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6.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7.xml" ContentType="application/vnd.openxmlformats-officedocument.drawing+xml"/>
  <Override PartName="/xl/charts/chart24.xml" ContentType="application/vnd.openxmlformats-officedocument.drawingml.chart+xml"/>
  <Override PartName="/xl/drawings/drawing8.xml" ContentType="application/vnd.openxmlformats-officedocument.drawing+xml"/>
  <Override PartName="/xl/charts/chart25.xml" ContentType="application/vnd.openxmlformats-officedocument.drawingml.chart+xml"/>
  <Override PartName="/xl/drawings/drawing9.xml" ContentType="application/vnd.openxmlformats-officedocument.drawingml.chartshapes+xml"/>
  <Override PartName="/xl/charts/chart26.xml" ContentType="application/vnd.openxmlformats-officedocument.drawingml.chart+xml"/>
  <Override PartName="/xl/drawings/drawing10.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3.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4.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drawings/drawing15.xml" ContentType="application/vnd.openxmlformats-officedocument.drawingml.chartshapes+xml"/>
  <Override PartName="/xl/charts/chart45.xml" ContentType="application/vnd.openxmlformats-officedocument.drawingml.chart+xml"/>
  <Override PartName="/xl/drawings/drawing16.xml" ContentType="application/vnd.openxmlformats-officedocument.drawing+xml"/>
  <Override PartName="/xl/charts/chart46.xml" ContentType="application/vnd.openxmlformats-officedocument.drawingml.chart+xml"/>
  <Override PartName="/xl/drawings/drawing17.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drawing18.xml" ContentType="application/vnd.openxmlformats-officedocument.drawing+xml"/>
  <Override PartName="/xl/charts/chart50.xml" ContentType="application/vnd.openxmlformats-officedocument.drawingml.chart+xml"/>
  <Override PartName="/xl/drawings/drawing19.xml" ContentType="application/vnd.openxmlformats-officedocument.drawingml.chartshapes+xml"/>
  <Override PartName="/xl/charts/chart51.xml" ContentType="application/vnd.openxmlformats-officedocument.drawingml.chart+xml"/>
  <Override PartName="/xl/drawings/drawing20.xml" ContentType="application/vnd.openxmlformats-officedocument.drawingml.chartshapes+xml"/>
  <Override PartName="/xl/charts/chart52.xml" ContentType="application/vnd.openxmlformats-officedocument.drawingml.chart+xml"/>
  <Override PartName="/xl/drawings/drawing21.xml" ContentType="application/vnd.openxmlformats-officedocument.drawingml.chartshapes+xml"/>
  <Override PartName="/xl/charts/chart53.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54.xml" ContentType="application/vnd.openxmlformats-officedocument.drawingml.chart+xml"/>
  <Override PartName="/xl/drawings/drawing24.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drawings/drawing25.xml" ContentType="application/vnd.openxmlformats-officedocument.drawing+xml"/>
  <Override PartName="/xl/charts/chart65.xml" ContentType="application/vnd.openxmlformats-officedocument.drawingml.chart+xml"/>
  <Override PartName="/xl/drawings/drawing26.xml" ContentType="application/vnd.openxmlformats-officedocument.drawing+xml"/>
  <Override PartName="/xl/charts/chart66.xml" ContentType="application/vnd.openxmlformats-officedocument.drawingml.chart+xml"/>
  <Override PartName="/xl/drawings/drawing27.xml" ContentType="application/vnd.openxmlformats-officedocument.drawing+xml"/>
  <Override PartName="/xl/charts/chart67.xml" ContentType="application/vnd.openxmlformats-officedocument.drawingml.chart+xml"/>
  <Override PartName="/xl/drawings/drawing28.xml" ContentType="application/vnd.openxmlformats-officedocument.drawing+xml"/>
  <Override PartName="/xl/charts/chart68.xml" ContentType="application/vnd.openxmlformats-officedocument.drawingml.chart+xml"/>
  <Override PartName="/xl/drawings/drawing29.xml" ContentType="application/vnd.openxmlformats-officedocument.drawing+xml"/>
  <Override PartName="/xl/charts/chart69.xml" ContentType="application/vnd.openxmlformats-officedocument.drawingml.chart+xml"/>
  <Override PartName="/xl/charts/chart70.xml" ContentType="application/vnd.openxmlformats-officedocument.drawingml.chart+xml"/>
  <Override PartName="/xl/drawings/drawing30.xml" ContentType="application/vnd.openxmlformats-officedocument.drawing+xml"/>
  <Override PartName="/xl/charts/chart71.xml" ContentType="application/vnd.openxmlformats-officedocument.drawingml.chart+xml"/>
  <Override PartName="/xl/charts/chart72.xml" ContentType="application/vnd.openxmlformats-officedocument.drawingml.chart+xml"/>
  <Override PartName="/xl/drawings/drawing31.xml" ContentType="application/vnd.openxmlformats-officedocument.drawing+xml"/>
  <Override PartName="/xl/charts/chart73.xml" ContentType="application/vnd.openxmlformats-officedocument.drawingml.chart+xml"/>
  <Override PartName="/xl/charts/chart74.xml" ContentType="application/vnd.openxmlformats-officedocument.drawingml.chart+xml"/>
  <Override PartName="/xl/drawings/drawing32.xml" ContentType="application/vnd.openxmlformats-officedocument.drawing+xml"/>
  <Override PartName="/xl/charts/chart75.xml" ContentType="application/vnd.openxmlformats-officedocument.drawingml.chart+xml"/>
  <Override PartName="/xl/drawings/drawing33.xml" ContentType="application/vnd.openxmlformats-officedocument.drawing+xml"/>
  <Override PartName="/xl/charts/chart76.xml" ContentType="application/vnd.openxmlformats-officedocument.drawingml.chart+xml"/>
  <Override PartName="/xl/drawings/drawing34.xml" ContentType="application/vnd.openxmlformats-officedocument.drawingml.chartshapes+xml"/>
  <Override PartName="/xl/charts/chart77.xml" ContentType="application/vnd.openxmlformats-officedocument.drawingml.chart+xml"/>
  <Override PartName="/xl/drawings/drawing35.xml" ContentType="application/vnd.openxmlformats-officedocument.drawingml.chartshapes+xml"/>
  <Override PartName="/xl/charts/chart78.xml" ContentType="application/vnd.openxmlformats-officedocument.drawingml.chart+xml"/>
  <Override PartName="/xl/drawings/drawing36.xml" ContentType="application/vnd.openxmlformats-officedocument.drawingml.chartshapes+xml"/>
  <Override PartName="/xl/charts/chart79.xml" ContentType="application/vnd.openxmlformats-officedocument.drawingml.chart+xml"/>
  <Override PartName="/xl/drawings/drawing37.xml" ContentType="application/vnd.openxmlformats-officedocument.drawingml.chartshapes+xml"/>
  <Override PartName="/xl/charts/chart80.xml" ContentType="application/vnd.openxmlformats-officedocument.drawingml.chart+xml"/>
  <Override PartName="/xl/drawings/drawing38.xml" ContentType="application/vnd.openxmlformats-officedocument.drawingml.chartshapes+xml"/>
  <Override PartName="/xl/charts/chart81.xml" ContentType="application/vnd.openxmlformats-officedocument.drawingml.chart+xml"/>
  <Override PartName="/xl/drawings/drawing39.xml" ContentType="application/vnd.openxmlformats-officedocument.drawingml.chartshapes+xml"/>
  <Override PartName="/xl/charts/chart82.xml" ContentType="application/vnd.openxmlformats-officedocument.drawingml.chart+xml"/>
  <Override PartName="/xl/charts/chart83.xml" ContentType="application/vnd.openxmlformats-officedocument.drawingml.chart+xml"/>
  <Override PartName="/xl/drawings/drawing40.xml" ContentType="application/vnd.openxmlformats-officedocument.drawing+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drawings/drawing41.xml" ContentType="application/vnd.openxmlformats-officedocument.drawing+xml"/>
  <Override PartName="/xl/charts/chart88.xml" ContentType="application/vnd.openxmlformats-officedocument.drawingml.chart+xml"/>
  <Override PartName="/xl/charts/chart89.xml" ContentType="application/vnd.openxmlformats-officedocument.drawingml.chart+xml"/>
  <Override PartName="/xl/drawings/drawing42.xml" ContentType="application/vnd.openxmlformats-officedocument.drawing+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drawings/drawing43.xml" ContentType="application/vnd.openxmlformats-officedocument.drawing+xml"/>
  <Override PartName="/xl/charts/chart95.xml" ContentType="application/vnd.openxmlformats-officedocument.drawingml.chart+xml"/>
  <Override PartName="/xl/drawings/drawing44.xml" ContentType="application/vnd.openxmlformats-officedocument.drawing+xml"/>
  <Override PartName="/xl/charts/chart96.xml" ContentType="application/vnd.openxmlformats-officedocument.drawingml.chart+xml"/>
  <Override PartName="/xl/drawings/drawing45.xml" ContentType="application/vnd.openxmlformats-officedocument.drawing+xml"/>
  <Override PartName="/xl/charts/chart97.xml" ContentType="application/vnd.openxmlformats-officedocument.drawingml.chart+xml"/>
  <Override PartName="/xl/charts/chart98.xml" ContentType="application/vnd.openxmlformats-officedocument.drawingml.chart+xml"/>
  <Override PartName="/xl/drawings/drawing46.xml" ContentType="application/vnd.openxmlformats-officedocument.drawing+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drawings/drawing47.xml" ContentType="application/vnd.openxmlformats-officedocument.drawing+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drawings/drawing48.xml" ContentType="application/vnd.openxmlformats-officedocument.drawing+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drawings/drawing49.xml" ContentType="application/vnd.openxmlformats-officedocument.drawing+xml"/>
  <Override PartName="/xl/charts/chart113.xml" ContentType="application/vnd.openxmlformats-officedocument.drawingml.chart+xml"/>
  <Override PartName="/xl/charts/chart114.xml" ContentType="application/vnd.openxmlformats-officedocument.drawingml.chart+xml"/>
  <Override PartName="/xl/drawings/drawing50.xml" ContentType="application/vnd.openxmlformats-officedocument.drawing+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drawings/drawing51.xml" ContentType="application/vnd.openxmlformats-officedocument.drawingml.chartshapes+xml"/>
  <Override PartName="/xl/charts/chart120.xml" ContentType="application/vnd.openxmlformats-officedocument.drawingml.chart+xml"/>
  <Override PartName="/xl/charts/chart121.xml" ContentType="application/vnd.openxmlformats-officedocument.drawingml.chart+xml"/>
  <Override PartName="/xl/drawings/drawing52.xml" ContentType="application/vnd.openxmlformats-officedocument.drawing+xml"/>
  <Override PartName="/xl/charts/chart122.xml" ContentType="application/vnd.openxmlformats-officedocument.drawingml.chart+xml"/>
  <Override PartName="/xl/drawings/drawing53.xml" ContentType="application/vnd.openxmlformats-officedocument.drawing+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drawings/drawing54.xml" ContentType="application/vnd.openxmlformats-officedocument.drawing+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drawings/drawing55.xml" ContentType="application/vnd.openxmlformats-officedocument.drawing+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drawings/drawing56.xml" ContentType="application/vnd.openxmlformats-officedocument.drawing+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drawings/drawing57.xml" ContentType="application/vnd.openxmlformats-officedocument.drawing+xml"/>
  <Override PartName="/xl/charts/chart135.xml" ContentType="application/vnd.openxmlformats-officedocument.drawingml.chart+xml"/>
  <Override PartName="/xl/charts/chart136.xml" ContentType="application/vnd.openxmlformats-officedocument.drawingml.chart+xml"/>
  <Override PartName="/xl/drawings/drawing58.xml" ContentType="application/vnd.openxmlformats-officedocument.drawing+xml"/>
  <Override PartName="/xl/drawings/drawing59.xml" ContentType="application/vnd.openxmlformats-officedocument.drawing+xml"/>
  <Override PartName="/xl/charts/chart137.xml" ContentType="application/vnd.openxmlformats-officedocument.drawingml.chart+xml"/>
  <Override PartName="/xl/drawings/drawing60.xml" ContentType="application/vnd.openxmlformats-officedocument.drawing+xml"/>
  <Override PartName="/xl/charts/chart138.xml" ContentType="application/vnd.openxmlformats-officedocument.drawingml.chart+xml"/>
  <Override PartName="/xl/charts/chart139.xml" ContentType="application/vnd.openxmlformats-officedocument.drawingml.chart+xml"/>
  <Override PartName="/xl/drawings/drawing61.xml" ContentType="application/vnd.openxmlformats-officedocument.drawing+xml"/>
  <Override PartName="/xl/charts/chart140.xml" ContentType="application/vnd.openxmlformats-officedocument.drawingml.chart+xml"/>
  <Override PartName="/xl/charts/chart141.xml" ContentType="application/vnd.openxmlformats-officedocument.drawingml.chart+xml"/>
  <Override PartName="/xl/drawings/drawing62.xml" ContentType="application/vnd.openxmlformats-officedocument.drawing+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drawings/drawing63.xml" ContentType="application/vnd.openxmlformats-officedocument.drawing+xml"/>
  <Override PartName="/xl/charts/chart146.xml" ContentType="application/vnd.openxmlformats-officedocument.drawingml.chart+xml"/>
  <Override PartName="/xl/charts/chart147.xml" ContentType="application/vnd.openxmlformats-officedocument.drawingml.chart+xml"/>
  <Override PartName="/xl/drawings/drawing64.xml" ContentType="application/vnd.openxmlformats-officedocument.drawing+xml"/>
  <Override PartName="/xl/charts/chart148.xml" ContentType="application/vnd.openxmlformats-officedocument.drawingml.chart+xml"/>
  <Override PartName="/xl/charts/chart149.xml" ContentType="application/vnd.openxmlformats-officedocument.drawingml.chart+xml"/>
  <Override PartName="/xl/drawings/drawing65.xml" ContentType="application/vnd.openxmlformats-officedocument.drawing+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drawings/drawing66.xml" ContentType="application/vnd.openxmlformats-officedocument.drawing+xml"/>
  <Override PartName="/xl/charts/chart154.xml" ContentType="application/vnd.openxmlformats-officedocument.drawingml.chart+xml"/>
  <Override PartName="/xl/charts/chart155.xml" ContentType="application/vnd.openxmlformats-officedocument.drawingml.chart+xml"/>
  <Override PartName="/xl/drawings/drawing67.xml" ContentType="application/vnd.openxmlformats-officedocument.drawing+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hidePivotFieldList="1" defaultThemeVersion="124226"/>
  <mc:AlternateContent xmlns:mc="http://schemas.openxmlformats.org/markup-compatibility/2006">
    <mc:Choice Requires="x15">
      <x15ac:absPath xmlns:x15ac="http://schemas.microsoft.com/office/spreadsheetml/2010/11/ac" url="C:\Users\skynapier\Desktop\"/>
    </mc:Choice>
  </mc:AlternateContent>
  <xr:revisionPtr revIDLastSave="0" documentId="13_ncr:1_{53C7AE1B-0EE5-44D3-A3ED-87DEEA7BB815}" xr6:coauthVersionLast="45" xr6:coauthVersionMax="45" xr10:uidLastSave="{00000000-0000-0000-0000-000000000000}"/>
  <bookViews>
    <workbookView xWindow="5610" yWindow="1785" windowWidth="30120" windowHeight="17835" tabRatio="875" activeTab="7" xr2:uid="{00000000-000D-0000-FFFF-FFFF00000000}"/>
  </bookViews>
  <sheets>
    <sheet name="Contents" sheetId="45" r:id="rId1"/>
    <sheet name="1.1, 1.2" sheetId="13" r:id="rId2"/>
    <sheet name="1.1extra" sheetId="57" r:id="rId3"/>
    <sheet name="1.3a,c" sheetId="1" r:id="rId4"/>
    <sheet name="1.4 to 1.7" sheetId="7" r:id="rId5"/>
    <sheet name="1.5b" sheetId="84" r:id="rId6"/>
    <sheet name="1.8" sheetId="37" r:id="rId7"/>
    <sheet name="1.10" sheetId="44" r:id="rId8"/>
    <sheet name="1.11" sheetId="85" r:id="rId9"/>
    <sheet name="2.1, 2.2, 2.3,2.4" sheetId="8" r:id="rId10"/>
    <sheet name="2.5a-2.8a" sheetId="3" r:id="rId11"/>
    <sheet name="2.5b- 2.8" sheetId="15" r:id="rId12"/>
    <sheet name="2.9" sheetId="58" r:id="rId13"/>
    <sheet name="2.10" sheetId="73" r:id="rId14"/>
    <sheet name="2.11" sheetId="83" r:id="rId15"/>
    <sheet name="2.13" sheetId="78" r:id="rId16"/>
    <sheet name="3.1,3.2,3.4,8.3" sheetId="11" r:id="rId17"/>
    <sheet name="3.2b" sheetId="2" r:id="rId18"/>
    <sheet name="3.5" sheetId="12" r:id="rId19"/>
    <sheet name="Table 3" sheetId="55" r:id="rId20"/>
    <sheet name="4.1a" sheetId="6" r:id="rId21"/>
    <sheet name="4.1b" sheetId="41" r:id="rId22"/>
    <sheet name="4.2a,b" sheetId="14" r:id="rId23"/>
    <sheet name="4.3a,b" sheetId="21" r:id="rId24"/>
    <sheet name="4.4" sheetId="64" r:id="rId25"/>
    <sheet name="4.5" sheetId="65" r:id="rId26"/>
    <sheet name="5.1" sheetId="61" r:id="rId27"/>
    <sheet name="5.2abcd" sheetId="52" r:id="rId28"/>
    <sheet name="5.3" sheetId="62" r:id="rId29"/>
    <sheet name="6.1,6.2a,c" sheetId="18" r:id="rId30"/>
    <sheet name="6.2b" sheetId="56" r:id="rId31"/>
    <sheet name="6.3" sheetId="42" r:id="rId32"/>
    <sheet name="6.4a,b" sheetId="23" r:id="rId33"/>
    <sheet name="6.5a,b" sheetId="60" r:id="rId34"/>
    <sheet name="6.7a" sheetId="59" r:id="rId35"/>
    <sheet name="6.7b" sheetId="93" r:id="rId36"/>
    <sheet name="6.8" sheetId="77" r:id="rId37"/>
    <sheet name="7.1,7.2" sheetId="19" r:id="rId38"/>
    <sheet name="7.2b" sheetId="81" r:id="rId39"/>
    <sheet name="7.3abc" sheetId="74" r:id="rId40"/>
    <sheet name="7.3de" sheetId="75" r:id="rId41"/>
    <sheet name="8.1a,b,c" sheetId="53" r:id="rId42"/>
    <sheet name="8.2a,b,c" sheetId="25" r:id="rId43"/>
    <sheet name="Table6" sheetId="79" r:id="rId44"/>
    <sheet name="8.4" sheetId="80" r:id="rId45"/>
    <sheet name="9.0a,b" sheetId="92" r:id="rId46"/>
    <sheet name="9.0 extra" sheetId="87" r:id="rId47"/>
    <sheet name="9.1a,b" sheetId="88" r:id="rId48"/>
    <sheet name="9.2a,b" sheetId="89" r:id="rId49"/>
    <sheet name="9.3abcd" sheetId="90" r:id="rId50"/>
    <sheet name="9.4" sheetId="91" r:id="rId51"/>
    <sheet name="9.5" sheetId="76" r:id="rId52"/>
    <sheet name="9.11" sheetId="82" r:id="rId53"/>
    <sheet name="10.1, 10.2" sheetId="22" r:id="rId54"/>
    <sheet name="11.1,11.2" sheetId="63" r:id="rId55"/>
  </sheets>
  <externalReferences>
    <externalReference r:id="rId56"/>
  </externalReferences>
  <definedNames>
    <definedName name="_xlnm.Print_Area" localSheetId="7">'1.10'!$H$3:$R$27</definedName>
    <definedName name="_xlnm.Print_Area" localSheetId="6">'1.8'!$D$2:$N$26</definedName>
    <definedName name="_xlnm.Print_Area" localSheetId="53">'10.1, 10.2'!$A$38:$T$63</definedName>
    <definedName name="_xlnm.Print_Area" localSheetId="9">'2.1, 2.2, 2.3,2.4'!$L$17:$V$47</definedName>
    <definedName name="_xlnm.Print_Area" localSheetId="10">'2.5a-2.8a'!$T$2:$AD$25</definedName>
    <definedName name="_xlnm.Print_Area" localSheetId="11">'2.5b- 2.8'!$A$63:$L$87</definedName>
    <definedName name="_xlnm.Print_Area" localSheetId="12">'2.9'!$D$3:$N$28</definedName>
    <definedName name="_xlnm.Print_Area" localSheetId="16">'3.1,3.2,3.4,8.3'!$A$35:$J$60</definedName>
    <definedName name="_xlnm.Print_Area" localSheetId="17">'3.2b'!$A$7:$L$35</definedName>
    <definedName name="_xlnm.Print_Area" localSheetId="20">'4.1a'!$F$2:$P$32</definedName>
    <definedName name="_xlnm.Print_Area" localSheetId="21">'4.1b'!$J$2:$S$32</definedName>
    <definedName name="_xlnm.Print_Area" localSheetId="23">'4.3a,b'!$L$3:$V$53</definedName>
    <definedName name="_xlnm.Print_Area" localSheetId="27">'5.2abcd'!$P$52:$Y$102</definedName>
    <definedName name="_xlnm.Print_Area" localSheetId="28">'5.3'!#REF!</definedName>
    <definedName name="_xlnm.Print_Area" localSheetId="29">'6.1,6.2a,c'!$S$2:$W$28</definedName>
    <definedName name="_xlnm.Print_Area" localSheetId="30">'6.2b'!$F$38:$S$69</definedName>
    <definedName name="_xlnm.Print_Area" localSheetId="31">'6.3'!$D$3:$O$31</definedName>
    <definedName name="_xlnm.Print_Area" localSheetId="32">'6.4a,b'!$A$10:$T$37</definedName>
    <definedName name="_xlnm.Print_Area" localSheetId="33">'6.5a,b'!$O$2:$X$61</definedName>
    <definedName name="_xlnm.Print_Area" localSheetId="34">'6.7a'!$K$80:$T$104</definedName>
    <definedName name="_xlnm.Print_Area" localSheetId="35">'6.7b'!$G$80:$P$104</definedName>
    <definedName name="_xlnm.Print_Area" localSheetId="37">'7.1,7.2'!$U$27:$AE$72</definedName>
    <definedName name="_xlnm.Print_Area" localSheetId="41">'8.1a,b,c'!$A$51:$L$76</definedName>
    <definedName name="_xlnm.Print_Area" localSheetId="42">'8.2a,b,c'!$J$7:$U$61</definedName>
    <definedName name="_xlnm.Print_Area" localSheetId="46">'9.0 extra'!$H$3:$S$29</definedName>
    <definedName name="_xlnm.Print_Area" localSheetId="0">Contents!$A$1:$E$47</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5" i="63" l="1"/>
  <c r="C45" i="63"/>
  <c r="E44" i="63"/>
  <c r="C44" i="63"/>
  <c r="E43" i="63"/>
  <c r="C43" i="63"/>
  <c r="E42" i="63"/>
  <c r="C42" i="63"/>
  <c r="E41" i="63"/>
  <c r="C41" i="63"/>
  <c r="E40" i="63"/>
  <c r="C40" i="63"/>
  <c r="E39" i="63"/>
  <c r="C39" i="63"/>
  <c r="E38" i="63"/>
  <c r="C38" i="63"/>
  <c r="E37" i="63"/>
  <c r="C37" i="63"/>
  <c r="E36" i="63"/>
  <c r="C36" i="63"/>
  <c r="E35" i="63"/>
  <c r="C35" i="63"/>
  <c r="E34" i="63"/>
  <c r="C34" i="63"/>
  <c r="E33" i="63"/>
  <c r="C33" i="63"/>
  <c r="J26" i="63"/>
  <c r="I26" i="63"/>
  <c r="H26" i="63"/>
  <c r="F26" i="63"/>
  <c r="C26" i="63"/>
  <c r="J25" i="63"/>
  <c r="I25" i="63"/>
  <c r="H25" i="63"/>
  <c r="F25" i="63"/>
  <c r="C25" i="63"/>
  <c r="J24" i="63"/>
  <c r="I24" i="63"/>
  <c r="H24" i="63"/>
  <c r="F24" i="63"/>
  <c r="C24" i="63"/>
  <c r="J23" i="63"/>
  <c r="I23" i="63"/>
  <c r="H23" i="63"/>
  <c r="F23" i="63"/>
  <c r="C23" i="63"/>
  <c r="J22" i="63"/>
  <c r="I22" i="63"/>
  <c r="H22" i="63"/>
  <c r="F22" i="63"/>
  <c r="C22" i="63"/>
  <c r="J21" i="63"/>
  <c r="I21" i="63"/>
  <c r="H21" i="63"/>
  <c r="F21" i="63"/>
  <c r="C21" i="63"/>
  <c r="J20" i="63"/>
  <c r="I20" i="63"/>
  <c r="H20" i="63"/>
  <c r="F20" i="63"/>
  <c r="C20" i="63"/>
  <c r="J19" i="63"/>
  <c r="I19" i="63"/>
  <c r="H19" i="63"/>
  <c r="F19" i="63"/>
  <c r="C19" i="63"/>
  <c r="J18" i="63"/>
  <c r="I18" i="63"/>
  <c r="H18" i="63"/>
  <c r="F18" i="63"/>
  <c r="C18" i="63"/>
  <c r="J17" i="63"/>
  <c r="I17" i="63"/>
  <c r="H17" i="63"/>
  <c r="F17" i="63"/>
  <c r="C17" i="63"/>
  <c r="J16" i="63"/>
  <c r="I16" i="63"/>
  <c r="H16" i="63"/>
  <c r="F16" i="63"/>
  <c r="C16" i="63"/>
  <c r="J15" i="63"/>
  <c r="I15" i="63"/>
  <c r="H15" i="63"/>
  <c r="F15" i="63"/>
  <c r="C15" i="63"/>
  <c r="J14" i="63"/>
  <c r="I14" i="63"/>
  <c r="H14" i="63"/>
  <c r="F14" i="63"/>
  <c r="C14" i="63"/>
  <c r="J13" i="63"/>
  <c r="I13" i="63"/>
  <c r="H13" i="63"/>
  <c r="F13" i="63"/>
  <c r="C13" i="63"/>
  <c r="J12" i="63"/>
  <c r="I12" i="63"/>
  <c r="H12" i="63"/>
  <c r="F12" i="63"/>
  <c r="C12" i="63"/>
  <c r="J11" i="63"/>
  <c r="I11" i="63"/>
  <c r="H11" i="63"/>
  <c r="F11" i="63"/>
  <c r="C11" i="63"/>
  <c r="J10" i="63"/>
  <c r="I10" i="63"/>
  <c r="H10" i="63"/>
  <c r="F10" i="63"/>
  <c r="C10" i="63"/>
  <c r="J9" i="63"/>
  <c r="I9" i="63"/>
  <c r="F9" i="63"/>
  <c r="U4" i="13" l="1"/>
  <c r="W4" i="13" s="1"/>
  <c r="V4" i="13"/>
  <c r="U5" i="13"/>
  <c r="W5" i="13" s="1"/>
  <c r="V5" i="13"/>
  <c r="U6" i="13"/>
  <c r="W6" i="13" s="1"/>
  <c r="V6" i="13"/>
  <c r="U7" i="13"/>
  <c r="V7" i="13"/>
  <c r="W7" i="13"/>
  <c r="U8" i="13"/>
  <c r="V8" i="13"/>
  <c r="W8" i="13" s="1"/>
  <c r="U9" i="13"/>
  <c r="W9" i="13" s="1"/>
  <c r="V9" i="13"/>
  <c r="U10" i="13"/>
  <c r="V10" i="13"/>
  <c r="U11" i="13"/>
  <c r="V11" i="13"/>
  <c r="W11" i="13" s="1"/>
  <c r="U12" i="13"/>
  <c r="V12" i="13"/>
  <c r="U13" i="13"/>
  <c r="V13" i="13"/>
  <c r="U14" i="13"/>
  <c r="V14" i="13"/>
  <c r="W14" i="13" s="1"/>
  <c r="U15" i="13"/>
  <c r="W15" i="13" s="1"/>
  <c r="V15" i="13"/>
  <c r="U16" i="13"/>
  <c r="V16" i="13"/>
  <c r="U17" i="13"/>
  <c r="W17" i="13" s="1"/>
  <c r="V17" i="13"/>
  <c r="U18" i="13"/>
  <c r="V18" i="13"/>
  <c r="W18" i="13" s="1"/>
  <c r="U19" i="13"/>
  <c r="V19" i="13"/>
  <c r="W19" i="13"/>
  <c r="U20" i="13"/>
  <c r="W20" i="13" s="1"/>
  <c r="V20" i="13"/>
  <c r="U21" i="13"/>
  <c r="V21" i="13"/>
  <c r="W12" i="13" l="1"/>
  <c r="W13" i="13"/>
  <c r="W16" i="13"/>
  <c r="W21" i="13"/>
  <c r="W10" i="13"/>
  <c r="AF5" i="3"/>
  <c r="AF7" i="3"/>
  <c r="AF8" i="3"/>
  <c r="AF9" i="3"/>
  <c r="AF10" i="3"/>
  <c r="AF12" i="3"/>
  <c r="AF17" i="3"/>
  <c r="AF19" i="3"/>
  <c r="AF20" i="3"/>
  <c r="AF21" i="3"/>
  <c r="AF24" i="3"/>
  <c r="AF29" i="3"/>
  <c r="AF31" i="3"/>
  <c r="AF32" i="3"/>
  <c r="AF33" i="3"/>
  <c r="AF34" i="3"/>
  <c r="AF36" i="3"/>
  <c r="AE4" i="3"/>
  <c r="AF4" i="3" s="1"/>
  <c r="AE5" i="3"/>
  <c r="AE6" i="3"/>
  <c r="AF6" i="3" s="1"/>
  <c r="AE7" i="3"/>
  <c r="AE8" i="3"/>
  <c r="AE9" i="3"/>
  <c r="AE10" i="3"/>
  <c r="AE11" i="3"/>
  <c r="AF11" i="3" s="1"/>
  <c r="AE12" i="3"/>
  <c r="AE13" i="3"/>
  <c r="AF13" i="3" s="1"/>
  <c r="AE14" i="3"/>
  <c r="AF14" i="3" s="1"/>
  <c r="AE15" i="3"/>
  <c r="AF15" i="3" s="1"/>
  <c r="AE16" i="3"/>
  <c r="AF16" i="3" s="1"/>
  <c r="AE17" i="3"/>
  <c r="AE18" i="3"/>
  <c r="AF18" i="3" s="1"/>
  <c r="AE19" i="3"/>
  <c r="AE20" i="3"/>
  <c r="AE21" i="3"/>
  <c r="AE22" i="3"/>
  <c r="AF22" i="3" s="1"/>
  <c r="AE23" i="3"/>
  <c r="AF23" i="3" s="1"/>
  <c r="AE24" i="3"/>
  <c r="AE25" i="3"/>
  <c r="AF25" i="3" s="1"/>
  <c r="AE26" i="3"/>
  <c r="AF26" i="3" s="1"/>
  <c r="AE27" i="3"/>
  <c r="AF27" i="3" s="1"/>
  <c r="AE28" i="3"/>
  <c r="AF28" i="3" s="1"/>
  <c r="AE29" i="3"/>
  <c r="AE30" i="3"/>
  <c r="AF30" i="3" s="1"/>
  <c r="AE31" i="3"/>
  <c r="AE32" i="3"/>
  <c r="AE33" i="3"/>
  <c r="AE34" i="3"/>
  <c r="AE35" i="3"/>
  <c r="AF35" i="3" s="1"/>
  <c r="AE36" i="3"/>
  <c r="AE37" i="3"/>
  <c r="AF37" i="3" s="1"/>
  <c r="AE3" i="3"/>
  <c r="AF3" i="3" s="1"/>
  <c r="Z13" i="3" l="1"/>
  <c r="Z14" i="3"/>
  <c r="Z15" i="3"/>
  <c r="Z25" i="3"/>
  <c r="Z26" i="3"/>
  <c r="Z27" i="3"/>
  <c r="Z37" i="3"/>
  <c r="Z38" i="3"/>
  <c r="Z39" i="3"/>
  <c r="Z49" i="3"/>
  <c r="Z50" i="3"/>
  <c r="Z51" i="3"/>
  <c r="Y4" i="3"/>
  <c r="Z4" i="3" s="1"/>
  <c r="Y5" i="3"/>
  <c r="Z5" i="3" s="1"/>
  <c r="Y6" i="3"/>
  <c r="Z6" i="3" s="1"/>
  <c r="Y7" i="3"/>
  <c r="Z7" i="3" s="1"/>
  <c r="Y8" i="3"/>
  <c r="Z8" i="3" s="1"/>
  <c r="Y9" i="3"/>
  <c r="Z9" i="3" s="1"/>
  <c r="Y10" i="3"/>
  <c r="Z10" i="3" s="1"/>
  <c r="Y11" i="3"/>
  <c r="Z11" i="3" s="1"/>
  <c r="Y12" i="3"/>
  <c r="Z12" i="3" s="1"/>
  <c r="Y13" i="3"/>
  <c r="Y14" i="3"/>
  <c r="Y15" i="3"/>
  <c r="Y16" i="3"/>
  <c r="Z16" i="3" s="1"/>
  <c r="Y17" i="3"/>
  <c r="Z17" i="3" s="1"/>
  <c r="Y18" i="3"/>
  <c r="Z18" i="3" s="1"/>
  <c r="Y19" i="3"/>
  <c r="Z19" i="3" s="1"/>
  <c r="Y20" i="3"/>
  <c r="Z20" i="3" s="1"/>
  <c r="Y21" i="3"/>
  <c r="Z21" i="3" s="1"/>
  <c r="Y22" i="3"/>
  <c r="Z22" i="3" s="1"/>
  <c r="Y23" i="3"/>
  <c r="Z23" i="3" s="1"/>
  <c r="Y24" i="3"/>
  <c r="Z24" i="3" s="1"/>
  <c r="Y25" i="3"/>
  <c r="Y26" i="3"/>
  <c r="Y27" i="3"/>
  <c r="Y28" i="3"/>
  <c r="Z28" i="3" s="1"/>
  <c r="Y29" i="3"/>
  <c r="Z29" i="3" s="1"/>
  <c r="Y30" i="3"/>
  <c r="Z30" i="3" s="1"/>
  <c r="Y31" i="3"/>
  <c r="Z31" i="3" s="1"/>
  <c r="Y32" i="3"/>
  <c r="Z32" i="3" s="1"/>
  <c r="Y33" i="3"/>
  <c r="Z33" i="3" s="1"/>
  <c r="Y34" i="3"/>
  <c r="Z34" i="3" s="1"/>
  <c r="Y35" i="3"/>
  <c r="Z35" i="3" s="1"/>
  <c r="Y36" i="3"/>
  <c r="Z36" i="3" s="1"/>
  <c r="Y37" i="3"/>
  <c r="Y38" i="3"/>
  <c r="Y39" i="3"/>
  <c r="Y40" i="3"/>
  <c r="Z40" i="3" s="1"/>
  <c r="Y41" i="3"/>
  <c r="Z41" i="3" s="1"/>
  <c r="Y42" i="3"/>
  <c r="Z42" i="3" s="1"/>
  <c r="Y43" i="3"/>
  <c r="Z43" i="3" s="1"/>
  <c r="Y44" i="3"/>
  <c r="Z44" i="3" s="1"/>
  <c r="Y45" i="3"/>
  <c r="Z45" i="3" s="1"/>
  <c r="Y46" i="3"/>
  <c r="Z46" i="3" s="1"/>
  <c r="Y47" i="3"/>
  <c r="Z47" i="3" s="1"/>
  <c r="Y48" i="3"/>
  <c r="Z48" i="3" s="1"/>
  <c r="Y49" i="3"/>
  <c r="Y50" i="3"/>
  <c r="Y51" i="3"/>
  <c r="Y52" i="3"/>
  <c r="Z52" i="3" s="1"/>
  <c r="Y53" i="3"/>
  <c r="Z53" i="3" s="1"/>
  <c r="Y3" i="3"/>
  <c r="Z3" i="3" s="1"/>
  <c r="O18" i="76" l="1"/>
  <c r="P18" i="76"/>
  <c r="O19" i="76"/>
  <c r="P19" i="76"/>
  <c r="O20" i="76"/>
  <c r="P20" i="76"/>
  <c r="O21" i="76"/>
  <c r="P21" i="76"/>
  <c r="O22" i="76"/>
  <c r="P22" i="76"/>
  <c r="O23" i="76"/>
  <c r="P23" i="76"/>
  <c r="D75" i="91" l="1"/>
  <c r="E75" i="91"/>
  <c r="F75" i="91"/>
  <c r="C75" i="91"/>
  <c r="D74" i="91"/>
  <c r="E74" i="91"/>
  <c r="F74" i="91"/>
  <c r="C74" i="91"/>
  <c r="S55" i="90"/>
  <c r="S56" i="90"/>
  <c r="S57" i="90"/>
  <c r="S58" i="90"/>
  <c r="S59" i="90"/>
  <c r="C114" i="88"/>
  <c r="D114" i="88"/>
  <c r="E114" i="88"/>
  <c r="F114" i="88"/>
  <c r="G114" i="88"/>
  <c r="H114" i="88"/>
  <c r="I114" i="88"/>
  <c r="J114" i="88"/>
  <c r="C115" i="88"/>
  <c r="D115" i="88"/>
  <c r="E115" i="88"/>
  <c r="F115" i="88"/>
  <c r="G115" i="88"/>
  <c r="H115" i="88"/>
  <c r="I115" i="88"/>
  <c r="J115" i="88"/>
  <c r="C116" i="88"/>
  <c r="D116" i="88"/>
  <c r="E116" i="88"/>
  <c r="F116" i="88"/>
  <c r="G116" i="88"/>
  <c r="H116" i="88"/>
  <c r="I116" i="88"/>
  <c r="J116" i="88"/>
  <c r="C117" i="88"/>
  <c r="D117" i="88"/>
  <c r="E117" i="88"/>
  <c r="F117" i="88"/>
  <c r="G117" i="88"/>
  <c r="H117" i="88"/>
  <c r="I117" i="88"/>
  <c r="J117" i="88"/>
  <c r="C118" i="88"/>
  <c r="D118" i="88"/>
  <c r="E118" i="88"/>
  <c r="F118" i="88"/>
  <c r="G118" i="88"/>
  <c r="H118" i="88"/>
  <c r="I118" i="88"/>
  <c r="J118" i="88"/>
  <c r="G72" i="19" l="1"/>
  <c r="H72" i="19"/>
  <c r="G73" i="19"/>
  <c r="H73" i="19"/>
  <c r="G74" i="19"/>
  <c r="H74" i="19"/>
  <c r="B43" i="56" l="1"/>
  <c r="C43" i="56"/>
  <c r="B44" i="56"/>
  <c r="C44" i="56"/>
  <c r="B45" i="56"/>
  <c r="C45" i="56"/>
  <c r="B46" i="56"/>
  <c r="C46" i="56"/>
  <c r="B47" i="56"/>
  <c r="C47" i="56"/>
  <c r="B48" i="56"/>
  <c r="C48" i="56"/>
  <c r="B49" i="56"/>
  <c r="C49" i="56"/>
  <c r="B50" i="56"/>
  <c r="C50" i="56"/>
  <c r="B51" i="56"/>
  <c r="C51" i="56"/>
  <c r="B52" i="56"/>
  <c r="C52" i="56"/>
  <c r="B53" i="56"/>
  <c r="C53" i="56"/>
  <c r="B54" i="56"/>
  <c r="C54" i="56"/>
  <c r="B55" i="56"/>
  <c r="C55" i="56"/>
  <c r="C42" i="56"/>
  <c r="B42" i="56"/>
  <c r="C41" i="56"/>
  <c r="B41" i="56"/>
  <c r="C40" i="56"/>
  <c r="B40" i="56"/>
  <c r="AL35" i="56"/>
  <c r="AM35" i="56"/>
  <c r="G133" i="18"/>
  <c r="G134" i="18"/>
  <c r="G135" i="18"/>
  <c r="G114" i="18"/>
  <c r="G115" i="18"/>
  <c r="G116" i="18"/>
  <c r="G95" i="18"/>
  <c r="G96" i="18"/>
  <c r="G97" i="18"/>
  <c r="G76" i="18"/>
  <c r="G77" i="18"/>
  <c r="G78" i="18"/>
  <c r="G57" i="18"/>
  <c r="G58" i="18"/>
  <c r="G59" i="18"/>
  <c r="G38" i="18"/>
  <c r="G39" i="18"/>
  <c r="G40" i="18"/>
  <c r="G19" i="18"/>
  <c r="G20" i="18"/>
  <c r="G21" i="18"/>
  <c r="AB130" i="61" l="1"/>
  <c r="AC130" i="61"/>
  <c r="AD130" i="61"/>
  <c r="AB131" i="61"/>
  <c r="AC131" i="61"/>
  <c r="AD131" i="61"/>
  <c r="AB109" i="61"/>
  <c r="AC109" i="61"/>
  <c r="AB110" i="61"/>
  <c r="AC110" i="61"/>
  <c r="AB88" i="61"/>
  <c r="AC88" i="61"/>
  <c r="AB89" i="61"/>
  <c r="AC89" i="61"/>
  <c r="AD89" i="61"/>
  <c r="AB67" i="61"/>
  <c r="AC67" i="61"/>
  <c r="AB68" i="61"/>
  <c r="AC68" i="61"/>
  <c r="AB46" i="61"/>
  <c r="AB47" i="61"/>
  <c r="C106" i="61"/>
  <c r="D106" i="61"/>
  <c r="C107" i="61"/>
  <c r="D107" i="61"/>
  <c r="C108" i="61"/>
  <c r="D108" i="61"/>
  <c r="C109" i="61"/>
  <c r="D109" i="61"/>
  <c r="C110" i="61"/>
  <c r="D110" i="61"/>
  <c r="C111" i="61"/>
  <c r="D111" i="61"/>
  <c r="C112" i="61"/>
  <c r="D112" i="61"/>
  <c r="C113" i="61"/>
  <c r="D113" i="61"/>
  <c r="C114" i="61"/>
  <c r="D114" i="61"/>
  <c r="C115" i="61"/>
  <c r="D115" i="61"/>
  <c r="C116" i="61"/>
  <c r="D116" i="61"/>
  <c r="C117" i="61"/>
  <c r="D117" i="61"/>
  <c r="C118" i="61"/>
  <c r="D118" i="61"/>
  <c r="C119" i="61"/>
  <c r="D119" i="61"/>
  <c r="C120" i="61"/>
  <c r="D120" i="61"/>
  <c r="C121" i="61"/>
  <c r="D121" i="61"/>
  <c r="C122" i="61"/>
  <c r="D122" i="61"/>
  <c r="M20" i="61"/>
  <c r="N20" i="61"/>
  <c r="Q20" i="61"/>
  <c r="M21" i="61"/>
  <c r="N21" i="61"/>
  <c r="Q21" i="61"/>
  <c r="M38" i="61"/>
  <c r="N38" i="61"/>
  <c r="Q38" i="61"/>
  <c r="M39" i="61"/>
  <c r="N39" i="61"/>
  <c r="Q39" i="61"/>
  <c r="M56" i="61"/>
  <c r="N56" i="61"/>
  <c r="O56" i="61"/>
  <c r="P56" i="61"/>
  <c r="Q56" i="61"/>
  <c r="M57" i="61"/>
  <c r="N57" i="61"/>
  <c r="O57" i="61"/>
  <c r="P57" i="61"/>
  <c r="Q57" i="61"/>
  <c r="M74" i="61"/>
  <c r="N74" i="61"/>
  <c r="O74" i="61"/>
  <c r="P74" i="61"/>
  <c r="Q74" i="61"/>
  <c r="M75" i="61"/>
  <c r="N75" i="61"/>
  <c r="O75" i="61"/>
  <c r="P75" i="61"/>
  <c r="Q75" i="61"/>
  <c r="M91" i="61"/>
  <c r="N91" i="61"/>
  <c r="Q91" i="61"/>
  <c r="M92" i="61"/>
  <c r="N92" i="61"/>
  <c r="Q92" i="61"/>
  <c r="M93" i="61"/>
  <c r="N93" i="61"/>
  <c r="Q93" i="61"/>
  <c r="J219" i="14"/>
  <c r="K219" i="14"/>
  <c r="L219" i="14"/>
  <c r="M219" i="14"/>
  <c r="N219" i="14"/>
  <c r="O219" i="14"/>
  <c r="J220" i="14"/>
  <c r="K220" i="14"/>
  <c r="L220" i="14"/>
  <c r="M220" i="14"/>
  <c r="N220" i="14"/>
  <c r="O220" i="14"/>
  <c r="J221" i="14"/>
  <c r="K221" i="14"/>
  <c r="L221" i="14"/>
  <c r="M221" i="14"/>
  <c r="N221" i="14"/>
  <c r="O221" i="14"/>
  <c r="J222" i="14"/>
  <c r="K222" i="14"/>
  <c r="L222" i="14"/>
  <c r="M222" i="14"/>
  <c r="N222" i="14"/>
  <c r="O222" i="14"/>
  <c r="J223" i="14"/>
  <c r="K223" i="14"/>
  <c r="L223" i="14"/>
  <c r="M223" i="14"/>
  <c r="N223" i="14"/>
  <c r="O223" i="14"/>
  <c r="J224" i="14"/>
  <c r="K224" i="14"/>
  <c r="L224" i="14"/>
  <c r="M224" i="14"/>
  <c r="N224" i="14"/>
  <c r="O224" i="14"/>
  <c r="J225" i="14"/>
  <c r="K225" i="14"/>
  <c r="L225" i="14"/>
  <c r="M225" i="14"/>
  <c r="N225" i="14"/>
  <c r="O225" i="14"/>
  <c r="J226" i="14"/>
  <c r="K226" i="14"/>
  <c r="L226" i="14"/>
  <c r="M226" i="14"/>
  <c r="N226" i="14"/>
  <c r="O226" i="14"/>
  <c r="J227" i="14"/>
  <c r="K227" i="14"/>
  <c r="L227" i="14"/>
  <c r="M227" i="14"/>
  <c r="N227" i="14"/>
  <c r="O227" i="14"/>
  <c r="J228" i="14"/>
  <c r="K228" i="14"/>
  <c r="L228" i="14"/>
  <c r="M228" i="14"/>
  <c r="N228" i="14"/>
  <c r="O228" i="14"/>
  <c r="J229" i="14"/>
  <c r="K229" i="14"/>
  <c r="L229" i="14"/>
  <c r="M229" i="14"/>
  <c r="N229" i="14"/>
  <c r="O229" i="14"/>
  <c r="J230" i="14"/>
  <c r="K230" i="14"/>
  <c r="L230" i="14"/>
  <c r="M230" i="14"/>
  <c r="N230" i="14"/>
  <c r="O230" i="14"/>
  <c r="O22" i="64"/>
  <c r="P22" i="64"/>
  <c r="Q22" i="64"/>
  <c r="R22" i="64"/>
  <c r="C45" i="55"/>
  <c r="G45" i="55"/>
  <c r="C46" i="55"/>
  <c r="D46" i="55"/>
  <c r="E46" i="55"/>
  <c r="F46" i="55"/>
  <c r="G46" i="55"/>
  <c r="O22" i="55"/>
  <c r="P22" i="55"/>
  <c r="Q22" i="55"/>
  <c r="R22" i="55"/>
  <c r="S22" i="55"/>
  <c r="G52" i="25"/>
  <c r="H52" i="25"/>
  <c r="H51" i="25"/>
  <c r="G51" i="25"/>
  <c r="H50" i="25"/>
  <c r="G50" i="25"/>
  <c r="B66" i="25"/>
  <c r="C66" i="25"/>
  <c r="D66" i="25"/>
  <c r="B45" i="25"/>
  <c r="C45" i="25"/>
  <c r="D45" i="25"/>
  <c r="E45" i="25"/>
  <c r="F45" i="25"/>
  <c r="G45" i="25"/>
  <c r="H45" i="25"/>
  <c r="I45" i="25"/>
  <c r="J45" i="25"/>
  <c r="L45" i="25"/>
  <c r="M45" i="25"/>
  <c r="X21" i="25"/>
  <c r="AA21" i="25" s="1"/>
  <c r="Y21" i="25"/>
  <c r="AB21" i="25" s="1"/>
  <c r="AD110" i="61" l="1"/>
  <c r="AD109" i="61"/>
  <c r="AD88" i="61"/>
  <c r="AD68" i="61"/>
  <c r="AD67" i="61"/>
  <c r="F36" i="85"/>
  <c r="C18" i="85" l="1"/>
  <c r="C66" i="84" l="1"/>
  <c r="D66" i="84"/>
  <c r="E66" i="84"/>
  <c r="F66" i="84"/>
  <c r="G66" i="84"/>
  <c r="H66" i="84"/>
  <c r="I66" i="84"/>
  <c r="J66" i="84"/>
  <c r="K66" i="84"/>
  <c r="L66" i="84"/>
  <c r="M66" i="84"/>
  <c r="N66" i="84"/>
  <c r="O66" i="84"/>
  <c r="P66" i="84"/>
  <c r="R44" i="84"/>
  <c r="R66" i="84" s="1"/>
  <c r="Q27" i="7"/>
  <c r="Q26" i="7"/>
  <c r="R25" i="7"/>
  <c r="S25" i="7"/>
  <c r="T25" i="7"/>
  <c r="U25" i="7"/>
  <c r="V25" i="7"/>
  <c r="Q25" i="7"/>
  <c r="W48" i="7"/>
  <c r="X48" i="7"/>
  <c r="Y48" i="7"/>
  <c r="Z48" i="7"/>
  <c r="AA48" i="7"/>
  <c r="AC48" i="7"/>
  <c r="AD48" i="7"/>
  <c r="AC21" i="7"/>
  <c r="K21" i="7"/>
  <c r="M21" i="7"/>
  <c r="N21" i="7"/>
  <c r="G21" i="7"/>
  <c r="H21" i="7"/>
  <c r="I21" i="7"/>
  <c r="Z21" i="7"/>
  <c r="AA21" i="7"/>
  <c r="AG21" i="7"/>
  <c r="X21" i="7"/>
  <c r="Y21" i="7" s="1"/>
  <c r="B7" i="11"/>
  <c r="C7" i="11"/>
  <c r="D7" i="11"/>
  <c r="E7" i="11"/>
  <c r="F7" i="11"/>
  <c r="G7" i="11"/>
  <c r="H7" i="11"/>
  <c r="I7" i="11"/>
  <c r="J7" i="11"/>
  <c r="K7" i="11"/>
  <c r="L7" i="11"/>
  <c r="M7" i="11"/>
  <c r="N7" i="11"/>
  <c r="O7" i="11"/>
  <c r="P7" i="11"/>
  <c r="Q7" i="11"/>
  <c r="R7" i="11"/>
  <c r="S7" i="11"/>
  <c r="T7" i="11"/>
  <c r="U7" i="11"/>
  <c r="V7" i="11"/>
  <c r="W7" i="11"/>
  <c r="U21" i="53"/>
  <c r="V21" i="53"/>
  <c r="W21" i="53"/>
  <c r="Y21" i="53" s="1"/>
  <c r="X21" i="53"/>
  <c r="AA21" i="53"/>
  <c r="P68" i="83"/>
  <c r="Q67" i="83"/>
  <c r="R66" i="83"/>
  <c r="S65" i="83"/>
  <c r="T64" i="83"/>
  <c r="U63" i="83"/>
  <c r="V62" i="83"/>
  <c r="W61" i="83"/>
  <c r="X60" i="83"/>
  <c r="Y59" i="83"/>
  <c r="M36" i="83"/>
  <c r="P49" i="83"/>
  <c r="Q49" i="83"/>
  <c r="R49" i="83"/>
  <c r="S49" i="83"/>
  <c r="T49" i="83"/>
  <c r="U49" i="83"/>
  <c r="V49" i="83"/>
  <c r="W49" i="83"/>
  <c r="X49" i="83"/>
  <c r="Y49" i="83"/>
  <c r="P25" i="83"/>
  <c r="Q25" i="83"/>
  <c r="R25" i="83"/>
  <c r="S25" i="83"/>
  <c r="T25" i="83"/>
  <c r="U25" i="83"/>
  <c r="V25" i="83"/>
  <c r="W25" i="83"/>
  <c r="X25" i="83"/>
  <c r="Y25" i="83"/>
  <c r="M25" i="83"/>
  <c r="AL3" i="73"/>
  <c r="AL5" i="73"/>
  <c r="AL7" i="73"/>
  <c r="S8" i="73"/>
  <c r="AL4" i="73" s="1"/>
  <c r="U23" i="3"/>
  <c r="U20" i="3"/>
  <c r="Q3" i="3"/>
  <c r="P41"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3" i="3"/>
  <c r="L53" i="3"/>
  <c r="X22" i="8"/>
  <c r="Y22" i="8"/>
  <c r="Z22" i="8"/>
  <c r="AA22" i="8"/>
  <c r="C42" i="37" s="1"/>
  <c r="AB22" i="8"/>
  <c r="AC22" i="8"/>
  <c r="AD22" i="8"/>
  <c r="AE22" i="8"/>
  <c r="AF22" i="8"/>
  <c r="AG22" i="8"/>
  <c r="AH22" i="8"/>
  <c r="Q4" i="3" l="1"/>
  <c r="Z21" i="53"/>
  <c r="AL6" i="73"/>
  <c r="AL9" i="73" s="1"/>
  <c r="AD21" i="7"/>
  <c r="AE21" i="7" s="1"/>
  <c r="P21" i="7"/>
  <c r="Z25" i="83"/>
  <c r="Q5" i="3"/>
  <c r="T21" i="13"/>
  <c r="R21" i="13"/>
  <c r="B21" i="7" s="1"/>
  <c r="J21" i="13"/>
  <c r="K21" i="13"/>
  <c r="L21" i="13"/>
  <c r="M21" i="13"/>
  <c r="N21" i="13"/>
  <c r="O21" i="13"/>
  <c r="H21" i="13"/>
  <c r="O8" i="80"/>
  <c r="O9" i="80"/>
  <c r="O10" i="80"/>
  <c r="O11" i="80"/>
  <c r="O12" i="80"/>
  <c r="O13" i="80"/>
  <c r="O14" i="80"/>
  <c r="O15" i="80"/>
  <c r="O16" i="80"/>
  <c r="O17" i="80"/>
  <c r="O18" i="80"/>
  <c r="O19" i="80"/>
  <c r="O20" i="80"/>
  <c r="O21" i="80"/>
  <c r="O22" i="80"/>
  <c r="O23" i="80"/>
  <c r="O24" i="80"/>
  <c r="O25" i="80"/>
  <c r="O7" i="80"/>
  <c r="J21" i="7" l="1"/>
  <c r="F21" i="7"/>
  <c r="Q6" i="3"/>
  <c r="C35" i="56"/>
  <c r="D35" i="56"/>
  <c r="E35" i="56"/>
  <c r="F35" i="56"/>
  <c r="G35" i="56"/>
  <c r="H35" i="56"/>
  <c r="I35" i="56"/>
  <c r="J35" i="56"/>
  <c r="K35" i="56"/>
  <c r="L35" i="56"/>
  <c r="M35" i="56"/>
  <c r="N35" i="56"/>
  <c r="O35" i="56"/>
  <c r="P35" i="56"/>
  <c r="Q35" i="56"/>
  <c r="R35" i="56"/>
  <c r="S35" i="56"/>
  <c r="T35" i="56"/>
  <c r="U35" i="56"/>
  <c r="V35" i="56"/>
  <c r="W35" i="56"/>
  <c r="X35" i="56"/>
  <c r="Y35" i="56"/>
  <c r="Z35" i="56"/>
  <c r="AA35" i="56"/>
  <c r="AB35" i="56"/>
  <c r="AC35" i="56"/>
  <c r="AD35" i="56"/>
  <c r="AE35" i="56"/>
  <c r="AF35" i="56"/>
  <c r="AG35" i="56"/>
  <c r="AH35" i="56"/>
  <c r="AI35" i="56"/>
  <c r="AJ35" i="56"/>
  <c r="AK35" i="56"/>
  <c r="B35" i="56"/>
  <c r="AH7" i="8"/>
  <c r="AH8" i="8"/>
  <c r="AH9" i="8"/>
  <c r="AH10" i="8"/>
  <c r="AH11" i="8"/>
  <c r="AH12" i="8"/>
  <c r="AH13" i="8"/>
  <c r="AH14" i="8"/>
  <c r="AH15" i="8"/>
  <c r="AH16" i="8"/>
  <c r="AH17" i="8"/>
  <c r="AH18" i="8"/>
  <c r="AH19" i="8"/>
  <c r="AH20" i="8"/>
  <c r="AH21" i="8"/>
  <c r="AH5" i="8"/>
  <c r="AH6" i="8"/>
  <c r="AH4" i="8"/>
  <c r="Q7" i="3" l="1"/>
  <c r="R20" i="13"/>
  <c r="T45" i="13" l="1"/>
  <c r="S21" i="13"/>
  <c r="Q8" i="3"/>
  <c r="R12" i="15"/>
  <c r="O12" i="15"/>
  <c r="Q9" i="3" l="1"/>
  <c r="Q10" i="3" l="1"/>
  <c r="G58" i="19"/>
  <c r="H58" i="19"/>
  <c r="G59" i="19"/>
  <c r="H59" i="19"/>
  <c r="G60" i="19"/>
  <c r="H60" i="19"/>
  <c r="G61" i="19"/>
  <c r="H61" i="19"/>
  <c r="G62" i="19"/>
  <c r="H62" i="19"/>
  <c r="G63" i="19"/>
  <c r="H63" i="19"/>
  <c r="G64" i="19"/>
  <c r="H64" i="19"/>
  <c r="G65" i="19"/>
  <c r="H65" i="19"/>
  <c r="G66" i="19"/>
  <c r="H66" i="19"/>
  <c r="G67" i="19"/>
  <c r="H67" i="19"/>
  <c r="G68" i="19"/>
  <c r="H68" i="19"/>
  <c r="G69" i="19"/>
  <c r="H69" i="19"/>
  <c r="G70" i="19"/>
  <c r="H70" i="19"/>
  <c r="G71" i="19"/>
  <c r="H71" i="19"/>
  <c r="H57" i="19"/>
  <c r="G57" i="19"/>
  <c r="Q11" i="3" l="1"/>
  <c r="M35" i="83"/>
  <c r="M34" i="83"/>
  <c r="M37" i="83" l="1"/>
  <c r="Q12" i="3"/>
  <c r="Q13" i="3" l="1"/>
  <c r="Q14" i="3" l="1"/>
  <c r="D95" i="61"/>
  <c r="E95" i="61"/>
  <c r="F95" i="61"/>
  <c r="C95" i="61"/>
  <c r="Q15" i="3" l="1"/>
  <c r="E18" i="76"/>
  <c r="F18" i="76"/>
  <c r="G18" i="76"/>
  <c r="H18" i="76"/>
  <c r="J18" i="76"/>
  <c r="K18" i="76"/>
  <c r="L18" i="76"/>
  <c r="M18" i="76"/>
  <c r="N18" i="76"/>
  <c r="E19" i="76"/>
  <c r="F19" i="76"/>
  <c r="G19" i="76"/>
  <c r="H19" i="76"/>
  <c r="I19" i="76"/>
  <c r="J19" i="76"/>
  <c r="K19" i="76"/>
  <c r="L19" i="76"/>
  <c r="M19" i="76"/>
  <c r="N19" i="76"/>
  <c r="E20" i="76"/>
  <c r="F20" i="76"/>
  <c r="G20" i="76"/>
  <c r="H20" i="76"/>
  <c r="I20" i="76"/>
  <c r="J20" i="76"/>
  <c r="K20" i="76"/>
  <c r="L20" i="76"/>
  <c r="M20" i="76"/>
  <c r="N20" i="76"/>
  <c r="E21" i="76"/>
  <c r="F21" i="76"/>
  <c r="G21" i="76"/>
  <c r="H21" i="76"/>
  <c r="I21" i="76"/>
  <c r="J21" i="76"/>
  <c r="K21" i="76"/>
  <c r="L21" i="76"/>
  <c r="M21" i="76"/>
  <c r="N21" i="76"/>
  <c r="E22" i="76"/>
  <c r="F22" i="76"/>
  <c r="G22" i="76"/>
  <c r="H22" i="76"/>
  <c r="I22" i="76"/>
  <c r="J22" i="76"/>
  <c r="K22" i="76"/>
  <c r="L22" i="76"/>
  <c r="M22" i="76"/>
  <c r="N22" i="76"/>
  <c r="E23" i="76"/>
  <c r="F23" i="76"/>
  <c r="G23" i="76"/>
  <c r="H23" i="76"/>
  <c r="I23" i="76"/>
  <c r="J23" i="76"/>
  <c r="K23" i="76"/>
  <c r="L23" i="76"/>
  <c r="M23" i="76"/>
  <c r="N23" i="76"/>
  <c r="Q16" i="3" l="1"/>
  <c r="C38" i="82"/>
  <c r="Q17" i="3" l="1"/>
  <c r="E73" i="91"/>
  <c r="F73" i="91"/>
  <c r="D73" i="91"/>
  <c r="C73" i="91"/>
  <c r="S51" i="90"/>
  <c r="S52" i="90"/>
  <c r="S53" i="90"/>
  <c r="S54" i="90"/>
  <c r="C110" i="88"/>
  <c r="D110" i="88"/>
  <c r="E110" i="88"/>
  <c r="F110" i="88"/>
  <c r="G110" i="88"/>
  <c r="H110" i="88"/>
  <c r="I110" i="88"/>
  <c r="J110" i="88"/>
  <c r="C111" i="88"/>
  <c r="D111" i="88"/>
  <c r="E111" i="88"/>
  <c r="F111" i="88"/>
  <c r="G111" i="88"/>
  <c r="H111" i="88"/>
  <c r="I111" i="88"/>
  <c r="J111" i="88"/>
  <c r="C112" i="88"/>
  <c r="D112" i="88"/>
  <c r="E112" i="88"/>
  <c r="F112" i="88"/>
  <c r="G112" i="88"/>
  <c r="H112" i="88"/>
  <c r="I112" i="88"/>
  <c r="J112" i="88"/>
  <c r="C113" i="88"/>
  <c r="D113" i="88"/>
  <c r="E113" i="88"/>
  <c r="F113" i="88"/>
  <c r="G113" i="88"/>
  <c r="H113" i="88"/>
  <c r="I113" i="88"/>
  <c r="J113" i="88"/>
  <c r="Q18" i="3" l="1"/>
  <c r="C23" i="62"/>
  <c r="D23" i="62"/>
  <c r="E23" i="62"/>
  <c r="F23" i="62"/>
  <c r="G23" i="62"/>
  <c r="H23" i="62"/>
  <c r="I23" i="62"/>
  <c r="B23" i="62"/>
  <c r="E25" i="62"/>
  <c r="Q5" i="61"/>
  <c r="Q6" i="61"/>
  <c r="Q7" i="61"/>
  <c r="Q8" i="61"/>
  <c r="Q9" i="61"/>
  <c r="Q10" i="61"/>
  <c r="Q11" i="61"/>
  <c r="Q12" i="61"/>
  <c r="Q13" i="61"/>
  <c r="Q14" i="61"/>
  <c r="Q15" i="61"/>
  <c r="Q16" i="61"/>
  <c r="Q17" i="61"/>
  <c r="Q18" i="61"/>
  <c r="Q19" i="61"/>
  <c r="Q4" i="61"/>
  <c r="B3" i="2"/>
  <c r="C3" i="2"/>
  <c r="D3" i="2"/>
  <c r="E3" i="2"/>
  <c r="F3" i="2"/>
  <c r="A3" i="2"/>
  <c r="O21" i="64"/>
  <c r="P21" i="64"/>
  <c r="Q21" i="64"/>
  <c r="R21" i="64"/>
  <c r="J207" i="14"/>
  <c r="K207" i="14"/>
  <c r="L207" i="14"/>
  <c r="M207" i="14"/>
  <c r="N207" i="14"/>
  <c r="O207" i="14"/>
  <c r="J208" i="14"/>
  <c r="K208" i="14"/>
  <c r="L208" i="14"/>
  <c r="M208" i="14"/>
  <c r="N208" i="14"/>
  <c r="O208" i="14"/>
  <c r="J209" i="14"/>
  <c r="K209" i="14"/>
  <c r="L209" i="14"/>
  <c r="M209" i="14"/>
  <c r="N209" i="14"/>
  <c r="O209" i="14"/>
  <c r="J210" i="14"/>
  <c r="K210" i="14"/>
  <c r="L210" i="14"/>
  <c r="M210" i="14"/>
  <c r="N210" i="14"/>
  <c r="O210" i="14"/>
  <c r="J211" i="14"/>
  <c r="K211" i="14"/>
  <c r="L211" i="14"/>
  <c r="M211" i="14"/>
  <c r="N211" i="14"/>
  <c r="O211" i="14"/>
  <c r="J212" i="14"/>
  <c r="K212" i="14"/>
  <c r="L212" i="14"/>
  <c r="M212" i="14"/>
  <c r="N212" i="14"/>
  <c r="O212" i="14"/>
  <c r="J213" i="14"/>
  <c r="K213" i="14"/>
  <c r="L213" i="14"/>
  <c r="M213" i="14"/>
  <c r="N213" i="14"/>
  <c r="O213" i="14"/>
  <c r="J214" i="14"/>
  <c r="K214" i="14"/>
  <c r="L214" i="14"/>
  <c r="M214" i="14"/>
  <c r="N214" i="14"/>
  <c r="O214" i="14"/>
  <c r="J215" i="14"/>
  <c r="K215" i="14"/>
  <c r="L215" i="14"/>
  <c r="M215" i="14"/>
  <c r="N215" i="14"/>
  <c r="O215" i="14"/>
  <c r="J216" i="14"/>
  <c r="K216" i="14"/>
  <c r="L216" i="14"/>
  <c r="M216" i="14"/>
  <c r="N216" i="14"/>
  <c r="O216" i="14"/>
  <c r="J217" i="14"/>
  <c r="K217" i="14"/>
  <c r="L217" i="14"/>
  <c r="M217" i="14"/>
  <c r="N217" i="14"/>
  <c r="O217" i="14"/>
  <c r="J218" i="14"/>
  <c r="K218" i="14"/>
  <c r="L218" i="14"/>
  <c r="M218" i="14"/>
  <c r="N218" i="14"/>
  <c r="O218" i="14"/>
  <c r="Q19" i="3" l="1"/>
  <c r="D25" i="62"/>
  <c r="B65" i="25"/>
  <c r="C65" i="25"/>
  <c r="D65" i="25"/>
  <c r="B44" i="25"/>
  <c r="C44" i="25"/>
  <c r="D44" i="25"/>
  <c r="E44" i="25"/>
  <c r="F44" i="25"/>
  <c r="G44" i="25"/>
  <c r="H44" i="25"/>
  <c r="I44" i="25"/>
  <c r="J44" i="25"/>
  <c r="L44" i="25"/>
  <c r="M44" i="25"/>
  <c r="X20" i="25"/>
  <c r="AA20" i="25" s="1"/>
  <c r="Y20" i="25"/>
  <c r="AB20" i="25" s="1"/>
  <c r="C44" i="55"/>
  <c r="G44" i="55"/>
  <c r="O21" i="55"/>
  <c r="P21" i="55"/>
  <c r="Q21" i="55"/>
  <c r="R21" i="55"/>
  <c r="E45" i="55" s="1"/>
  <c r="S21" i="55"/>
  <c r="O20" i="55"/>
  <c r="P20" i="55"/>
  <c r="Q20" i="55"/>
  <c r="R20" i="55"/>
  <c r="S20" i="55"/>
  <c r="G53" i="11"/>
  <c r="F35" i="85"/>
  <c r="C15" i="85"/>
  <c r="C16" i="85"/>
  <c r="C17" i="85"/>
  <c r="D45" i="55" l="1"/>
  <c r="F45" i="55" s="1"/>
  <c r="D44" i="55"/>
  <c r="Q20" i="3"/>
  <c r="E44" i="55"/>
  <c r="F44" i="55"/>
  <c r="W46" i="7"/>
  <c r="X46" i="7"/>
  <c r="Y46" i="7"/>
  <c r="Z46" i="7"/>
  <c r="AA46" i="7"/>
  <c r="W47" i="7"/>
  <c r="X47" i="7"/>
  <c r="Y47" i="7"/>
  <c r="Z47" i="7"/>
  <c r="AA47" i="7"/>
  <c r="AC45" i="7"/>
  <c r="AD45" i="7"/>
  <c r="AC46" i="7"/>
  <c r="AD46" i="7"/>
  <c r="AC47" i="7"/>
  <c r="AD47" i="7"/>
  <c r="AG20" i="7"/>
  <c r="G20" i="7"/>
  <c r="H20" i="7"/>
  <c r="I20" i="7"/>
  <c r="K20" i="7"/>
  <c r="M20" i="7"/>
  <c r="N20" i="7"/>
  <c r="Z20" i="7"/>
  <c r="AA20" i="7"/>
  <c r="X20" i="7"/>
  <c r="T38" i="7" l="1"/>
  <c r="AF48" i="7"/>
  <c r="Q21" i="3"/>
  <c r="Y20" i="7"/>
  <c r="P20" i="7"/>
  <c r="AC20" i="7"/>
  <c r="AD20" i="7"/>
  <c r="C65" i="84"/>
  <c r="D65" i="84"/>
  <c r="E65" i="84"/>
  <c r="F65" i="84"/>
  <c r="G65" i="84"/>
  <c r="H65" i="84"/>
  <c r="I65" i="84"/>
  <c r="J65" i="84"/>
  <c r="K65" i="84"/>
  <c r="L65" i="84"/>
  <c r="M65" i="84"/>
  <c r="N65" i="84"/>
  <c r="O65" i="84"/>
  <c r="P65" i="84"/>
  <c r="R43" i="84"/>
  <c r="R65" i="84" s="1"/>
  <c r="Q22" i="3" l="1"/>
  <c r="AE20" i="7"/>
  <c r="U20" i="53"/>
  <c r="V20" i="53"/>
  <c r="W20" i="53"/>
  <c r="X20" i="53"/>
  <c r="Y20" i="53" s="1"/>
  <c r="AA20" i="53"/>
  <c r="Y56" i="83"/>
  <c r="Y57" i="83"/>
  <c r="Y58" i="83"/>
  <c r="X56" i="83"/>
  <c r="X57" i="83"/>
  <c r="X58" i="83"/>
  <c r="X59" i="83"/>
  <c r="V56" i="83"/>
  <c r="V57" i="83"/>
  <c r="V58" i="83"/>
  <c r="V59" i="83"/>
  <c r="V60" i="83"/>
  <c r="V61" i="83"/>
  <c r="U56" i="83"/>
  <c r="U57" i="83"/>
  <c r="U58" i="83"/>
  <c r="U59" i="83"/>
  <c r="U60" i="83"/>
  <c r="U61" i="83"/>
  <c r="U62" i="83"/>
  <c r="T56" i="83"/>
  <c r="T57" i="83"/>
  <c r="T58" i="83"/>
  <c r="T59" i="83"/>
  <c r="T60" i="83"/>
  <c r="T61" i="83"/>
  <c r="T62" i="83"/>
  <c r="T63" i="83"/>
  <c r="S57" i="83"/>
  <c r="S58" i="83"/>
  <c r="S59" i="83"/>
  <c r="S60" i="83"/>
  <c r="S61" i="83"/>
  <c r="S62" i="83"/>
  <c r="S63" i="83"/>
  <c r="S64" i="83"/>
  <c r="S56" i="83"/>
  <c r="R57" i="83"/>
  <c r="R58" i="83"/>
  <c r="R59" i="83"/>
  <c r="R60" i="83"/>
  <c r="R61" i="83"/>
  <c r="R62" i="83"/>
  <c r="R63" i="83"/>
  <c r="R64" i="83"/>
  <c r="R65" i="83"/>
  <c r="R56" i="83"/>
  <c r="Q57" i="83"/>
  <c r="Q58" i="83"/>
  <c r="Q59" i="83"/>
  <c r="Q60" i="83"/>
  <c r="Q61" i="83"/>
  <c r="Q62" i="83"/>
  <c r="Q63" i="83"/>
  <c r="Q64" i="83"/>
  <c r="Q65" i="83"/>
  <c r="Q66" i="83"/>
  <c r="Q56" i="83"/>
  <c r="Y55" i="83"/>
  <c r="X55" i="83"/>
  <c r="W55" i="83"/>
  <c r="V55" i="83"/>
  <c r="U55" i="83"/>
  <c r="T55" i="83"/>
  <c r="S55" i="83"/>
  <c r="R55" i="83"/>
  <c r="Q55" i="83"/>
  <c r="P57" i="83"/>
  <c r="P58" i="83"/>
  <c r="P59" i="83"/>
  <c r="P60" i="83"/>
  <c r="P61" i="83"/>
  <c r="P62" i="83"/>
  <c r="P63" i="83"/>
  <c r="P64" i="83"/>
  <c r="P65" i="83"/>
  <c r="P66" i="83"/>
  <c r="P67" i="83"/>
  <c r="P56" i="83"/>
  <c r="P55" i="83"/>
  <c r="P48" i="83"/>
  <c r="Q48" i="83"/>
  <c r="R48" i="83"/>
  <c r="S48" i="83"/>
  <c r="T48" i="83"/>
  <c r="U48" i="83"/>
  <c r="V48" i="83"/>
  <c r="W48" i="83"/>
  <c r="X48" i="83"/>
  <c r="Y48" i="83"/>
  <c r="P24" i="83"/>
  <c r="Q24" i="83"/>
  <c r="R24" i="83"/>
  <c r="S24" i="83"/>
  <c r="T24" i="83"/>
  <c r="U24" i="83"/>
  <c r="V24" i="83"/>
  <c r="W24" i="83"/>
  <c r="X24" i="83"/>
  <c r="Y24" i="83"/>
  <c r="M24" i="83"/>
  <c r="R8" i="73"/>
  <c r="L52" i="3"/>
  <c r="X21" i="8"/>
  <c r="Y21" i="8"/>
  <c r="Z21" i="8"/>
  <c r="AA21" i="8"/>
  <c r="C41" i="37" s="1"/>
  <c r="AB21" i="8"/>
  <c r="AC21" i="8"/>
  <c r="AD21" i="8"/>
  <c r="AE21" i="8"/>
  <c r="AF21" i="8"/>
  <c r="AG21" i="8"/>
  <c r="Z49" i="83" l="1"/>
  <c r="M42" i="83"/>
  <c r="AK3" i="73"/>
  <c r="AK5" i="73"/>
  <c r="AK7" i="73"/>
  <c r="AK6" i="73"/>
  <c r="AK9" i="73" s="1"/>
  <c r="AK4" i="73"/>
  <c r="Q23" i="3"/>
  <c r="Z20" i="53"/>
  <c r="Z24" i="83"/>
  <c r="V3" i="13"/>
  <c r="U3" i="13"/>
  <c r="Q24" i="3" l="1"/>
  <c r="W3" i="13"/>
  <c r="B20" i="7"/>
  <c r="O21" i="7" s="1"/>
  <c r="T20" i="13"/>
  <c r="J20" i="13"/>
  <c r="K20" i="13"/>
  <c r="L20" i="13"/>
  <c r="M20" i="13"/>
  <c r="N20" i="13"/>
  <c r="O20" i="13"/>
  <c r="H20" i="13"/>
  <c r="Q25" i="3" l="1"/>
  <c r="F20" i="7"/>
  <c r="J20" i="7"/>
  <c r="X19" i="7"/>
  <c r="X18" i="7"/>
  <c r="X17" i="7"/>
  <c r="X16" i="7"/>
  <c r="X15" i="7"/>
  <c r="X14" i="7"/>
  <c r="X13" i="7"/>
  <c r="X12" i="7"/>
  <c r="X11" i="7"/>
  <c r="X10" i="7"/>
  <c r="X9" i="7"/>
  <c r="X8" i="7"/>
  <c r="X7" i="7"/>
  <c r="X6" i="7"/>
  <c r="X5" i="7"/>
  <c r="X4" i="7"/>
  <c r="W25" i="7" s="1"/>
  <c r="Q26" i="3" l="1"/>
  <c r="AD19" i="7"/>
  <c r="AC19" i="7"/>
  <c r="AG19" i="7"/>
  <c r="Q27" i="3" l="1"/>
  <c r="AE19" i="7"/>
  <c r="C72" i="91"/>
  <c r="S50" i="90"/>
  <c r="S49" i="90"/>
  <c r="S48" i="90"/>
  <c r="J109" i="88"/>
  <c r="I109" i="88"/>
  <c r="H109" i="88"/>
  <c r="G109" i="88"/>
  <c r="F109" i="88"/>
  <c r="E109" i="88"/>
  <c r="D109" i="88"/>
  <c r="C109" i="88"/>
  <c r="J108" i="88"/>
  <c r="I108" i="88"/>
  <c r="H108" i="88"/>
  <c r="G108" i="88"/>
  <c r="F108" i="88"/>
  <c r="E108" i="88"/>
  <c r="D108" i="88"/>
  <c r="C108" i="88"/>
  <c r="J107" i="88"/>
  <c r="I107" i="88"/>
  <c r="H107" i="88"/>
  <c r="G107" i="88"/>
  <c r="F107" i="88"/>
  <c r="E107" i="88"/>
  <c r="D107" i="88"/>
  <c r="C107" i="88"/>
  <c r="F72" i="91"/>
  <c r="E72" i="91"/>
  <c r="D72" i="91"/>
  <c r="F71" i="91"/>
  <c r="E71" i="91"/>
  <c r="D71" i="91"/>
  <c r="C71" i="91"/>
  <c r="F70" i="91"/>
  <c r="E70" i="91"/>
  <c r="D70" i="91"/>
  <c r="C70" i="91"/>
  <c r="F69" i="91"/>
  <c r="E69" i="91"/>
  <c r="D69" i="91"/>
  <c r="C69" i="91"/>
  <c r="F68" i="91"/>
  <c r="E68" i="91"/>
  <c r="D68" i="91"/>
  <c r="C68" i="91"/>
  <c r="F67" i="91"/>
  <c r="E67" i="91"/>
  <c r="D67" i="91"/>
  <c r="C67" i="91"/>
  <c r="F66" i="91"/>
  <c r="E66" i="91"/>
  <c r="D66" i="91"/>
  <c r="C66" i="91"/>
  <c r="F65" i="91"/>
  <c r="E65" i="91"/>
  <c r="D65" i="91"/>
  <c r="C65" i="91"/>
  <c r="F64" i="91"/>
  <c r="E64" i="91"/>
  <c r="D64" i="91"/>
  <c r="C64" i="91"/>
  <c r="F63" i="91"/>
  <c r="E63" i="91"/>
  <c r="D63" i="91"/>
  <c r="C63" i="91"/>
  <c r="F62" i="91"/>
  <c r="E62" i="91"/>
  <c r="D62" i="91"/>
  <c r="C62" i="91"/>
  <c r="A11" i="91"/>
  <c r="A15" i="91" s="1"/>
  <c r="A19" i="91" s="1"/>
  <c r="A23" i="91" s="1"/>
  <c r="A27" i="91" s="1"/>
  <c r="A31" i="91" s="1"/>
  <c r="A35" i="91" s="1"/>
  <c r="A10" i="91"/>
  <c r="A14" i="91" s="1"/>
  <c r="A18" i="91" s="1"/>
  <c r="A22" i="91" s="1"/>
  <c r="A26" i="91" s="1"/>
  <c r="A30" i="91" s="1"/>
  <c r="A34" i="91" s="1"/>
  <c r="A38" i="91" s="1"/>
  <c r="A9" i="91"/>
  <c r="A13" i="91" s="1"/>
  <c r="A17" i="91" s="1"/>
  <c r="A21" i="91" s="1"/>
  <c r="A25" i="91" s="1"/>
  <c r="A29" i="91" s="1"/>
  <c r="A33" i="91" s="1"/>
  <c r="A37" i="91" s="1"/>
  <c r="A8" i="91"/>
  <c r="A12" i="91" s="1"/>
  <c r="A16" i="91" s="1"/>
  <c r="A20" i="91" s="1"/>
  <c r="A24" i="91" s="1"/>
  <c r="A28" i="91" s="1"/>
  <c r="A32" i="91" s="1"/>
  <c r="A36" i="91" s="1"/>
  <c r="S47" i="90"/>
  <c r="S46" i="90"/>
  <c r="S45" i="90"/>
  <c r="S44" i="90"/>
  <c r="S43" i="90"/>
  <c r="S42" i="90"/>
  <c r="S41" i="90"/>
  <c r="S40" i="90"/>
  <c r="S39" i="90"/>
  <c r="S38" i="90"/>
  <c r="S37" i="90"/>
  <c r="S36" i="90"/>
  <c r="S35" i="90"/>
  <c r="S34" i="90"/>
  <c r="S33" i="90"/>
  <c r="S32" i="90"/>
  <c r="S31" i="90"/>
  <c r="S30" i="90"/>
  <c r="S29" i="90"/>
  <c r="S28" i="90"/>
  <c r="S27" i="90"/>
  <c r="S26" i="90"/>
  <c r="S25" i="90"/>
  <c r="S24" i="90"/>
  <c r="S23" i="90"/>
  <c r="S22" i="90"/>
  <c r="S21" i="90"/>
  <c r="S20" i="90"/>
  <c r="S19" i="90"/>
  <c r="S18" i="90"/>
  <c r="S17" i="90"/>
  <c r="S16" i="90"/>
  <c r="S15" i="90"/>
  <c r="S14" i="90"/>
  <c r="S13" i="90"/>
  <c r="S12" i="90"/>
  <c r="A12" i="90"/>
  <c r="A16" i="90" s="1"/>
  <c r="A20" i="90" s="1"/>
  <c r="A24" i="90" s="1"/>
  <c r="A28" i="90" s="1"/>
  <c r="A32" i="90" s="1"/>
  <c r="A36" i="90" s="1"/>
  <c r="S11" i="90"/>
  <c r="A11" i="90"/>
  <c r="A15" i="90" s="1"/>
  <c r="A19" i="90" s="1"/>
  <c r="A23" i="90" s="1"/>
  <c r="A27" i="90" s="1"/>
  <c r="A31" i="90" s="1"/>
  <c r="A35" i="90" s="1"/>
  <c r="A39" i="90" s="1"/>
  <c r="S10" i="90"/>
  <c r="A10" i="90"/>
  <c r="A14" i="90" s="1"/>
  <c r="A18" i="90" s="1"/>
  <c r="A22" i="90" s="1"/>
  <c r="A26" i="90" s="1"/>
  <c r="A30" i="90" s="1"/>
  <c r="A34" i="90" s="1"/>
  <c r="A38" i="90" s="1"/>
  <c r="S9" i="90"/>
  <c r="A9" i="90"/>
  <c r="A13" i="90" s="1"/>
  <c r="A17" i="90" s="1"/>
  <c r="A21" i="90" s="1"/>
  <c r="A25" i="90" s="1"/>
  <c r="A29" i="90" s="1"/>
  <c r="A33" i="90" s="1"/>
  <c r="A37" i="90" s="1"/>
  <c r="S8" i="90"/>
  <c r="S7" i="90"/>
  <c r="S6" i="90"/>
  <c r="S5" i="90"/>
  <c r="J106" i="88"/>
  <c r="I106" i="88"/>
  <c r="H106" i="88"/>
  <c r="G106" i="88"/>
  <c r="F106" i="88"/>
  <c r="E106" i="88"/>
  <c r="D106" i="88"/>
  <c r="C106" i="88"/>
  <c r="J105" i="88"/>
  <c r="I105" i="88"/>
  <c r="H105" i="88"/>
  <c r="G105" i="88"/>
  <c r="F105" i="88"/>
  <c r="E105" i="88"/>
  <c r="D105" i="88"/>
  <c r="C105" i="88"/>
  <c r="J104" i="88"/>
  <c r="I104" i="88"/>
  <c r="H104" i="88"/>
  <c r="G104" i="88"/>
  <c r="F104" i="88"/>
  <c r="E104" i="88"/>
  <c r="D104" i="88"/>
  <c r="C104" i="88"/>
  <c r="J103" i="88"/>
  <c r="I103" i="88"/>
  <c r="H103" i="88"/>
  <c r="G103" i="88"/>
  <c r="F103" i="88"/>
  <c r="E103" i="88"/>
  <c r="D103" i="88"/>
  <c r="C103" i="88"/>
  <c r="J102" i="88"/>
  <c r="I102" i="88"/>
  <c r="H102" i="88"/>
  <c r="G102" i="88"/>
  <c r="F102" i="88"/>
  <c r="E102" i="88"/>
  <c r="D102" i="88"/>
  <c r="C102" i="88"/>
  <c r="J101" i="88"/>
  <c r="I101" i="88"/>
  <c r="H101" i="88"/>
  <c r="G101" i="88"/>
  <c r="F101" i="88"/>
  <c r="E101" i="88"/>
  <c r="D101" i="88"/>
  <c r="C101" i="88"/>
  <c r="J100" i="88"/>
  <c r="I100" i="88"/>
  <c r="H100" i="88"/>
  <c r="G100" i="88"/>
  <c r="F100" i="88"/>
  <c r="E100" i="88"/>
  <c r="D100" i="88"/>
  <c r="C100" i="88"/>
  <c r="J99" i="88"/>
  <c r="I99" i="88"/>
  <c r="H99" i="88"/>
  <c r="G99" i="88"/>
  <c r="F99" i="88"/>
  <c r="E99" i="88"/>
  <c r="D99" i="88"/>
  <c r="C99" i="88"/>
  <c r="J98" i="88"/>
  <c r="I98" i="88"/>
  <c r="H98" i="88"/>
  <c r="G98" i="88"/>
  <c r="F98" i="88"/>
  <c r="E98" i="88"/>
  <c r="D98" i="88"/>
  <c r="C98" i="88"/>
  <c r="J97" i="88"/>
  <c r="I97" i="88"/>
  <c r="H97" i="88"/>
  <c r="G97" i="88"/>
  <c r="F97" i="88"/>
  <c r="E97" i="88"/>
  <c r="D97" i="88"/>
  <c r="C97" i="88"/>
  <c r="J96" i="88"/>
  <c r="I96" i="88"/>
  <c r="H96" i="88"/>
  <c r="G96" i="88"/>
  <c r="F96" i="88"/>
  <c r="E96" i="88"/>
  <c r="D96" i="88"/>
  <c r="C96" i="88"/>
  <c r="J95" i="88"/>
  <c r="I95" i="88"/>
  <c r="H95" i="88"/>
  <c r="G95" i="88"/>
  <c r="F95" i="88"/>
  <c r="E95" i="88"/>
  <c r="D95" i="88"/>
  <c r="C95" i="88"/>
  <c r="J94" i="88"/>
  <c r="I94" i="88"/>
  <c r="H94" i="88"/>
  <c r="G94" i="88"/>
  <c r="F94" i="88"/>
  <c r="E94" i="88"/>
  <c r="D94" i="88"/>
  <c r="C94" i="88"/>
  <c r="J93" i="88"/>
  <c r="I93" i="88"/>
  <c r="H93" i="88"/>
  <c r="G93" i="88"/>
  <c r="F93" i="88"/>
  <c r="E93" i="88"/>
  <c r="D93" i="88"/>
  <c r="C93" i="88"/>
  <c r="J92" i="88"/>
  <c r="I92" i="88"/>
  <c r="H92" i="88"/>
  <c r="G92" i="88"/>
  <c r="F92" i="88"/>
  <c r="E92" i="88"/>
  <c r="D92" i="88"/>
  <c r="C92" i="88"/>
  <c r="J91" i="88"/>
  <c r="I91" i="88"/>
  <c r="H91" i="88"/>
  <c r="G91" i="88"/>
  <c r="F91" i="88"/>
  <c r="E91" i="88"/>
  <c r="D91" i="88"/>
  <c r="C91" i="88"/>
  <c r="J90" i="88"/>
  <c r="I90" i="88"/>
  <c r="H90" i="88"/>
  <c r="G90" i="88"/>
  <c r="F90" i="88"/>
  <c r="E90" i="88"/>
  <c r="D90" i="88"/>
  <c r="C90" i="88"/>
  <c r="J89" i="88"/>
  <c r="I89" i="88"/>
  <c r="H89" i="88"/>
  <c r="G89" i="88"/>
  <c r="F89" i="88"/>
  <c r="E89" i="88"/>
  <c r="D89" i="88"/>
  <c r="C89" i="88"/>
  <c r="J88" i="88"/>
  <c r="I88" i="88"/>
  <c r="H88" i="88"/>
  <c r="G88" i="88"/>
  <c r="F88" i="88"/>
  <c r="E88" i="88"/>
  <c r="D88" i="88"/>
  <c r="C88" i="88"/>
  <c r="J87" i="88"/>
  <c r="I87" i="88"/>
  <c r="H87" i="88"/>
  <c r="G87" i="88"/>
  <c r="F87" i="88"/>
  <c r="E87" i="88"/>
  <c r="D87" i="88"/>
  <c r="C87" i="88"/>
  <c r="J86" i="88"/>
  <c r="I86" i="88"/>
  <c r="H86" i="88"/>
  <c r="G86" i="88"/>
  <c r="F86" i="88"/>
  <c r="E86" i="88"/>
  <c r="D86" i="88"/>
  <c r="C86" i="88"/>
  <c r="J85" i="88"/>
  <c r="I85" i="88"/>
  <c r="H85" i="88"/>
  <c r="G85" i="88"/>
  <c r="F85" i="88"/>
  <c r="E85" i="88"/>
  <c r="D85" i="88"/>
  <c r="C85" i="88"/>
  <c r="J84" i="88"/>
  <c r="I84" i="88"/>
  <c r="H84" i="88"/>
  <c r="G84" i="88"/>
  <c r="F84" i="88"/>
  <c r="E84" i="88"/>
  <c r="D84" i="88"/>
  <c r="C84" i="88"/>
  <c r="J83" i="88"/>
  <c r="I83" i="88"/>
  <c r="H83" i="88"/>
  <c r="G83" i="88"/>
  <c r="F83" i="88"/>
  <c r="E83" i="88"/>
  <c r="D83" i="88"/>
  <c r="C83" i="88"/>
  <c r="J82" i="88"/>
  <c r="I82" i="88"/>
  <c r="H82" i="88"/>
  <c r="G82" i="88"/>
  <c r="F82" i="88"/>
  <c r="E82" i="88"/>
  <c r="D82" i="88"/>
  <c r="C82" i="88"/>
  <c r="J81" i="88"/>
  <c r="I81" i="88"/>
  <c r="H81" i="88"/>
  <c r="G81" i="88"/>
  <c r="F81" i="88"/>
  <c r="E81" i="88"/>
  <c r="D81" i="88"/>
  <c r="C81" i="88"/>
  <c r="J80" i="88"/>
  <c r="I80" i="88"/>
  <c r="H80" i="88"/>
  <c r="G80" i="88"/>
  <c r="F80" i="88"/>
  <c r="E80" i="88"/>
  <c r="D80" i="88"/>
  <c r="C80" i="88"/>
  <c r="J79" i="88"/>
  <c r="I79" i="88"/>
  <c r="H79" i="88"/>
  <c r="G79" i="88"/>
  <c r="F79" i="88"/>
  <c r="E79" i="88"/>
  <c r="D79" i="88"/>
  <c r="C79" i="88"/>
  <c r="J78" i="88"/>
  <c r="I78" i="88"/>
  <c r="H78" i="88"/>
  <c r="G78" i="88"/>
  <c r="F78" i="88"/>
  <c r="E78" i="88"/>
  <c r="D78" i="88"/>
  <c r="C78" i="88"/>
  <c r="J77" i="88"/>
  <c r="I77" i="88"/>
  <c r="H77" i="88"/>
  <c r="G77" i="88"/>
  <c r="F77" i="88"/>
  <c r="E77" i="88"/>
  <c r="D77" i="88"/>
  <c r="C77" i="88"/>
  <c r="J76" i="88"/>
  <c r="I76" i="88"/>
  <c r="H76" i="88"/>
  <c r="G76" i="88"/>
  <c r="F76" i="88"/>
  <c r="E76" i="88"/>
  <c r="D76" i="88"/>
  <c r="C76" i="88"/>
  <c r="J75" i="88"/>
  <c r="I75" i="88"/>
  <c r="H75" i="88"/>
  <c r="G75" i="88"/>
  <c r="F75" i="88"/>
  <c r="E75" i="88"/>
  <c r="D75" i="88"/>
  <c r="C75" i="88"/>
  <c r="J74" i="88"/>
  <c r="I74" i="88"/>
  <c r="H74" i="88"/>
  <c r="G74" i="88"/>
  <c r="F74" i="88"/>
  <c r="E74" i="88"/>
  <c r="D74" i="88"/>
  <c r="C74" i="88"/>
  <c r="J73" i="88"/>
  <c r="I73" i="88"/>
  <c r="H73" i="88"/>
  <c r="G73" i="88"/>
  <c r="F73" i="88"/>
  <c r="E73" i="88"/>
  <c r="D73" i="88"/>
  <c r="C73" i="88"/>
  <c r="J72" i="88"/>
  <c r="I72" i="88"/>
  <c r="H72" i="88"/>
  <c r="G72" i="88"/>
  <c r="F72" i="88"/>
  <c r="E72" i="88"/>
  <c r="D72" i="88"/>
  <c r="C72" i="88"/>
  <c r="J71" i="88"/>
  <c r="I71" i="88"/>
  <c r="H71" i="88"/>
  <c r="G71" i="88"/>
  <c r="F71" i="88"/>
  <c r="E71" i="88"/>
  <c r="D71" i="88"/>
  <c r="C71" i="88"/>
  <c r="J70" i="88"/>
  <c r="I70" i="88"/>
  <c r="H70" i="88"/>
  <c r="G70" i="88"/>
  <c r="F70" i="88"/>
  <c r="E70" i="88"/>
  <c r="D70" i="88"/>
  <c r="C70" i="88"/>
  <c r="J69" i="88"/>
  <c r="I69" i="88"/>
  <c r="H69" i="88"/>
  <c r="G69" i="88"/>
  <c r="F69" i="88"/>
  <c r="E69" i="88"/>
  <c r="D69" i="88"/>
  <c r="C69" i="88"/>
  <c r="J68" i="88"/>
  <c r="I68" i="88"/>
  <c r="H68" i="88"/>
  <c r="G68" i="88"/>
  <c r="F68" i="88"/>
  <c r="E68" i="88"/>
  <c r="D68" i="88"/>
  <c r="C68" i="88"/>
  <c r="J67" i="88"/>
  <c r="I67" i="88"/>
  <c r="H67" i="88"/>
  <c r="G67" i="88"/>
  <c r="F67" i="88"/>
  <c r="E67" i="88"/>
  <c r="D67" i="88"/>
  <c r="C67" i="88"/>
  <c r="J66" i="88"/>
  <c r="I66" i="88"/>
  <c r="H66" i="88"/>
  <c r="G66" i="88"/>
  <c r="F66" i="88"/>
  <c r="E66" i="88"/>
  <c r="D66" i="88"/>
  <c r="C66" i="88"/>
  <c r="J65" i="88"/>
  <c r="I65" i="88"/>
  <c r="H65" i="88"/>
  <c r="G65" i="88"/>
  <c r="F65" i="88"/>
  <c r="E65" i="88"/>
  <c r="D65" i="88"/>
  <c r="C65" i="88"/>
  <c r="J64" i="88"/>
  <c r="I64" i="88"/>
  <c r="H64" i="88"/>
  <c r="G64" i="88"/>
  <c r="F64" i="88"/>
  <c r="E64" i="88"/>
  <c r="D64" i="88"/>
  <c r="C64" i="88"/>
  <c r="Q28" i="3" l="1"/>
  <c r="AC129" i="61"/>
  <c r="AB129" i="61"/>
  <c r="AC108" i="61"/>
  <c r="AB108" i="61"/>
  <c r="AC87" i="61"/>
  <c r="AB87" i="61"/>
  <c r="AB51" i="61"/>
  <c r="AC66" i="61"/>
  <c r="AB66" i="61"/>
  <c r="AB45" i="61"/>
  <c r="D64" i="25"/>
  <c r="C64" i="25"/>
  <c r="B64" i="25"/>
  <c r="M43" i="25"/>
  <c r="L43" i="25"/>
  <c r="J43" i="25"/>
  <c r="I43" i="25"/>
  <c r="H43" i="25"/>
  <c r="G43" i="25"/>
  <c r="F43" i="25"/>
  <c r="E43" i="25"/>
  <c r="D43" i="25"/>
  <c r="C43" i="25"/>
  <c r="B43" i="25"/>
  <c r="Y19" i="25"/>
  <c r="AB19" i="25" s="1"/>
  <c r="X19" i="25"/>
  <c r="AA19" i="25" s="1"/>
  <c r="AA19" i="53"/>
  <c r="X19" i="53"/>
  <c r="W19" i="53"/>
  <c r="V19" i="53"/>
  <c r="U19" i="53"/>
  <c r="AC5" i="7"/>
  <c r="AC6" i="7"/>
  <c r="AD7" i="7"/>
  <c r="AD8" i="7"/>
  <c r="AD9" i="7"/>
  <c r="AD12" i="7"/>
  <c r="AC13" i="7"/>
  <c r="AD15" i="7"/>
  <c r="AD16" i="7"/>
  <c r="AD17" i="7"/>
  <c r="G132" i="18"/>
  <c r="G131" i="18"/>
  <c r="G130" i="18"/>
  <c r="G129" i="18"/>
  <c r="G128" i="18"/>
  <c r="G127" i="18"/>
  <c r="Q73" i="61"/>
  <c r="P73" i="61"/>
  <c r="O73" i="61"/>
  <c r="N73" i="61"/>
  <c r="M73" i="61"/>
  <c r="Q55" i="61"/>
  <c r="P55" i="61"/>
  <c r="O55" i="61"/>
  <c r="N55" i="61"/>
  <c r="M55" i="61"/>
  <c r="Q37" i="61"/>
  <c r="N37" i="61"/>
  <c r="M37" i="61"/>
  <c r="N19" i="61"/>
  <c r="M19" i="61"/>
  <c r="R20" i="64"/>
  <c r="Q20" i="64"/>
  <c r="P20" i="64"/>
  <c r="O20" i="64"/>
  <c r="O206" i="14"/>
  <c r="N206" i="14"/>
  <c r="M206" i="14"/>
  <c r="L206" i="14"/>
  <c r="K206" i="14"/>
  <c r="J206" i="14"/>
  <c r="O205" i="14"/>
  <c r="N205" i="14"/>
  <c r="M205" i="14"/>
  <c r="L205" i="14"/>
  <c r="K205" i="14"/>
  <c r="J205" i="14"/>
  <c r="O204" i="14"/>
  <c r="N204" i="14"/>
  <c r="M204" i="14"/>
  <c r="L204" i="14"/>
  <c r="K204" i="14"/>
  <c r="J204" i="14"/>
  <c r="O203" i="14"/>
  <c r="N203" i="14"/>
  <c r="M203" i="14"/>
  <c r="L203" i="14"/>
  <c r="K203" i="14"/>
  <c r="J203" i="14"/>
  <c r="O202" i="14"/>
  <c r="N202" i="14"/>
  <c r="M202" i="14"/>
  <c r="L202" i="14"/>
  <c r="K202" i="14"/>
  <c r="J202" i="14"/>
  <c r="O201" i="14"/>
  <c r="N201" i="14"/>
  <c r="M201" i="14"/>
  <c r="L201" i="14"/>
  <c r="K201" i="14"/>
  <c r="J201" i="14"/>
  <c r="O200" i="14"/>
  <c r="N200" i="14"/>
  <c r="M200" i="14"/>
  <c r="L200" i="14"/>
  <c r="K200" i="14"/>
  <c r="J200" i="14"/>
  <c r="O199" i="14"/>
  <c r="N199" i="14"/>
  <c r="M199" i="14"/>
  <c r="L199" i="14"/>
  <c r="K199" i="14"/>
  <c r="J199" i="14"/>
  <c r="O198" i="14"/>
  <c r="N198" i="14"/>
  <c r="M198" i="14"/>
  <c r="L198" i="14"/>
  <c r="K198" i="14"/>
  <c r="J198" i="14"/>
  <c r="O197" i="14"/>
  <c r="N197" i="14"/>
  <c r="M197" i="14"/>
  <c r="L197" i="14"/>
  <c r="K197" i="14"/>
  <c r="J197" i="14"/>
  <c r="O196" i="14"/>
  <c r="N196" i="14"/>
  <c r="M196" i="14"/>
  <c r="L196" i="14"/>
  <c r="K196" i="14"/>
  <c r="J196" i="14"/>
  <c r="O195" i="14"/>
  <c r="N195" i="14"/>
  <c r="M195" i="14"/>
  <c r="L195" i="14"/>
  <c r="K195" i="14"/>
  <c r="J195" i="14"/>
  <c r="F34" i="85"/>
  <c r="P64" i="84"/>
  <c r="O64" i="84"/>
  <c r="N64" i="84"/>
  <c r="M64" i="84"/>
  <c r="L64" i="84"/>
  <c r="K64" i="84"/>
  <c r="J64" i="84"/>
  <c r="I64" i="84"/>
  <c r="H64" i="84"/>
  <c r="G64" i="84"/>
  <c r="F64" i="84"/>
  <c r="E64" i="84"/>
  <c r="D64" i="84"/>
  <c r="C64" i="84"/>
  <c r="R42" i="84"/>
  <c r="R64" i="84" s="1"/>
  <c r="R41" i="84"/>
  <c r="R40" i="84"/>
  <c r="R39" i="84"/>
  <c r="R38" i="84"/>
  <c r="R37" i="84"/>
  <c r="R36" i="84"/>
  <c r="R35" i="84"/>
  <c r="R34" i="84"/>
  <c r="R33" i="84"/>
  <c r="R32" i="84"/>
  <c r="R31" i="84"/>
  <c r="R30" i="84"/>
  <c r="R29" i="84"/>
  <c r="R28" i="84"/>
  <c r="R27" i="84"/>
  <c r="W60" i="83"/>
  <c r="M23" i="83"/>
  <c r="Y47" i="83"/>
  <c r="X47" i="83"/>
  <c r="W47" i="83"/>
  <c r="V47" i="83"/>
  <c r="U47" i="83"/>
  <c r="T47" i="83"/>
  <c r="S47" i="83"/>
  <c r="R47" i="83"/>
  <c r="Q47" i="83"/>
  <c r="P47" i="83"/>
  <c r="Y23" i="83"/>
  <c r="X23" i="83"/>
  <c r="W23" i="83"/>
  <c r="V23" i="83"/>
  <c r="U23" i="83"/>
  <c r="T23" i="83"/>
  <c r="S23" i="83"/>
  <c r="R23" i="83"/>
  <c r="Q23" i="83"/>
  <c r="P23" i="83"/>
  <c r="T8" i="73"/>
  <c r="L51" i="3"/>
  <c r="AG20" i="8"/>
  <c r="AF20" i="8"/>
  <c r="AE20" i="8"/>
  <c r="AD20" i="8"/>
  <c r="AC20" i="8"/>
  <c r="AB20" i="8"/>
  <c r="AA20" i="8"/>
  <c r="C40" i="37" s="1"/>
  <c r="Z20" i="8"/>
  <c r="Y20" i="8"/>
  <c r="X20" i="8"/>
  <c r="AC10" i="7"/>
  <c r="AD11" i="7"/>
  <c r="AC14" i="7"/>
  <c r="Y19" i="7"/>
  <c r="AA19" i="7"/>
  <c r="Z19" i="7"/>
  <c r="N19" i="7"/>
  <c r="M19" i="7"/>
  <c r="K19" i="7"/>
  <c r="I19" i="7"/>
  <c r="H19" i="7"/>
  <c r="G19" i="7"/>
  <c r="T19" i="13"/>
  <c r="R19" i="13"/>
  <c r="O19" i="13"/>
  <c r="N19" i="13"/>
  <c r="M19" i="13"/>
  <c r="L19" i="13"/>
  <c r="K19" i="13"/>
  <c r="J19" i="13"/>
  <c r="H19" i="13"/>
  <c r="AD18" i="7"/>
  <c r="AD14" i="7"/>
  <c r="AD6" i="7"/>
  <c r="AG18" i="7"/>
  <c r="AG17" i="7"/>
  <c r="AG16" i="7"/>
  <c r="AG15" i="7"/>
  <c r="AG14" i="7"/>
  <c r="AG13" i="7"/>
  <c r="AG12" i="7"/>
  <c r="AG11" i="7"/>
  <c r="AG10" i="7"/>
  <c r="AG9" i="7"/>
  <c r="AG8" i="7"/>
  <c r="AG7" i="7"/>
  <c r="AG6" i="7"/>
  <c r="AG5" i="7"/>
  <c r="AG4" i="7"/>
  <c r="AC17" i="7"/>
  <c r="AC11" i="7"/>
  <c r="AC18" i="7"/>
  <c r="AM4" i="73" l="1"/>
  <c r="AM6" i="73"/>
  <c r="AM3" i="73"/>
  <c r="AM7" i="73"/>
  <c r="AM9" i="73" s="1"/>
  <c r="AM5" i="73"/>
  <c r="Z48" i="83"/>
  <c r="Q29" i="3"/>
  <c r="B19" i="7"/>
  <c r="O20" i="7" s="1"/>
  <c r="T44" i="13"/>
  <c r="S20" i="13"/>
  <c r="T37" i="7"/>
  <c r="AF47" i="7"/>
  <c r="AD87" i="61"/>
  <c r="AD129" i="61"/>
  <c r="AD66" i="61"/>
  <c r="AD108" i="61"/>
  <c r="Y19" i="53"/>
  <c r="Z19" i="53"/>
  <c r="Z23" i="83"/>
  <c r="AC9" i="7"/>
  <c r="AE9" i="7" s="1"/>
  <c r="AC8" i="7"/>
  <c r="AE8" i="7" s="1"/>
  <c r="AD4" i="7"/>
  <c r="P19" i="7"/>
  <c r="AC15" i="7"/>
  <c r="AE15" i="7" s="1"/>
  <c r="AC12" i="7"/>
  <c r="AE12" i="7" s="1"/>
  <c r="AE14" i="7"/>
  <c r="AE6" i="7"/>
  <c r="AC7" i="7"/>
  <c r="AE7" i="7" s="1"/>
  <c r="AE18" i="7"/>
  <c r="AC16" i="7"/>
  <c r="AE16" i="7" s="1"/>
  <c r="AE11" i="7"/>
  <c r="AD10" i="7"/>
  <c r="AE10" i="7" s="1"/>
  <c r="AC4" i="7"/>
  <c r="AD5" i="7"/>
  <c r="AE5" i="7" s="1"/>
  <c r="AD13" i="7"/>
  <c r="AE13" i="7" s="1"/>
  <c r="AE17" i="7"/>
  <c r="J19" i="7" l="1"/>
  <c r="F19" i="7"/>
  <c r="Q30" i="3"/>
  <c r="AE4" i="7"/>
  <c r="F4" i="58"/>
  <c r="G4" i="58" s="1"/>
  <c r="F5" i="58"/>
  <c r="F6" i="58"/>
  <c r="F7" i="58"/>
  <c r="F8" i="58"/>
  <c r="F9" i="58"/>
  <c r="F10" i="58"/>
  <c r="F11" i="58"/>
  <c r="F12" i="58"/>
  <c r="F13" i="58"/>
  <c r="G13" i="58" s="1"/>
  <c r="F14" i="58"/>
  <c r="F15" i="58"/>
  <c r="G14" i="58" l="1"/>
  <c r="G15" i="58" s="1"/>
  <c r="Q31" i="3"/>
  <c r="G5" i="58"/>
  <c r="G6" i="58" s="1"/>
  <c r="G7" i="58" s="1"/>
  <c r="G8" i="58" s="1"/>
  <c r="G9" i="58" s="1"/>
  <c r="G10" i="58" s="1"/>
  <c r="G11" i="58" s="1"/>
  <c r="G12" i="58" s="1"/>
  <c r="Q32" i="3" l="1"/>
  <c r="D9" i="1"/>
  <c r="Q33" i="3" l="1"/>
  <c r="N18" i="7"/>
  <c r="N17" i="7"/>
  <c r="N16" i="7"/>
  <c r="N15" i="7"/>
  <c r="N14" i="7"/>
  <c r="N13" i="7"/>
  <c r="N12" i="7"/>
  <c r="N11" i="7"/>
  <c r="N10" i="7"/>
  <c r="N9" i="7"/>
  <c r="N8" i="7"/>
  <c r="N7" i="7"/>
  <c r="N6" i="7"/>
  <c r="N5" i="7"/>
  <c r="Q34" i="3" l="1"/>
  <c r="N90" i="61"/>
  <c r="M90" i="61"/>
  <c r="N89" i="61"/>
  <c r="M89" i="61"/>
  <c r="N88" i="61"/>
  <c r="M88" i="61"/>
  <c r="N87" i="61"/>
  <c r="M87" i="61"/>
  <c r="N86" i="61"/>
  <c r="M86" i="61"/>
  <c r="Q90" i="61"/>
  <c r="Q89" i="61"/>
  <c r="Q88" i="61"/>
  <c r="Q87" i="61"/>
  <c r="Q86" i="61"/>
  <c r="Q85" i="61"/>
  <c r="Q84" i="61"/>
  <c r="Q83" i="61"/>
  <c r="Q82" i="61"/>
  <c r="Q81" i="61"/>
  <c r="Q80" i="61"/>
  <c r="Q79" i="61"/>
  <c r="Q78" i="61"/>
  <c r="Q77" i="61"/>
  <c r="Q76" i="61"/>
  <c r="P72" i="61"/>
  <c r="O72" i="61"/>
  <c r="P71" i="61"/>
  <c r="O71" i="61"/>
  <c r="P70" i="61"/>
  <c r="O70" i="61"/>
  <c r="P69" i="61"/>
  <c r="O69" i="61"/>
  <c r="Q72" i="61"/>
  <c r="Q71" i="61"/>
  <c r="Q70" i="61"/>
  <c r="Q69" i="61"/>
  <c r="M33" i="83"/>
  <c r="M32" i="83"/>
  <c r="AA45" i="7"/>
  <c r="Z45" i="7"/>
  <c r="Y45" i="7"/>
  <c r="X45" i="7"/>
  <c r="W45" i="7"/>
  <c r="AA44" i="7"/>
  <c r="Z44" i="7"/>
  <c r="Y44" i="7"/>
  <c r="X44" i="7"/>
  <c r="W44" i="7"/>
  <c r="AA43" i="7"/>
  <c r="Z43" i="7"/>
  <c r="Y43" i="7"/>
  <c r="X43" i="7"/>
  <c r="W43" i="7"/>
  <c r="AA42" i="7"/>
  <c r="Z42" i="7"/>
  <c r="Y42" i="7"/>
  <c r="X42" i="7"/>
  <c r="W42" i="7"/>
  <c r="AA41" i="7"/>
  <c r="Z41" i="7"/>
  <c r="Y41" i="7"/>
  <c r="X41" i="7"/>
  <c r="W41" i="7"/>
  <c r="AA40" i="7"/>
  <c r="Z40" i="7"/>
  <c r="Y40" i="7"/>
  <c r="X40" i="7"/>
  <c r="W40" i="7"/>
  <c r="AA39" i="7"/>
  <c r="Z39" i="7"/>
  <c r="Y39" i="7"/>
  <c r="X39" i="7"/>
  <c r="W39" i="7"/>
  <c r="AA38" i="7"/>
  <c r="Z38" i="7"/>
  <c r="Y38" i="7"/>
  <c r="X38" i="7"/>
  <c r="W38" i="7"/>
  <c r="AA37" i="7"/>
  <c r="Z37" i="7"/>
  <c r="Y37" i="7"/>
  <c r="X37" i="7"/>
  <c r="W37" i="7"/>
  <c r="AA36" i="7"/>
  <c r="Z36" i="7"/>
  <c r="Y36" i="7"/>
  <c r="X36" i="7"/>
  <c r="W36" i="7"/>
  <c r="AA35" i="7"/>
  <c r="Z35" i="7"/>
  <c r="Y35" i="7"/>
  <c r="X35" i="7"/>
  <c r="W35" i="7"/>
  <c r="AA34" i="7"/>
  <c r="Z34" i="7"/>
  <c r="Y34" i="7"/>
  <c r="X34" i="7"/>
  <c r="W34" i="7"/>
  <c r="AA33" i="7"/>
  <c r="Z33" i="7"/>
  <c r="Y33" i="7"/>
  <c r="X33" i="7"/>
  <c r="W33" i="7"/>
  <c r="AA32" i="7"/>
  <c r="Z32" i="7"/>
  <c r="Y32" i="7"/>
  <c r="X32" i="7"/>
  <c r="W32" i="7"/>
  <c r="AA31" i="7"/>
  <c r="Z31" i="7"/>
  <c r="Y31" i="7"/>
  <c r="X31" i="7"/>
  <c r="W31" i="7"/>
  <c r="O18" i="13"/>
  <c r="N18" i="13"/>
  <c r="M18" i="13"/>
  <c r="L18" i="13"/>
  <c r="K18" i="13"/>
  <c r="J18" i="13"/>
  <c r="O17" i="13"/>
  <c r="N17" i="13"/>
  <c r="M17" i="13"/>
  <c r="L17" i="13"/>
  <c r="K17" i="13"/>
  <c r="J17" i="13"/>
  <c r="O16" i="13"/>
  <c r="N16" i="13"/>
  <c r="M16" i="13"/>
  <c r="L16" i="13"/>
  <c r="K16" i="13"/>
  <c r="J16" i="13"/>
  <c r="O15" i="13"/>
  <c r="N15" i="13"/>
  <c r="M15" i="13"/>
  <c r="L15" i="13"/>
  <c r="K15" i="13"/>
  <c r="J15" i="13"/>
  <c r="O14" i="13"/>
  <c r="N14" i="13"/>
  <c r="M14" i="13"/>
  <c r="L14" i="13"/>
  <c r="K14" i="13"/>
  <c r="J14" i="13"/>
  <c r="O13" i="13"/>
  <c r="N13" i="13"/>
  <c r="M13" i="13"/>
  <c r="L13" i="13"/>
  <c r="K13" i="13"/>
  <c r="J13" i="13"/>
  <c r="O12" i="13"/>
  <c r="N12" i="13"/>
  <c r="M12" i="13"/>
  <c r="L12" i="13"/>
  <c r="K12" i="13"/>
  <c r="J12" i="13"/>
  <c r="O11" i="13"/>
  <c r="N11" i="13"/>
  <c r="M11" i="13"/>
  <c r="L11" i="13"/>
  <c r="K11" i="13"/>
  <c r="J11" i="13"/>
  <c r="O10" i="13"/>
  <c r="N10" i="13"/>
  <c r="M10" i="13"/>
  <c r="L10" i="13"/>
  <c r="K10" i="13"/>
  <c r="J10" i="13"/>
  <c r="O9" i="13"/>
  <c r="N9" i="13"/>
  <c r="M9" i="13"/>
  <c r="L9" i="13"/>
  <c r="K9" i="13"/>
  <c r="J9" i="13"/>
  <c r="O8" i="13"/>
  <c r="N8" i="13"/>
  <c r="M8" i="13"/>
  <c r="L8" i="13"/>
  <c r="K8" i="13"/>
  <c r="J8" i="13"/>
  <c r="O7" i="13"/>
  <c r="N7" i="13"/>
  <c r="M7" i="13"/>
  <c r="L7" i="13"/>
  <c r="K7" i="13"/>
  <c r="J7" i="13"/>
  <c r="O6" i="13"/>
  <c r="N6" i="13"/>
  <c r="M6" i="13"/>
  <c r="L6" i="13"/>
  <c r="K6" i="13"/>
  <c r="J6" i="13"/>
  <c r="O5" i="13"/>
  <c r="N5" i="13"/>
  <c r="M5" i="13"/>
  <c r="L5" i="13"/>
  <c r="K5" i="13"/>
  <c r="J5" i="13"/>
  <c r="O4" i="13"/>
  <c r="N4" i="13"/>
  <c r="M4" i="13"/>
  <c r="L4" i="13"/>
  <c r="K4" i="13"/>
  <c r="J4" i="13"/>
  <c r="Q35" i="3" l="1"/>
  <c r="Q36" i="3" l="1"/>
  <c r="P63" i="84"/>
  <c r="O63" i="84"/>
  <c r="N63" i="84"/>
  <c r="M63" i="84"/>
  <c r="L63" i="84"/>
  <c r="K63" i="84"/>
  <c r="J63" i="84"/>
  <c r="I63" i="84"/>
  <c r="H63" i="84"/>
  <c r="G63" i="84"/>
  <c r="F63" i="84"/>
  <c r="E63" i="84"/>
  <c r="D63" i="84"/>
  <c r="C63" i="84"/>
  <c r="P62" i="84"/>
  <c r="O62" i="84"/>
  <c r="N62" i="84"/>
  <c r="M62" i="84"/>
  <c r="L62" i="84"/>
  <c r="K62" i="84"/>
  <c r="J62" i="84"/>
  <c r="I62" i="84"/>
  <c r="H62" i="84"/>
  <c r="G62" i="84"/>
  <c r="F62" i="84"/>
  <c r="E62" i="84"/>
  <c r="D62" i="84"/>
  <c r="C62" i="84"/>
  <c r="P61" i="84"/>
  <c r="O61" i="84"/>
  <c r="N61" i="84"/>
  <c r="M61" i="84"/>
  <c r="L61" i="84"/>
  <c r="K61" i="84"/>
  <c r="J61" i="84"/>
  <c r="I61" i="84"/>
  <c r="H61" i="84"/>
  <c r="G61" i="84"/>
  <c r="F61" i="84"/>
  <c r="E61" i="84"/>
  <c r="D61" i="84"/>
  <c r="C61" i="84"/>
  <c r="P60" i="84"/>
  <c r="O60" i="84"/>
  <c r="N60" i="84"/>
  <c r="M60" i="84"/>
  <c r="L60" i="84"/>
  <c r="K60" i="84"/>
  <c r="J60" i="84"/>
  <c r="I60" i="84"/>
  <c r="H60" i="84"/>
  <c r="G60" i="84"/>
  <c r="F60" i="84"/>
  <c r="E60" i="84"/>
  <c r="D60" i="84"/>
  <c r="C60" i="84"/>
  <c r="P59" i="84"/>
  <c r="O59" i="84"/>
  <c r="N59" i="84"/>
  <c r="M59" i="84"/>
  <c r="L59" i="84"/>
  <c r="K59" i="84"/>
  <c r="J59" i="84"/>
  <c r="I59" i="84"/>
  <c r="H59" i="84"/>
  <c r="G59" i="84"/>
  <c r="F59" i="84"/>
  <c r="E59" i="84"/>
  <c r="D59" i="84"/>
  <c r="C59" i="84"/>
  <c r="P58" i="84"/>
  <c r="O58" i="84"/>
  <c r="N58" i="84"/>
  <c r="M58" i="84"/>
  <c r="L58" i="84"/>
  <c r="K58" i="84"/>
  <c r="J58" i="84"/>
  <c r="I58" i="84"/>
  <c r="H58" i="84"/>
  <c r="G58" i="84"/>
  <c r="F58" i="84"/>
  <c r="E58" i="84"/>
  <c r="D58" i="84"/>
  <c r="C58" i="84"/>
  <c r="P57" i="84"/>
  <c r="O57" i="84"/>
  <c r="N57" i="84"/>
  <c r="M57" i="84"/>
  <c r="L57" i="84"/>
  <c r="K57" i="84"/>
  <c r="J57" i="84"/>
  <c r="I57" i="84"/>
  <c r="H57" i="84"/>
  <c r="G57" i="84"/>
  <c r="F57" i="84"/>
  <c r="E57" i="84"/>
  <c r="D57" i="84"/>
  <c r="C57" i="84"/>
  <c r="P56" i="84"/>
  <c r="O56" i="84"/>
  <c r="N56" i="84"/>
  <c r="M56" i="84"/>
  <c r="L56" i="84"/>
  <c r="K56" i="84"/>
  <c r="J56" i="84"/>
  <c r="I56" i="84"/>
  <c r="H56" i="84"/>
  <c r="G56" i="84"/>
  <c r="F56" i="84"/>
  <c r="E56" i="84"/>
  <c r="D56" i="84"/>
  <c r="C56" i="84"/>
  <c r="P55" i="84"/>
  <c r="O55" i="84"/>
  <c r="N55" i="84"/>
  <c r="M55" i="84"/>
  <c r="L55" i="84"/>
  <c r="K55" i="84"/>
  <c r="J55" i="84"/>
  <c r="I55" i="84"/>
  <c r="H55" i="84"/>
  <c r="G55" i="84"/>
  <c r="F55" i="84"/>
  <c r="E55" i="84"/>
  <c r="D55" i="84"/>
  <c r="C55" i="84"/>
  <c r="P54" i="84"/>
  <c r="O54" i="84"/>
  <c r="N54" i="84"/>
  <c r="M54" i="84"/>
  <c r="L54" i="84"/>
  <c r="K54" i="84"/>
  <c r="J54" i="84"/>
  <c r="I54" i="84"/>
  <c r="H54" i="84"/>
  <c r="G54" i="84"/>
  <c r="F54" i="84"/>
  <c r="E54" i="84"/>
  <c r="D54" i="84"/>
  <c r="C54" i="84"/>
  <c r="P53" i="84"/>
  <c r="O53" i="84"/>
  <c r="N53" i="84"/>
  <c r="M53" i="84"/>
  <c r="L53" i="84"/>
  <c r="K53" i="84"/>
  <c r="J53" i="84"/>
  <c r="I53" i="84"/>
  <c r="H53" i="84"/>
  <c r="G53" i="84"/>
  <c r="F53" i="84"/>
  <c r="E53" i="84"/>
  <c r="D53" i="84"/>
  <c r="C53" i="84"/>
  <c r="P52" i="84"/>
  <c r="O52" i="84"/>
  <c r="N52" i="84"/>
  <c r="M52" i="84"/>
  <c r="L52" i="84"/>
  <c r="K52" i="84"/>
  <c r="J52" i="84"/>
  <c r="I52" i="84"/>
  <c r="H52" i="84"/>
  <c r="G52" i="84"/>
  <c r="F52" i="84"/>
  <c r="E52" i="84"/>
  <c r="D52" i="84"/>
  <c r="C52" i="84"/>
  <c r="P51" i="84"/>
  <c r="O51" i="84"/>
  <c r="N51" i="84"/>
  <c r="M51" i="84"/>
  <c r="L51" i="84"/>
  <c r="K51" i="84"/>
  <c r="J51" i="84"/>
  <c r="I51" i="84"/>
  <c r="H51" i="84"/>
  <c r="G51" i="84"/>
  <c r="F51" i="84"/>
  <c r="E51" i="84"/>
  <c r="D51" i="84"/>
  <c r="C51" i="84"/>
  <c r="P50" i="84"/>
  <c r="O50" i="84"/>
  <c r="N50" i="84"/>
  <c r="M50" i="84"/>
  <c r="L50" i="84"/>
  <c r="K50" i="84"/>
  <c r="J50" i="84"/>
  <c r="I50" i="84"/>
  <c r="H50" i="84"/>
  <c r="G50" i="84"/>
  <c r="F50" i="84"/>
  <c r="E50" i="84"/>
  <c r="D50" i="84"/>
  <c r="C50" i="84"/>
  <c r="P49" i="84"/>
  <c r="P88" i="84" s="1"/>
  <c r="O49" i="84"/>
  <c r="O88" i="84" s="1"/>
  <c r="N49" i="84"/>
  <c r="N88" i="84" s="1"/>
  <c r="M49" i="84"/>
  <c r="M88" i="84" s="1"/>
  <c r="L49" i="84"/>
  <c r="L88" i="84" s="1"/>
  <c r="K49" i="84"/>
  <c r="K88" i="84" s="1"/>
  <c r="J49" i="84"/>
  <c r="J88" i="84" s="1"/>
  <c r="I49" i="84"/>
  <c r="I88" i="84" s="1"/>
  <c r="H49" i="84"/>
  <c r="H88" i="84" s="1"/>
  <c r="G49" i="84"/>
  <c r="G88" i="84" s="1"/>
  <c r="F49" i="84"/>
  <c r="F88" i="84" s="1"/>
  <c r="E49" i="84"/>
  <c r="E88" i="84" s="1"/>
  <c r="D49" i="84"/>
  <c r="D88" i="84" s="1"/>
  <c r="R63" i="84"/>
  <c r="Q37" i="3" l="1"/>
  <c r="L87" i="84"/>
  <c r="L86" i="84"/>
  <c r="E87" i="84"/>
  <c r="E86" i="84"/>
  <c r="M87" i="84"/>
  <c r="M86" i="84"/>
  <c r="F87" i="84"/>
  <c r="F86" i="84"/>
  <c r="G87" i="84"/>
  <c r="G86" i="84"/>
  <c r="O87" i="84"/>
  <c r="O86" i="84"/>
  <c r="N87" i="84"/>
  <c r="N86" i="84"/>
  <c r="K87" i="84"/>
  <c r="K86" i="84"/>
  <c r="P87" i="84"/>
  <c r="P86" i="84"/>
  <c r="I87" i="84"/>
  <c r="I86" i="84"/>
  <c r="H87" i="84"/>
  <c r="H86" i="84"/>
  <c r="J87" i="84"/>
  <c r="J86" i="84"/>
  <c r="D87" i="84"/>
  <c r="D86" i="84"/>
  <c r="F74" i="84"/>
  <c r="N74" i="84"/>
  <c r="N78" i="84"/>
  <c r="F82" i="84"/>
  <c r="K74" i="84"/>
  <c r="K78" i="84"/>
  <c r="K82" i="84"/>
  <c r="P77" i="84"/>
  <c r="J82" i="84"/>
  <c r="J74" i="84"/>
  <c r="L75" i="84"/>
  <c r="J78" i="84"/>
  <c r="D79" i="84"/>
  <c r="L83" i="84"/>
  <c r="P85" i="84"/>
  <c r="D73" i="84"/>
  <c r="J76" i="84"/>
  <c r="L77" i="84"/>
  <c r="D81" i="84"/>
  <c r="L85" i="84"/>
  <c r="H73" i="84"/>
  <c r="J72" i="84"/>
  <c r="L73" i="84"/>
  <c r="P75" i="84"/>
  <c r="D77" i="84"/>
  <c r="J80" i="84"/>
  <c r="L81" i="84"/>
  <c r="J84" i="84"/>
  <c r="D85" i="84"/>
  <c r="J73" i="84"/>
  <c r="D74" i="84"/>
  <c r="L74" i="84"/>
  <c r="J77" i="84"/>
  <c r="D78" i="84"/>
  <c r="L78" i="84"/>
  <c r="J81" i="84"/>
  <c r="D82" i="84"/>
  <c r="L82" i="84"/>
  <c r="J85" i="84"/>
  <c r="H83" i="84"/>
  <c r="H81" i="84"/>
  <c r="H72" i="84"/>
  <c r="O72" i="84"/>
  <c r="O76" i="84"/>
  <c r="N72" i="84"/>
  <c r="D75" i="84"/>
  <c r="F76" i="84"/>
  <c r="H77" i="84"/>
  <c r="L79" i="84"/>
  <c r="N80" i="84"/>
  <c r="P81" i="84"/>
  <c r="F84" i="84"/>
  <c r="H85" i="84"/>
  <c r="G73" i="84"/>
  <c r="K72" i="84"/>
  <c r="G74" i="84"/>
  <c r="O74" i="84"/>
  <c r="K76" i="84"/>
  <c r="G78" i="84"/>
  <c r="O78" i="84"/>
  <c r="K80" i="84"/>
  <c r="G82" i="84"/>
  <c r="O82" i="84"/>
  <c r="K84" i="84"/>
  <c r="H75" i="84"/>
  <c r="P83" i="84"/>
  <c r="H76" i="84"/>
  <c r="P76" i="84"/>
  <c r="H80" i="84"/>
  <c r="P80" i="84"/>
  <c r="H84" i="84"/>
  <c r="P84" i="84"/>
  <c r="P79" i="84"/>
  <c r="G72" i="84"/>
  <c r="G76" i="84"/>
  <c r="G80" i="84"/>
  <c r="O80" i="84"/>
  <c r="G84" i="84"/>
  <c r="O84" i="84"/>
  <c r="H79" i="84"/>
  <c r="P72" i="84"/>
  <c r="P73" i="84"/>
  <c r="D83" i="84"/>
  <c r="F75" i="84"/>
  <c r="N79" i="84"/>
  <c r="N83" i="84"/>
  <c r="E73" i="84"/>
  <c r="M73" i="84"/>
  <c r="I75" i="84"/>
  <c r="E77" i="84"/>
  <c r="M77" i="84"/>
  <c r="I79" i="84"/>
  <c r="E81" i="84"/>
  <c r="M81" i="84"/>
  <c r="I83" i="84"/>
  <c r="E85" i="84"/>
  <c r="M85" i="84"/>
  <c r="F72" i="84"/>
  <c r="N76" i="84"/>
  <c r="I72" i="84"/>
  <c r="K73" i="84"/>
  <c r="E74" i="84"/>
  <c r="M74" i="84"/>
  <c r="G75" i="84"/>
  <c r="O75" i="84"/>
  <c r="I76" i="84"/>
  <c r="K77" i="84"/>
  <c r="E78" i="84"/>
  <c r="M78" i="84"/>
  <c r="G79" i="84"/>
  <c r="O79" i="84"/>
  <c r="I80" i="84"/>
  <c r="K81" i="84"/>
  <c r="E82" i="84"/>
  <c r="M82" i="84"/>
  <c r="G83" i="84"/>
  <c r="O83" i="84"/>
  <c r="I84" i="84"/>
  <c r="K85" i="84"/>
  <c r="N75" i="84"/>
  <c r="F79" i="84"/>
  <c r="F83" i="84"/>
  <c r="F78" i="84"/>
  <c r="E79" i="84"/>
  <c r="M83" i="84"/>
  <c r="F80" i="84"/>
  <c r="E72" i="84"/>
  <c r="M72" i="84"/>
  <c r="O73" i="84"/>
  <c r="I74" i="84"/>
  <c r="K75" i="84"/>
  <c r="E76" i="84"/>
  <c r="M76" i="84"/>
  <c r="G77" i="84"/>
  <c r="O77" i="84"/>
  <c r="I78" i="84"/>
  <c r="K79" i="84"/>
  <c r="E80" i="84"/>
  <c r="M80" i="84"/>
  <c r="G81" i="84"/>
  <c r="O81" i="84"/>
  <c r="I82" i="84"/>
  <c r="K83" i="84"/>
  <c r="E84" i="84"/>
  <c r="M84" i="84"/>
  <c r="G85" i="84"/>
  <c r="O85" i="84"/>
  <c r="N82" i="84"/>
  <c r="I73" i="84"/>
  <c r="E75" i="84"/>
  <c r="M75" i="84"/>
  <c r="I77" i="84"/>
  <c r="M79" i="84"/>
  <c r="I81" i="84"/>
  <c r="E83" i="84"/>
  <c r="I85" i="84"/>
  <c r="N84" i="84"/>
  <c r="D72" i="84"/>
  <c r="L72" i="84"/>
  <c r="F73" i="84"/>
  <c r="N73" i="84"/>
  <c r="H74" i="84"/>
  <c r="P74" i="84"/>
  <c r="J75" i="84"/>
  <c r="D76" i="84"/>
  <c r="L76" i="84"/>
  <c r="F77" i="84"/>
  <c r="N77" i="84"/>
  <c r="H78" i="84"/>
  <c r="P78" i="84"/>
  <c r="J79" i="84"/>
  <c r="D80" i="84"/>
  <c r="L80" i="84"/>
  <c r="F81" i="84"/>
  <c r="N81" i="84"/>
  <c r="H82" i="84"/>
  <c r="P82" i="84"/>
  <c r="J83" i="84"/>
  <c r="D84" i="84"/>
  <c r="L84" i="84"/>
  <c r="F85" i="84"/>
  <c r="N85" i="84"/>
  <c r="C21" i="82"/>
  <c r="G126" i="18"/>
  <c r="G125" i="18"/>
  <c r="G124" i="18"/>
  <c r="G123" i="18"/>
  <c r="G122" i="18"/>
  <c r="G121" i="18"/>
  <c r="G120" i="18"/>
  <c r="D105" i="61"/>
  <c r="C105" i="61"/>
  <c r="AC128" i="61"/>
  <c r="AB128" i="61"/>
  <c r="AC127" i="61"/>
  <c r="AB127" i="61"/>
  <c r="AC126" i="61"/>
  <c r="AB126" i="61"/>
  <c r="AC125" i="61"/>
  <c r="AB125" i="61"/>
  <c r="AC124" i="61"/>
  <c r="AB124" i="61"/>
  <c r="AC123" i="61"/>
  <c r="AB123" i="61"/>
  <c r="AC122" i="61"/>
  <c r="AB122" i="61"/>
  <c r="AC121" i="61"/>
  <c r="AB121" i="61"/>
  <c r="AC120" i="61"/>
  <c r="AB120" i="61"/>
  <c r="AC119" i="61"/>
  <c r="AB119" i="61"/>
  <c r="AC118" i="61"/>
  <c r="AB118" i="61"/>
  <c r="AC117" i="61"/>
  <c r="AB117" i="61"/>
  <c r="AC116" i="61"/>
  <c r="AB116" i="61"/>
  <c r="AC115" i="61"/>
  <c r="AB115" i="61"/>
  <c r="AC114" i="61"/>
  <c r="AB114" i="61"/>
  <c r="AC107" i="61"/>
  <c r="AB107" i="61"/>
  <c r="AC86" i="61"/>
  <c r="AC85" i="61"/>
  <c r="AC84" i="61"/>
  <c r="AC83" i="61"/>
  <c r="AC82" i="61"/>
  <c r="AC81" i="61"/>
  <c r="AC80" i="61"/>
  <c r="AC79" i="61"/>
  <c r="AC78" i="61"/>
  <c r="AC77" i="61"/>
  <c r="AC76" i="61"/>
  <c r="AC75" i="61"/>
  <c r="AC74" i="61"/>
  <c r="AC73" i="61"/>
  <c r="AC72" i="61"/>
  <c r="AB86" i="61"/>
  <c r="AB85" i="61"/>
  <c r="AB84" i="61"/>
  <c r="AB83" i="61"/>
  <c r="AB82" i="61"/>
  <c r="AB81" i="61"/>
  <c r="AB80" i="61"/>
  <c r="AB79" i="61"/>
  <c r="AB78" i="61"/>
  <c r="AB77" i="61"/>
  <c r="AB76" i="61"/>
  <c r="AB75" i="61"/>
  <c r="AB74" i="61"/>
  <c r="AB73" i="61"/>
  <c r="AB72" i="61"/>
  <c r="AC65" i="61"/>
  <c r="AC64" i="61"/>
  <c r="AC63" i="61"/>
  <c r="AC62" i="61"/>
  <c r="AC61" i="61"/>
  <c r="AC60" i="61"/>
  <c r="AC59" i="61"/>
  <c r="AC58" i="61"/>
  <c r="AC57" i="61"/>
  <c r="AC56" i="61"/>
  <c r="AC55" i="61"/>
  <c r="AC54" i="61"/>
  <c r="AC53" i="61"/>
  <c r="AC52" i="61"/>
  <c r="AC51" i="61"/>
  <c r="AB65" i="61"/>
  <c r="AB64" i="61"/>
  <c r="AB63" i="61"/>
  <c r="AB62" i="61"/>
  <c r="AB61" i="61"/>
  <c r="AB60" i="61"/>
  <c r="AB59" i="61"/>
  <c r="AB58" i="61"/>
  <c r="AB57" i="61"/>
  <c r="AB56" i="61"/>
  <c r="AB55" i="61"/>
  <c r="AB54" i="61"/>
  <c r="AB53" i="61"/>
  <c r="AB52" i="61"/>
  <c r="AB44" i="61"/>
  <c r="AB43" i="61"/>
  <c r="AB42" i="61"/>
  <c r="AB41" i="61"/>
  <c r="AB40" i="61"/>
  <c r="AB39" i="61"/>
  <c r="AB38" i="61"/>
  <c r="AB37" i="61"/>
  <c r="AB36" i="61"/>
  <c r="AB35" i="61"/>
  <c r="AB34" i="61"/>
  <c r="AB33" i="61"/>
  <c r="AB32" i="61"/>
  <c r="AB31" i="61"/>
  <c r="AB30" i="61"/>
  <c r="G3" i="18"/>
  <c r="G4" i="18"/>
  <c r="G5" i="18"/>
  <c r="G6" i="18"/>
  <c r="G7" i="18"/>
  <c r="G8" i="18"/>
  <c r="G9" i="18"/>
  <c r="G10" i="18"/>
  <c r="G11" i="18"/>
  <c r="G12" i="18"/>
  <c r="G13" i="18"/>
  <c r="G14" i="18"/>
  <c r="G15" i="18"/>
  <c r="G16" i="18"/>
  <c r="G17" i="18"/>
  <c r="G18" i="18"/>
  <c r="G22" i="18"/>
  <c r="G23" i="18"/>
  <c r="G24" i="18"/>
  <c r="G25" i="18"/>
  <c r="G26" i="18"/>
  <c r="G27" i="18"/>
  <c r="G28" i="18"/>
  <c r="G29" i="18"/>
  <c r="G30" i="18"/>
  <c r="G31" i="18"/>
  <c r="G32" i="18"/>
  <c r="G33" i="18"/>
  <c r="G34" i="18"/>
  <c r="G35" i="18"/>
  <c r="G36" i="18"/>
  <c r="G37" i="18"/>
  <c r="G41" i="18"/>
  <c r="G42" i="18"/>
  <c r="G43" i="18"/>
  <c r="G44" i="18"/>
  <c r="G45" i="18"/>
  <c r="G46" i="18"/>
  <c r="G47" i="18"/>
  <c r="G48" i="18"/>
  <c r="G49" i="18"/>
  <c r="G50" i="18"/>
  <c r="G51" i="18"/>
  <c r="G52" i="18"/>
  <c r="G53" i="18"/>
  <c r="G54" i="18"/>
  <c r="G55" i="18"/>
  <c r="G56" i="18"/>
  <c r="G60" i="18"/>
  <c r="G61" i="18"/>
  <c r="G62" i="18"/>
  <c r="G63" i="18"/>
  <c r="G64" i="18"/>
  <c r="G65" i="18"/>
  <c r="G66" i="18"/>
  <c r="G67" i="18"/>
  <c r="G68" i="18"/>
  <c r="G69" i="18"/>
  <c r="G70" i="18"/>
  <c r="G71" i="18"/>
  <c r="G72" i="18"/>
  <c r="G73" i="18"/>
  <c r="G74" i="18"/>
  <c r="G75" i="18"/>
  <c r="G79" i="18"/>
  <c r="G80" i="18"/>
  <c r="G81" i="18"/>
  <c r="G82" i="18"/>
  <c r="G83" i="18"/>
  <c r="G84" i="18"/>
  <c r="G85" i="18"/>
  <c r="D63" i="25"/>
  <c r="C63" i="25"/>
  <c r="B63" i="25"/>
  <c r="M42" i="25"/>
  <c r="L42" i="25"/>
  <c r="J42" i="25"/>
  <c r="I42" i="25"/>
  <c r="H42" i="25"/>
  <c r="G42" i="25"/>
  <c r="F42" i="25"/>
  <c r="E42" i="25"/>
  <c r="D42" i="25"/>
  <c r="C42" i="25"/>
  <c r="B42" i="25"/>
  <c r="Y18" i="25"/>
  <c r="AB18" i="25" s="1"/>
  <c r="X18" i="25"/>
  <c r="AA18" i="25" s="1"/>
  <c r="G43" i="55"/>
  <c r="C43" i="55"/>
  <c r="S19" i="55"/>
  <c r="R19" i="55"/>
  <c r="Q19" i="55"/>
  <c r="P19" i="55"/>
  <c r="O19" i="55"/>
  <c r="U31" i="11"/>
  <c r="T31" i="11"/>
  <c r="S31" i="11"/>
  <c r="R31" i="11"/>
  <c r="Q31" i="11"/>
  <c r="P31" i="11"/>
  <c r="O31" i="11"/>
  <c r="N31" i="11"/>
  <c r="M31" i="11"/>
  <c r="L31" i="11"/>
  <c r="K31" i="11"/>
  <c r="F31" i="11"/>
  <c r="E31" i="11"/>
  <c r="D31" i="11"/>
  <c r="C31" i="11"/>
  <c r="B31" i="11"/>
  <c r="AA18" i="7"/>
  <c r="Z18" i="7"/>
  <c r="Y18" i="7"/>
  <c r="M18" i="7"/>
  <c r="K18" i="7"/>
  <c r="H18" i="7"/>
  <c r="G18" i="7"/>
  <c r="I18" i="7"/>
  <c r="R19" i="64"/>
  <c r="Q19" i="64"/>
  <c r="P19" i="64"/>
  <c r="O19" i="64"/>
  <c r="O194" i="14"/>
  <c r="N194" i="14"/>
  <c r="M194" i="14"/>
  <c r="L194" i="14"/>
  <c r="K194" i="14"/>
  <c r="J194" i="14"/>
  <c r="O193" i="14"/>
  <c r="N193" i="14"/>
  <c r="M193" i="14"/>
  <c r="L193" i="14"/>
  <c r="K193" i="14"/>
  <c r="J193" i="14"/>
  <c r="O192" i="14"/>
  <c r="N192" i="14"/>
  <c r="M192" i="14"/>
  <c r="L192" i="14"/>
  <c r="K192" i="14"/>
  <c r="J192" i="14"/>
  <c r="O191" i="14"/>
  <c r="N191" i="14"/>
  <c r="M191" i="14"/>
  <c r="L191" i="14"/>
  <c r="K191" i="14"/>
  <c r="J191" i="14"/>
  <c r="O190" i="14"/>
  <c r="N190" i="14"/>
  <c r="M190" i="14"/>
  <c r="L190" i="14"/>
  <c r="K190" i="14"/>
  <c r="J190" i="14"/>
  <c r="O189" i="14"/>
  <c r="N189" i="14"/>
  <c r="M189" i="14"/>
  <c r="L189" i="14"/>
  <c r="K189" i="14"/>
  <c r="J189" i="14"/>
  <c r="O188" i="14"/>
  <c r="N188" i="14"/>
  <c r="M188" i="14"/>
  <c r="L188" i="14"/>
  <c r="K188" i="14"/>
  <c r="J188" i="14"/>
  <c r="O187" i="14"/>
  <c r="N187" i="14"/>
  <c r="M187" i="14"/>
  <c r="L187" i="14"/>
  <c r="K187" i="14"/>
  <c r="J187" i="14"/>
  <c r="O186" i="14"/>
  <c r="N186" i="14"/>
  <c r="M186" i="14"/>
  <c r="L186" i="14"/>
  <c r="K186" i="14"/>
  <c r="J186" i="14"/>
  <c r="O185" i="14"/>
  <c r="N185" i="14"/>
  <c r="M185" i="14"/>
  <c r="L185" i="14"/>
  <c r="K185" i="14"/>
  <c r="J185" i="14"/>
  <c r="O184" i="14"/>
  <c r="N184" i="14"/>
  <c r="M184" i="14"/>
  <c r="L184" i="14"/>
  <c r="K184" i="14"/>
  <c r="J184" i="14"/>
  <c r="O183" i="14"/>
  <c r="N183" i="14"/>
  <c r="M183" i="14"/>
  <c r="L183" i="14"/>
  <c r="K183" i="14"/>
  <c r="J183" i="14"/>
  <c r="Q38" i="3" l="1"/>
  <c r="T36" i="7"/>
  <c r="AF46" i="7"/>
  <c r="AD128" i="61"/>
  <c r="AD65" i="61"/>
  <c r="AD86" i="61"/>
  <c r="AD107" i="61"/>
  <c r="E43" i="55"/>
  <c r="D43" i="55"/>
  <c r="P18" i="7"/>
  <c r="Q39" i="3" l="1"/>
  <c r="F43" i="55"/>
  <c r="AA18" i="53"/>
  <c r="X18" i="53"/>
  <c r="W18" i="53"/>
  <c r="V18" i="53"/>
  <c r="U18" i="53"/>
  <c r="W59" i="83"/>
  <c r="W58" i="83"/>
  <c r="Y46" i="83"/>
  <c r="X46" i="83"/>
  <c r="W46" i="83"/>
  <c r="V46" i="83"/>
  <c r="U46" i="83"/>
  <c r="T46" i="83"/>
  <c r="S46" i="83"/>
  <c r="R46" i="83"/>
  <c r="Q46" i="83"/>
  <c r="P46" i="83"/>
  <c r="Y22" i="83"/>
  <c r="X22" i="83"/>
  <c r="W22" i="83"/>
  <c r="V22" i="83"/>
  <c r="U22" i="83"/>
  <c r="T22" i="83"/>
  <c r="S22" i="83"/>
  <c r="R22" i="83"/>
  <c r="Q22" i="83"/>
  <c r="P22" i="83"/>
  <c r="M22" i="83"/>
  <c r="Q8" i="73"/>
  <c r="M10" i="15"/>
  <c r="L10" i="15"/>
  <c r="L50" i="3"/>
  <c r="AG19" i="8"/>
  <c r="AF19" i="8"/>
  <c r="AE19" i="8"/>
  <c r="AD19" i="8"/>
  <c r="AC19" i="8"/>
  <c r="AB19" i="8"/>
  <c r="AA19" i="8"/>
  <c r="C39" i="37" s="1"/>
  <c r="Z19" i="8"/>
  <c r="Y19" i="8"/>
  <c r="X19" i="8"/>
  <c r="T18" i="13"/>
  <c r="R18" i="13"/>
  <c r="H18" i="13"/>
  <c r="AJ7" i="73" l="1"/>
  <c r="AJ3" i="73"/>
  <c r="AJ5" i="73"/>
  <c r="AJ4" i="73"/>
  <c r="AJ6" i="73"/>
  <c r="Q40" i="3"/>
  <c r="Z47" i="83"/>
  <c r="B18" i="7"/>
  <c r="O19" i="7" s="1"/>
  <c r="T43" i="13"/>
  <c r="S19" i="13"/>
  <c r="Y18" i="53"/>
  <c r="Z18" i="53"/>
  <c r="Z22" i="83"/>
  <c r="AJ9" i="73" l="1"/>
  <c r="Q41" i="3"/>
  <c r="R40" i="3" s="1"/>
  <c r="F18" i="7"/>
  <c r="J18" i="7"/>
  <c r="AD119" i="61"/>
  <c r="AB94" i="61"/>
  <c r="AC94" i="61"/>
  <c r="AB95" i="61"/>
  <c r="AC95" i="61"/>
  <c r="AB96" i="61"/>
  <c r="AC96" i="61"/>
  <c r="AB97" i="61"/>
  <c r="AC97" i="61"/>
  <c r="AB98" i="61"/>
  <c r="AC98" i="61"/>
  <c r="AB99" i="61"/>
  <c r="AC99" i="61"/>
  <c r="AB100" i="61"/>
  <c r="AC100" i="61"/>
  <c r="AB101" i="61"/>
  <c r="AC101" i="61"/>
  <c r="AB102" i="61"/>
  <c r="AC102" i="61"/>
  <c r="AB103" i="61"/>
  <c r="AC103" i="61"/>
  <c r="AB104" i="61"/>
  <c r="AC104" i="61"/>
  <c r="AB105" i="61"/>
  <c r="AC105" i="61"/>
  <c r="AB106" i="61"/>
  <c r="AC106" i="61"/>
  <c r="AC93" i="61"/>
  <c r="AB93" i="61"/>
  <c r="AD75" i="61"/>
  <c r="AD83" i="61"/>
  <c r="R41" i="3" l="1"/>
  <c r="R4" i="3"/>
  <c r="U5" i="3" s="1"/>
  <c r="R5" i="3"/>
  <c r="U6" i="3" s="1"/>
  <c r="R6" i="3"/>
  <c r="U7" i="3" s="1"/>
  <c r="R7" i="3"/>
  <c r="U8" i="3" s="1"/>
  <c r="R8" i="3"/>
  <c r="R9" i="3"/>
  <c r="U9" i="3" s="1"/>
  <c r="R10" i="3"/>
  <c r="R11" i="3"/>
  <c r="U10" i="3" s="1"/>
  <c r="R12" i="3"/>
  <c r="R13" i="3"/>
  <c r="U11" i="3" s="1"/>
  <c r="R14" i="3"/>
  <c r="R15" i="3"/>
  <c r="R16" i="3"/>
  <c r="R17" i="3"/>
  <c r="R18" i="3"/>
  <c r="U12" i="3" s="1"/>
  <c r="R19" i="3"/>
  <c r="R20" i="3"/>
  <c r="R21" i="3"/>
  <c r="R22" i="3"/>
  <c r="R23" i="3"/>
  <c r="U13" i="3" s="1"/>
  <c r="R24" i="3"/>
  <c r="R25" i="3"/>
  <c r="R26" i="3"/>
  <c r="R27" i="3"/>
  <c r="R28" i="3"/>
  <c r="R29" i="3"/>
  <c r="R30" i="3"/>
  <c r="R31" i="3"/>
  <c r="R32" i="3"/>
  <c r="R33" i="3"/>
  <c r="R34" i="3"/>
  <c r="R35" i="3"/>
  <c r="R36" i="3"/>
  <c r="R37" i="3"/>
  <c r="R38" i="3"/>
  <c r="R39" i="3"/>
  <c r="AD106" i="61"/>
  <c r="AD102" i="61"/>
  <c r="AD98" i="61"/>
  <c r="AD95" i="61"/>
  <c r="AD77" i="61"/>
  <c r="AD85" i="61"/>
  <c r="AD82" i="61"/>
  <c r="AD101" i="61"/>
  <c r="AD124" i="61"/>
  <c r="AD116" i="61"/>
  <c r="AD117" i="61"/>
  <c r="AD121" i="61"/>
  <c r="AD97" i="61"/>
  <c r="AD100" i="61"/>
  <c r="AD76" i="61"/>
  <c r="AD114" i="61"/>
  <c r="AD80" i="61"/>
  <c r="AD104" i="61"/>
  <c r="AD115" i="61"/>
  <c r="AD72" i="61"/>
  <c r="AD74" i="61"/>
  <c r="AD126" i="61"/>
  <c r="AD122" i="61"/>
  <c r="AD81" i="61"/>
  <c r="AD105" i="61"/>
  <c r="AD94" i="61"/>
  <c r="AD118" i="61"/>
  <c r="AD84" i="61"/>
  <c r="AD73" i="61"/>
  <c r="AD125" i="61"/>
  <c r="AD93" i="61"/>
  <c r="AD79" i="61"/>
  <c r="AD103" i="61"/>
  <c r="AD96" i="61"/>
  <c r="AD120" i="61"/>
  <c r="AD78" i="61"/>
  <c r="AD99" i="61"/>
  <c r="AD127" i="61"/>
  <c r="AD123" i="61"/>
  <c r="G119" i="18"/>
  <c r="G118" i="18"/>
  <c r="G117" i="18"/>
  <c r="G113" i="18"/>
  <c r="G112" i="18"/>
  <c r="G111" i="18"/>
  <c r="G110" i="18"/>
  <c r="G109" i="18"/>
  <c r="G108" i="18"/>
  <c r="G107" i="18"/>
  <c r="G106" i="18"/>
  <c r="G105" i="18"/>
  <c r="G104" i="18"/>
  <c r="G103" i="18"/>
  <c r="G102" i="18"/>
  <c r="G101" i="18"/>
  <c r="G100" i="18"/>
  <c r="G99" i="18"/>
  <c r="G98" i="18"/>
  <c r="G94" i="18"/>
  <c r="G93" i="18"/>
  <c r="G92" i="18"/>
  <c r="G91" i="18"/>
  <c r="G90" i="18"/>
  <c r="G89" i="18"/>
  <c r="G88" i="18"/>
  <c r="G87" i="18"/>
  <c r="G86" i="18"/>
  <c r="N85" i="61"/>
  <c r="N84" i="61"/>
  <c r="N83" i="61"/>
  <c r="N82" i="61"/>
  <c r="N81" i="61"/>
  <c r="N80" i="61"/>
  <c r="N79" i="61"/>
  <c r="N78" i="61"/>
  <c r="N77" i="61"/>
  <c r="N76" i="61"/>
  <c r="N72" i="61"/>
  <c r="N71" i="61"/>
  <c r="N70" i="61"/>
  <c r="N69" i="61"/>
  <c r="N68" i="61"/>
  <c r="N67" i="61"/>
  <c r="N66" i="61"/>
  <c r="N65" i="61"/>
  <c r="N64" i="61"/>
  <c r="N63" i="61"/>
  <c r="N62" i="61"/>
  <c r="N61" i="61"/>
  <c r="N60" i="61"/>
  <c r="N59" i="61"/>
  <c r="N58" i="61"/>
  <c r="N54" i="61"/>
  <c r="N53" i="61"/>
  <c r="N52" i="61"/>
  <c r="N51" i="61"/>
  <c r="N50" i="61"/>
  <c r="N49" i="61"/>
  <c r="N48" i="61"/>
  <c r="N47" i="61"/>
  <c r="N46" i="61"/>
  <c r="N45" i="61"/>
  <c r="N44" i="61"/>
  <c r="N43" i="61"/>
  <c r="N42" i="61"/>
  <c r="N41" i="61"/>
  <c r="N40" i="61"/>
  <c r="N36" i="61"/>
  <c r="N35" i="61"/>
  <c r="N34" i="61"/>
  <c r="N33" i="61"/>
  <c r="N32" i="61"/>
  <c r="N31" i="61"/>
  <c r="N30" i="61"/>
  <c r="N29" i="61"/>
  <c r="N28" i="61"/>
  <c r="N27" i="61"/>
  <c r="N26" i="61"/>
  <c r="N25" i="61"/>
  <c r="N24" i="61"/>
  <c r="N23" i="61"/>
  <c r="N22" i="61"/>
  <c r="N18" i="61"/>
  <c r="N17" i="61"/>
  <c r="N16" i="61"/>
  <c r="N15" i="61"/>
  <c r="N14" i="61"/>
  <c r="N13" i="61"/>
  <c r="N12" i="61"/>
  <c r="N11" i="61"/>
  <c r="N10" i="61"/>
  <c r="N9" i="61"/>
  <c r="N8" i="61"/>
  <c r="N7" i="61"/>
  <c r="N6" i="61"/>
  <c r="N5" i="61"/>
  <c r="N4" i="61"/>
  <c r="M17" i="61"/>
  <c r="M16" i="61"/>
  <c r="M15" i="61"/>
  <c r="M14" i="61"/>
  <c r="M13" i="61"/>
  <c r="M12" i="61"/>
  <c r="M11" i="61"/>
  <c r="M10" i="61"/>
  <c r="M9" i="61"/>
  <c r="M8" i="61"/>
  <c r="M7" i="61"/>
  <c r="M6" i="61"/>
  <c r="M5" i="61"/>
  <c r="M4" i="61"/>
  <c r="G42" i="55" l="1"/>
  <c r="G41" i="55"/>
  <c r="G40" i="55"/>
  <c r="G39" i="55"/>
  <c r="G38" i="55"/>
  <c r="G37" i="55"/>
  <c r="G36" i="55"/>
  <c r="G35" i="55"/>
  <c r="G34" i="55"/>
  <c r="G33" i="55"/>
  <c r="G32" i="55"/>
  <c r="G31" i="55"/>
  <c r="G30" i="55"/>
  <c r="G29" i="55"/>
  <c r="C42" i="55" l="1"/>
  <c r="Y45" i="83"/>
  <c r="X45" i="83"/>
  <c r="W45" i="83"/>
  <c r="V45" i="83"/>
  <c r="U45" i="83"/>
  <c r="T45" i="83"/>
  <c r="S45" i="83"/>
  <c r="R45" i="83"/>
  <c r="Q45" i="83"/>
  <c r="P45" i="83"/>
  <c r="Y21" i="83"/>
  <c r="X21" i="83"/>
  <c r="W21" i="83"/>
  <c r="V21" i="83"/>
  <c r="U21" i="83"/>
  <c r="T21" i="83"/>
  <c r="S21" i="83"/>
  <c r="R21" i="83"/>
  <c r="Q21" i="83"/>
  <c r="P21" i="83"/>
  <c r="Z21" i="83" l="1"/>
  <c r="F33" i="85"/>
  <c r="R62" i="84"/>
  <c r="M85" i="61" l="1"/>
  <c r="Q68" i="61"/>
  <c r="P68" i="61"/>
  <c r="O68" i="61"/>
  <c r="M68" i="61"/>
  <c r="Q51" i="61"/>
  <c r="P51" i="61"/>
  <c r="O51" i="61"/>
  <c r="M51" i="61"/>
  <c r="Q34" i="61"/>
  <c r="M34" i="61"/>
  <c r="O182" i="14"/>
  <c r="N182" i="14"/>
  <c r="M182" i="14"/>
  <c r="L182" i="14"/>
  <c r="K182" i="14"/>
  <c r="J182" i="14"/>
  <c r="O181" i="14"/>
  <c r="N181" i="14"/>
  <c r="M181" i="14"/>
  <c r="L181" i="14"/>
  <c r="K181" i="14"/>
  <c r="J181" i="14"/>
  <c r="O180" i="14"/>
  <c r="N180" i="14"/>
  <c r="M180" i="14"/>
  <c r="L180" i="14"/>
  <c r="K180" i="14"/>
  <c r="J180" i="14"/>
  <c r="O179" i="14"/>
  <c r="N179" i="14"/>
  <c r="M179" i="14"/>
  <c r="L179" i="14"/>
  <c r="K179" i="14"/>
  <c r="J179" i="14"/>
  <c r="O178" i="14"/>
  <c r="N178" i="14"/>
  <c r="M178" i="14"/>
  <c r="L178" i="14"/>
  <c r="K178" i="14"/>
  <c r="J178" i="14"/>
  <c r="O177" i="14"/>
  <c r="N177" i="14"/>
  <c r="M177" i="14"/>
  <c r="L177" i="14"/>
  <c r="K177" i="14"/>
  <c r="J177" i="14"/>
  <c r="O176" i="14"/>
  <c r="N176" i="14"/>
  <c r="M176" i="14"/>
  <c r="L176" i="14"/>
  <c r="K176" i="14"/>
  <c r="J176" i="14"/>
  <c r="O175" i="14"/>
  <c r="N175" i="14"/>
  <c r="M175" i="14"/>
  <c r="L175" i="14"/>
  <c r="K175" i="14"/>
  <c r="J175" i="14"/>
  <c r="O174" i="14"/>
  <c r="N174" i="14"/>
  <c r="M174" i="14"/>
  <c r="L174" i="14"/>
  <c r="K174" i="14"/>
  <c r="J174" i="14"/>
  <c r="O173" i="14"/>
  <c r="N173" i="14"/>
  <c r="M173" i="14"/>
  <c r="L173" i="14"/>
  <c r="K173" i="14"/>
  <c r="J173" i="14"/>
  <c r="O172" i="14"/>
  <c r="N172" i="14"/>
  <c r="M172" i="14"/>
  <c r="L172" i="14"/>
  <c r="K172" i="14"/>
  <c r="J172" i="14"/>
  <c r="O171" i="14"/>
  <c r="N171" i="14"/>
  <c r="M171" i="14"/>
  <c r="L171" i="14"/>
  <c r="K171" i="14"/>
  <c r="J171" i="14"/>
  <c r="R18" i="64"/>
  <c r="Q18" i="64"/>
  <c r="P18" i="64"/>
  <c r="O18" i="64"/>
  <c r="AA17" i="53"/>
  <c r="X17" i="53"/>
  <c r="W17" i="53"/>
  <c r="V17" i="53"/>
  <c r="U17" i="53"/>
  <c r="D62" i="25"/>
  <c r="C62" i="25"/>
  <c r="B62" i="25"/>
  <c r="M41" i="25"/>
  <c r="L41" i="25"/>
  <c r="J41" i="25"/>
  <c r="I41" i="25"/>
  <c r="H41" i="25"/>
  <c r="G41" i="25"/>
  <c r="F41" i="25"/>
  <c r="E41" i="25"/>
  <c r="D41" i="25"/>
  <c r="C41" i="25"/>
  <c r="B41" i="25"/>
  <c r="Y17" i="25"/>
  <c r="AB17" i="25" s="1"/>
  <c r="X17" i="25"/>
  <c r="AA17" i="25" s="1"/>
  <c r="S18" i="55"/>
  <c r="R18" i="55"/>
  <c r="Q18" i="55"/>
  <c r="P18" i="55"/>
  <c r="O18" i="55"/>
  <c r="M21" i="83"/>
  <c r="Z46" i="83" s="1"/>
  <c r="P8" i="73"/>
  <c r="L49" i="3"/>
  <c r="AI3" i="73" l="1"/>
  <c r="AI5" i="73"/>
  <c r="AI7" i="73"/>
  <c r="AI4" i="73"/>
  <c r="AI6" i="73"/>
  <c r="Z17" i="53"/>
  <c r="Y17" i="53"/>
  <c r="AD64" i="61"/>
  <c r="E42" i="55"/>
  <c r="D42" i="55"/>
  <c r="AD44" i="7"/>
  <c r="AD43" i="7"/>
  <c r="AD42" i="7"/>
  <c r="AD41" i="7"/>
  <c r="AD40" i="7"/>
  <c r="AD39" i="7"/>
  <c r="AD38" i="7"/>
  <c r="AD37" i="7"/>
  <c r="AD36" i="7"/>
  <c r="AD35" i="7"/>
  <c r="AD34" i="7"/>
  <c r="AD33" i="7"/>
  <c r="AD32" i="7"/>
  <c r="AD31" i="7"/>
  <c r="AC44" i="7"/>
  <c r="AC43" i="7"/>
  <c r="AC42" i="7"/>
  <c r="AC41" i="7"/>
  <c r="AC40" i="7"/>
  <c r="AC39" i="7"/>
  <c r="AC38" i="7"/>
  <c r="AC37" i="7"/>
  <c r="AC36" i="7"/>
  <c r="AC35" i="7"/>
  <c r="AC34" i="7"/>
  <c r="AC33" i="7"/>
  <c r="AC32" i="7"/>
  <c r="AC31" i="7"/>
  <c r="AA17" i="7"/>
  <c r="Z17" i="7"/>
  <c r="M17" i="7"/>
  <c r="K17" i="7"/>
  <c r="I17" i="7"/>
  <c r="AG18" i="8"/>
  <c r="AF18" i="8"/>
  <c r="AE18" i="8"/>
  <c r="AD18" i="8"/>
  <c r="AC18" i="8"/>
  <c r="AB18" i="8"/>
  <c r="AA18" i="8"/>
  <c r="C38" i="37" s="1"/>
  <c r="Z18" i="8"/>
  <c r="Y18" i="8"/>
  <c r="X18" i="8"/>
  <c r="H17" i="7"/>
  <c r="G17" i="7"/>
  <c r="AI9" i="73" l="1"/>
  <c r="T35" i="7"/>
  <c r="AF45" i="7"/>
  <c r="F42" i="55"/>
  <c r="P17" i="7"/>
  <c r="Y17" i="7"/>
  <c r="T17" i="13"/>
  <c r="R17" i="13"/>
  <c r="H17" i="13"/>
  <c r="B17" i="7" l="1"/>
  <c r="O18" i="7" s="1"/>
  <c r="S18" i="13"/>
  <c r="T42" i="13"/>
  <c r="C14" i="85"/>
  <c r="C13" i="85"/>
  <c r="C12" i="85"/>
  <c r="C11" i="85"/>
  <c r="C10" i="85"/>
  <c r="C9" i="85"/>
  <c r="C8" i="85"/>
  <c r="C7" i="85"/>
  <c r="C6" i="85"/>
  <c r="C5" i="85"/>
  <c r="C4" i="85"/>
  <c r="AA16" i="7"/>
  <c r="AA15" i="7"/>
  <c r="AA14" i="7"/>
  <c r="AA13" i="7"/>
  <c r="AA12" i="7"/>
  <c r="AA11" i="7"/>
  <c r="AA10" i="7"/>
  <c r="AA9" i="7"/>
  <c r="AA8" i="7"/>
  <c r="AA7" i="7"/>
  <c r="AA6" i="7"/>
  <c r="AA5" i="7"/>
  <c r="AA4" i="7"/>
  <c r="Z16" i="7"/>
  <c r="Z15" i="7"/>
  <c r="Z14" i="7"/>
  <c r="Z13" i="7"/>
  <c r="Z12" i="7"/>
  <c r="Z11" i="7"/>
  <c r="Z10" i="7"/>
  <c r="Z9" i="7"/>
  <c r="Z8" i="7"/>
  <c r="Z7" i="7"/>
  <c r="Z6" i="7"/>
  <c r="Z5" i="7"/>
  <c r="Z4" i="7"/>
  <c r="F17" i="7" l="1"/>
  <c r="J17" i="7"/>
  <c r="F22" i="85"/>
  <c r="F23" i="85"/>
  <c r="F24" i="85"/>
  <c r="F25" i="85"/>
  <c r="F26" i="85"/>
  <c r="F27" i="85"/>
  <c r="F28" i="85"/>
  <c r="F29" i="85"/>
  <c r="F30" i="85"/>
  <c r="F31" i="85"/>
  <c r="F32" i="85"/>
  <c r="R49" i="84" l="1"/>
  <c r="R88" i="84" s="1"/>
  <c r="C49" i="84"/>
  <c r="C88" i="84" s="1"/>
  <c r="C87" i="84" l="1"/>
  <c r="C86" i="84"/>
  <c r="R87" i="84"/>
  <c r="R86" i="84"/>
  <c r="C73" i="84"/>
  <c r="C81" i="84"/>
  <c r="C76" i="84"/>
  <c r="C84" i="84"/>
  <c r="C75" i="84"/>
  <c r="C83" i="84"/>
  <c r="C78" i="84"/>
  <c r="C82" i="84"/>
  <c r="C77" i="84"/>
  <c r="C85" i="84"/>
  <c r="C80" i="84"/>
  <c r="C72" i="84"/>
  <c r="C79" i="84"/>
  <c r="C74" i="84"/>
  <c r="R85" i="84"/>
  <c r="R84" i="84"/>
  <c r="D61" i="25" l="1"/>
  <c r="C61" i="25"/>
  <c r="B61" i="25"/>
  <c r="M40" i="25"/>
  <c r="L40" i="25"/>
  <c r="J40" i="25"/>
  <c r="I40" i="25"/>
  <c r="H40" i="25"/>
  <c r="G40" i="25"/>
  <c r="F40" i="25"/>
  <c r="E40" i="25"/>
  <c r="D40" i="25"/>
  <c r="C40" i="25"/>
  <c r="B40" i="25"/>
  <c r="Y16" i="25"/>
  <c r="AB16" i="25" s="1"/>
  <c r="X16" i="25"/>
  <c r="AA16" i="25" s="1"/>
  <c r="S17" i="55"/>
  <c r="R17" i="55"/>
  <c r="Q17" i="55"/>
  <c r="P17" i="55"/>
  <c r="O17" i="55"/>
  <c r="M16" i="7"/>
  <c r="I16" i="7"/>
  <c r="K16" i="7"/>
  <c r="H16" i="7"/>
  <c r="G16" i="7"/>
  <c r="H33" i="22"/>
  <c r="H28" i="22"/>
  <c r="D23" i="76"/>
  <c r="C23" i="76"/>
  <c r="D22" i="76"/>
  <c r="C22" i="76"/>
  <c r="D21" i="76"/>
  <c r="C21" i="76"/>
  <c r="D20" i="76"/>
  <c r="C20" i="76"/>
  <c r="D19" i="76"/>
  <c r="C19" i="76"/>
  <c r="D18" i="76"/>
  <c r="AA16" i="53"/>
  <c r="X16" i="53"/>
  <c r="W16" i="53"/>
  <c r="V16" i="53"/>
  <c r="U16" i="53"/>
  <c r="AA15" i="53"/>
  <c r="X15" i="53"/>
  <c r="W15" i="53"/>
  <c r="V15" i="53"/>
  <c r="U15" i="53"/>
  <c r="AA14" i="53"/>
  <c r="X14" i="53"/>
  <c r="W14" i="53"/>
  <c r="V14" i="53"/>
  <c r="U14" i="53"/>
  <c r="AA13" i="53"/>
  <c r="X13" i="53"/>
  <c r="W13" i="53"/>
  <c r="V13" i="53"/>
  <c r="U13" i="53"/>
  <c r="AA12" i="53"/>
  <c r="X12" i="53"/>
  <c r="W12" i="53"/>
  <c r="V12" i="53"/>
  <c r="U12" i="53"/>
  <c r="AA11" i="53"/>
  <c r="X11" i="53"/>
  <c r="W11" i="53"/>
  <c r="V11" i="53"/>
  <c r="U11" i="53"/>
  <c r="AA10" i="53"/>
  <c r="X10" i="53"/>
  <c r="W10" i="53"/>
  <c r="V10" i="53"/>
  <c r="U10" i="53"/>
  <c r="AA9" i="53"/>
  <c r="X9" i="53"/>
  <c r="W9" i="53"/>
  <c r="V9" i="53"/>
  <c r="U9" i="53"/>
  <c r="AA8" i="53"/>
  <c r="X8" i="53"/>
  <c r="W8" i="53"/>
  <c r="V8" i="53"/>
  <c r="U8" i="53"/>
  <c r="AA7" i="53"/>
  <c r="X7" i="53"/>
  <c r="W7" i="53"/>
  <c r="V7" i="53"/>
  <c r="U7" i="53"/>
  <c r="AA6" i="53"/>
  <c r="X6" i="53"/>
  <c r="W6" i="53"/>
  <c r="V6" i="53"/>
  <c r="U6" i="53"/>
  <c r="AA5" i="53"/>
  <c r="X5" i="53"/>
  <c r="W5" i="53"/>
  <c r="V5" i="53"/>
  <c r="U5" i="53"/>
  <c r="AA4" i="53"/>
  <c r="X4" i="53"/>
  <c r="W4" i="53"/>
  <c r="V4" i="53"/>
  <c r="U4" i="53"/>
  <c r="AA3" i="53"/>
  <c r="X3" i="53"/>
  <c r="W3" i="53"/>
  <c r="V3" i="53"/>
  <c r="U3" i="53"/>
  <c r="D60" i="25"/>
  <c r="C60" i="25"/>
  <c r="B60" i="25"/>
  <c r="D59" i="25"/>
  <c r="C59" i="25"/>
  <c r="B59" i="25"/>
  <c r="D58" i="25"/>
  <c r="C58" i="25"/>
  <c r="B58" i="25"/>
  <c r="D57" i="25"/>
  <c r="C57" i="25"/>
  <c r="B57" i="25"/>
  <c r="D56" i="25"/>
  <c r="C56" i="25"/>
  <c r="B56" i="25"/>
  <c r="D55" i="25"/>
  <c r="C55" i="25"/>
  <c r="B55" i="25"/>
  <c r="D54" i="25"/>
  <c r="C54" i="25"/>
  <c r="B54" i="25"/>
  <c r="D53" i="25"/>
  <c r="C53" i="25"/>
  <c r="B53" i="25"/>
  <c r="D52" i="25"/>
  <c r="C52" i="25"/>
  <c r="B52" i="25"/>
  <c r="D51" i="25"/>
  <c r="C51" i="25"/>
  <c r="B51" i="25"/>
  <c r="D50" i="25"/>
  <c r="C50" i="25"/>
  <c r="B50" i="25"/>
  <c r="M39" i="25"/>
  <c r="L39" i="25"/>
  <c r="J39" i="25"/>
  <c r="I39" i="25"/>
  <c r="H39" i="25"/>
  <c r="G39" i="25"/>
  <c r="F39" i="25"/>
  <c r="E39" i="25"/>
  <c r="D39" i="25"/>
  <c r="C39" i="25"/>
  <c r="B39" i="25"/>
  <c r="M38" i="25"/>
  <c r="L38" i="25"/>
  <c r="J38" i="25"/>
  <c r="I38" i="25"/>
  <c r="H38" i="25"/>
  <c r="G38" i="25"/>
  <c r="F38" i="25"/>
  <c r="E38" i="25"/>
  <c r="D38" i="25"/>
  <c r="C38" i="25"/>
  <c r="B38" i="25"/>
  <c r="M37" i="25"/>
  <c r="L37" i="25"/>
  <c r="J37" i="25"/>
  <c r="I37" i="25"/>
  <c r="H37" i="25"/>
  <c r="G37" i="25"/>
  <c r="F37" i="25"/>
  <c r="E37" i="25"/>
  <c r="D37" i="25"/>
  <c r="C37" i="25"/>
  <c r="B37" i="25"/>
  <c r="M36" i="25"/>
  <c r="L36" i="25"/>
  <c r="J36" i="25"/>
  <c r="I36" i="25"/>
  <c r="H36" i="25"/>
  <c r="G36" i="25"/>
  <c r="F36" i="25"/>
  <c r="E36" i="25"/>
  <c r="D36" i="25"/>
  <c r="C36" i="25"/>
  <c r="B36" i="25"/>
  <c r="M35" i="25"/>
  <c r="L35" i="25"/>
  <c r="J35" i="25"/>
  <c r="I35" i="25"/>
  <c r="H35" i="25"/>
  <c r="G35" i="25"/>
  <c r="F35" i="25"/>
  <c r="E35" i="25"/>
  <c r="D35" i="25"/>
  <c r="C35" i="25"/>
  <c r="B35" i="25"/>
  <c r="M34" i="25"/>
  <c r="L34" i="25"/>
  <c r="J34" i="25"/>
  <c r="I34" i="25"/>
  <c r="H34" i="25"/>
  <c r="G34" i="25"/>
  <c r="F34" i="25"/>
  <c r="E34" i="25"/>
  <c r="D34" i="25"/>
  <c r="C34" i="25"/>
  <c r="B34" i="25"/>
  <c r="M33" i="25"/>
  <c r="L33" i="25"/>
  <c r="J33" i="25"/>
  <c r="I33" i="25"/>
  <c r="H33" i="25"/>
  <c r="G33" i="25"/>
  <c r="F33" i="25"/>
  <c r="E33" i="25"/>
  <c r="D33" i="25"/>
  <c r="C33" i="25"/>
  <c r="B33" i="25"/>
  <c r="M32" i="25"/>
  <c r="L32" i="25"/>
  <c r="J32" i="25"/>
  <c r="I32" i="25"/>
  <c r="H32" i="25"/>
  <c r="G32" i="25"/>
  <c r="F32" i="25"/>
  <c r="E32" i="25"/>
  <c r="D32" i="25"/>
  <c r="C32" i="25"/>
  <c r="B32" i="25"/>
  <c r="M31" i="25"/>
  <c r="L31" i="25"/>
  <c r="J31" i="25"/>
  <c r="I31" i="25"/>
  <c r="H31" i="25"/>
  <c r="G31" i="25"/>
  <c r="F31" i="25"/>
  <c r="E31" i="25"/>
  <c r="D31" i="25"/>
  <c r="C31" i="25"/>
  <c r="B31" i="25"/>
  <c r="M30" i="25"/>
  <c r="L30" i="25"/>
  <c r="J30" i="25"/>
  <c r="I30" i="25"/>
  <c r="H30" i="25"/>
  <c r="G30" i="25"/>
  <c r="F30" i="25"/>
  <c r="E30" i="25"/>
  <c r="D30" i="25"/>
  <c r="C30" i="25"/>
  <c r="B30" i="25"/>
  <c r="M29" i="25"/>
  <c r="L29" i="25"/>
  <c r="J29" i="25"/>
  <c r="I29" i="25"/>
  <c r="H29" i="25"/>
  <c r="G29" i="25"/>
  <c r="F29" i="25"/>
  <c r="E29" i="25"/>
  <c r="D29" i="25"/>
  <c r="C29" i="25"/>
  <c r="B29" i="25"/>
  <c r="M28" i="25"/>
  <c r="L28" i="25"/>
  <c r="J28" i="25"/>
  <c r="I28" i="25"/>
  <c r="H28" i="25"/>
  <c r="G28" i="25"/>
  <c r="F28" i="25"/>
  <c r="E28" i="25"/>
  <c r="D28" i="25"/>
  <c r="C28" i="25"/>
  <c r="B28" i="25"/>
  <c r="Y15" i="25"/>
  <c r="AB15" i="25" s="1"/>
  <c r="X15" i="25"/>
  <c r="AA15" i="25" s="1"/>
  <c r="Y14" i="25"/>
  <c r="AB14" i="25" s="1"/>
  <c r="X14" i="25"/>
  <c r="AA14" i="25" s="1"/>
  <c r="Y13" i="25"/>
  <c r="AB13" i="25" s="1"/>
  <c r="X13" i="25"/>
  <c r="AA13" i="25" s="1"/>
  <c r="Y12" i="25"/>
  <c r="AB12" i="25" s="1"/>
  <c r="X12" i="25"/>
  <c r="AA12" i="25" s="1"/>
  <c r="Y11" i="25"/>
  <c r="AB11" i="25" s="1"/>
  <c r="X11" i="25"/>
  <c r="AA11" i="25" s="1"/>
  <c r="Y10" i="25"/>
  <c r="AB10" i="25" s="1"/>
  <c r="X10" i="25"/>
  <c r="AA10" i="25" s="1"/>
  <c r="Y9" i="25"/>
  <c r="AB9" i="25" s="1"/>
  <c r="X9" i="25"/>
  <c r="AA9" i="25" s="1"/>
  <c r="Y8" i="25"/>
  <c r="AB8" i="25" s="1"/>
  <c r="X8" i="25"/>
  <c r="AA8" i="25" s="1"/>
  <c r="Y7" i="25"/>
  <c r="AB7" i="25" s="1"/>
  <c r="X7" i="25"/>
  <c r="AA7" i="25" s="1"/>
  <c r="Y6" i="25"/>
  <c r="AB6" i="25" s="1"/>
  <c r="X6" i="25"/>
  <c r="AA6" i="25" s="1"/>
  <c r="Y5" i="25"/>
  <c r="AB5" i="25" s="1"/>
  <c r="X5" i="25"/>
  <c r="AA5" i="25" s="1"/>
  <c r="Y4" i="25"/>
  <c r="AB4" i="25" s="1"/>
  <c r="X4" i="25"/>
  <c r="AA4" i="25" s="1"/>
  <c r="M84" i="61"/>
  <c r="M83" i="61"/>
  <c r="M82" i="61"/>
  <c r="M81" i="61"/>
  <c r="M80" i="61"/>
  <c r="M79" i="61"/>
  <c r="M78" i="61"/>
  <c r="M77" i="61"/>
  <c r="M76" i="61"/>
  <c r="M72" i="61"/>
  <c r="M71" i="61"/>
  <c r="M70" i="61"/>
  <c r="M69" i="61"/>
  <c r="Q67" i="61"/>
  <c r="P67" i="61"/>
  <c r="O67" i="61"/>
  <c r="M67" i="61"/>
  <c r="Q66" i="61"/>
  <c r="P66" i="61"/>
  <c r="O66" i="61"/>
  <c r="M66" i="61"/>
  <c r="Q65" i="61"/>
  <c r="P65" i="61"/>
  <c r="O65" i="61"/>
  <c r="M65" i="61"/>
  <c r="Q64" i="61"/>
  <c r="P64" i="61"/>
  <c r="O64" i="61"/>
  <c r="M64" i="61"/>
  <c r="Q63" i="61"/>
  <c r="P63" i="61"/>
  <c r="O63" i="61"/>
  <c r="M63" i="61"/>
  <c r="Q62" i="61"/>
  <c r="P62" i="61"/>
  <c r="O62" i="61"/>
  <c r="M62" i="61"/>
  <c r="Q61" i="61"/>
  <c r="P61" i="61"/>
  <c r="O61" i="61"/>
  <c r="M61" i="61"/>
  <c r="Q60" i="61"/>
  <c r="P60" i="61"/>
  <c r="O60" i="61"/>
  <c r="M60" i="61"/>
  <c r="Q59" i="61"/>
  <c r="P59" i="61"/>
  <c r="O59" i="61"/>
  <c r="M59" i="61"/>
  <c r="Q58" i="61"/>
  <c r="P58" i="61"/>
  <c r="O58" i="61"/>
  <c r="M58" i="61"/>
  <c r="Q54" i="61"/>
  <c r="P54" i="61"/>
  <c r="O54" i="61"/>
  <c r="M54" i="61"/>
  <c r="Q53" i="61"/>
  <c r="P53" i="61"/>
  <c r="O53" i="61"/>
  <c r="M53" i="61"/>
  <c r="Q52" i="61"/>
  <c r="P52" i="61"/>
  <c r="O52" i="61"/>
  <c r="M52" i="61"/>
  <c r="Q50" i="61"/>
  <c r="P50" i="61"/>
  <c r="O50" i="61"/>
  <c r="M50" i="61"/>
  <c r="Q49" i="61"/>
  <c r="P49" i="61"/>
  <c r="O49" i="61"/>
  <c r="M49" i="61"/>
  <c r="Q48" i="61"/>
  <c r="P48" i="61"/>
  <c r="O48" i="61"/>
  <c r="M48" i="61"/>
  <c r="Q47" i="61"/>
  <c r="P47" i="61"/>
  <c r="O47" i="61"/>
  <c r="M47" i="61"/>
  <c r="Q46" i="61"/>
  <c r="P46" i="61"/>
  <c r="O46" i="61"/>
  <c r="M46" i="61"/>
  <c r="Q45" i="61"/>
  <c r="P45" i="61"/>
  <c r="O45" i="61"/>
  <c r="M45" i="61"/>
  <c r="Q44" i="61"/>
  <c r="P44" i="61"/>
  <c r="O44" i="61"/>
  <c r="M44" i="61"/>
  <c r="Q43" i="61"/>
  <c r="P43" i="61"/>
  <c r="O43" i="61"/>
  <c r="M43" i="61"/>
  <c r="Q42" i="61"/>
  <c r="P42" i="61"/>
  <c r="O42" i="61"/>
  <c r="M42" i="61"/>
  <c r="Q41" i="61"/>
  <c r="P41" i="61"/>
  <c r="O41" i="61"/>
  <c r="M41" i="61"/>
  <c r="Q40" i="61"/>
  <c r="P40" i="61"/>
  <c r="O40" i="61"/>
  <c r="M40" i="61"/>
  <c r="Q36" i="61"/>
  <c r="M36" i="61"/>
  <c r="Q35" i="61"/>
  <c r="M35" i="61"/>
  <c r="AF44" i="7" l="1"/>
  <c r="Z12" i="53"/>
  <c r="E41" i="55"/>
  <c r="D41" i="55"/>
  <c r="Z13" i="53"/>
  <c r="Y3" i="53"/>
  <c r="Z6" i="53"/>
  <c r="T34" i="7"/>
  <c r="Y7" i="53"/>
  <c r="Y4" i="53"/>
  <c r="Z11" i="53"/>
  <c r="Y14" i="53"/>
  <c r="AD51" i="61"/>
  <c r="AD59" i="61"/>
  <c r="Z14" i="53"/>
  <c r="Z4" i="53"/>
  <c r="Y10" i="53"/>
  <c r="Y12" i="53"/>
  <c r="Z15" i="53"/>
  <c r="Y11" i="53"/>
  <c r="Y15" i="53"/>
  <c r="AD55" i="61"/>
  <c r="Z3" i="53"/>
  <c r="Z7" i="53"/>
  <c r="AD52" i="61"/>
  <c r="AD56" i="61"/>
  <c r="AD60" i="61"/>
  <c r="Y6" i="53"/>
  <c r="Z9" i="53"/>
  <c r="Y13" i="53"/>
  <c r="Z16" i="53"/>
  <c r="AD53" i="61"/>
  <c r="AD57" i="61"/>
  <c r="AD61" i="61"/>
  <c r="Z5" i="53"/>
  <c r="AD54" i="61"/>
  <c r="AD58" i="61"/>
  <c r="AD62" i="61"/>
  <c r="Y5" i="53"/>
  <c r="Z8" i="53"/>
  <c r="AD63" i="61"/>
  <c r="Y9" i="53"/>
  <c r="Z10" i="53"/>
  <c r="Y8" i="53"/>
  <c r="Y16" i="53"/>
  <c r="P16" i="7"/>
  <c r="Q33" i="61"/>
  <c r="M33" i="61"/>
  <c r="Q32" i="61"/>
  <c r="M32" i="61"/>
  <c r="Q31" i="61"/>
  <c r="M31" i="61"/>
  <c r="Q30" i="61"/>
  <c r="M30" i="61"/>
  <c r="Q29" i="61"/>
  <c r="M29" i="61"/>
  <c r="Q28" i="61"/>
  <c r="M28" i="61"/>
  <c r="Q27" i="61"/>
  <c r="M27" i="61"/>
  <c r="Q26" i="61"/>
  <c r="M26" i="61"/>
  <c r="Q25" i="61"/>
  <c r="M25" i="61"/>
  <c r="Q24" i="61"/>
  <c r="M24" i="61"/>
  <c r="Q23" i="61"/>
  <c r="M23" i="61"/>
  <c r="Q22" i="61"/>
  <c r="M22" i="61"/>
  <c r="M18" i="61"/>
  <c r="R17" i="64"/>
  <c r="Q17" i="64"/>
  <c r="P17" i="64"/>
  <c r="O17" i="64"/>
  <c r="R16" i="64"/>
  <c r="Q16" i="64"/>
  <c r="P16" i="64"/>
  <c r="O16" i="64"/>
  <c r="R15" i="64"/>
  <c r="Q15" i="64"/>
  <c r="P15" i="64"/>
  <c r="O15" i="64"/>
  <c r="R14" i="64"/>
  <c r="Q14" i="64"/>
  <c r="P14" i="64"/>
  <c r="O14" i="64"/>
  <c r="R13" i="64"/>
  <c r="Q13" i="64"/>
  <c r="P13" i="64"/>
  <c r="O13" i="64"/>
  <c r="R12" i="64"/>
  <c r="Q12" i="64"/>
  <c r="P12" i="64"/>
  <c r="O12" i="64"/>
  <c r="R11" i="64"/>
  <c r="Q11" i="64"/>
  <c r="P11" i="64"/>
  <c r="O11" i="64"/>
  <c r="R10" i="64"/>
  <c r="Q10" i="64"/>
  <c r="P10" i="64"/>
  <c r="O10" i="64"/>
  <c r="R9" i="64"/>
  <c r="Q9" i="64"/>
  <c r="P9" i="64"/>
  <c r="O9" i="64"/>
  <c r="R8" i="64"/>
  <c r="Q8" i="64"/>
  <c r="P8" i="64"/>
  <c r="O8" i="64"/>
  <c r="R7" i="64"/>
  <c r="Q7" i="64"/>
  <c r="P7" i="64"/>
  <c r="O7" i="64"/>
  <c r="R6" i="64"/>
  <c r="Q6" i="64"/>
  <c r="P6" i="64"/>
  <c r="O6" i="64"/>
  <c r="R5" i="64"/>
  <c r="Q5" i="64"/>
  <c r="P5" i="64"/>
  <c r="O5" i="64"/>
  <c r="R4" i="64"/>
  <c r="Q4" i="64"/>
  <c r="P4" i="64"/>
  <c r="O4" i="64"/>
  <c r="O170" i="14"/>
  <c r="N170" i="14"/>
  <c r="M170" i="14"/>
  <c r="L170" i="14"/>
  <c r="K170" i="14"/>
  <c r="J170" i="14"/>
  <c r="O169" i="14"/>
  <c r="N169" i="14"/>
  <c r="M169" i="14"/>
  <c r="L169" i="14"/>
  <c r="K169" i="14"/>
  <c r="J169" i="14"/>
  <c r="O168" i="14"/>
  <c r="N168" i="14"/>
  <c r="M168" i="14"/>
  <c r="L168" i="14"/>
  <c r="K168" i="14"/>
  <c r="J168" i="14"/>
  <c r="O167" i="14"/>
  <c r="N167" i="14"/>
  <c r="M167" i="14"/>
  <c r="L167" i="14"/>
  <c r="K167" i="14"/>
  <c r="J167" i="14"/>
  <c r="O166" i="14"/>
  <c r="N166" i="14"/>
  <c r="M166" i="14"/>
  <c r="L166" i="14"/>
  <c r="K166" i="14"/>
  <c r="J166" i="14"/>
  <c r="O165" i="14"/>
  <c r="N165" i="14"/>
  <c r="M165" i="14"/>
  <c r="L165" i="14"/>
  <c r="K165" i="14"/>
  <c r="J165" i="14"/>
  <c r="O164" i="14"/>
  <c r="N164" i="14"/>
  <c r="M164" i="14"/>
  <c r="L164" i="14"/>
  <c r="K164" i="14"/>
  <c r="J164" i="14"/>
  <c r="O163" i="14"/>
  <c r="N163" i="14"/>
  <c r="M163" i="14"/>
  <c r="L163" i="14"/>
  <c r="K163" i="14"/>
  <c r="J163" i="14"/>
  <c r="O162" i="14"/>
  <c r="N162" i="14"/>
  <c r="M162" i="14"/>
  <c r="L162" i="14"/>
  <c r="K162" i="14"/>
  <c r="J162" i="14"/>
  <c r="O161" i="14"/>
  <c r="N161" i="14"/>
  <c r="M161" i="14"/>
  <c r="L161" i="14"/>
  <c r="K161" i="14"/>
  <c r="J161" i="14"/>
  <c r="O160" i="14"/>
  <c r="N160" i="14"/>
  <c r="M160" i="14"/>
  <c r="L160" i="14"/>
  <c r="K160" i="14"/>
  <c r="J160" i="14"/>
  <c r="O159" i="14"/>
  <c r="N159" i="14"/>
  <c r="M159" i="14"/>
  <c r="L159" i="14"/>
  <c r="K159" i="14"/>
  <c r="J159" i="14"/>
  <c r="O158" i="14"/>
  <c r="N158" i="14"/>
  <c r="M158" i="14"/>
  <c r="L158" i="14"/>
  <c r="K158" i="14"/>
  <c r="J158" i="14"/>
  <c r="O157" i="14"/>
  <c r="N157" i="14"/>
  <c r="M157" i="14"/>
  <c r="L157" i="14"/>
  <c r="K157" i="14"/>
  <c r="J157" i="14"/>
  <c r="O156" i="14"/>
  <c r="N156" i="14"/>
  <c r="M156" i="14"/>
  <c r="L156" i="14"/>
  <c r="K156" i="14"/>
  <c r="J156" i="14"/>
  <c r="O155" i="14"/>
  <c r="N155" i="14"/>
  <c r="M155" i="14"/>
  <c r="L155" i="14"/>
  <c r="K155" i="14"/>
  <c r="J155" i="14"/>
  <c r="O154" i="14"/>
  <c r="N154" i="14"/>
  <c r="M154" i="14"/>
  <c r="L154" i="14"/>
  <c r="K154" i="14"/>
  <c r="J154" i="14"/>
  <c r="O153" i="14"/>
  <c r="N153" i="14"/>
  <c r="M153" i="14"/>
  <c r="L153" i="14"/>
  <c r="K153" i="14"/>
  <c r="J153" i="14"/>
  <c r="O152" i="14"/>
  <c r="N152" i="14"/>
  <c r="M152" i="14"/>
  <c r="L152" i="14"/>
  <c r="K152" i="14"/>
  <c r="J152" i="14"/>
  <c r="O151" i="14"/>
  <c r="N151" i="14"/>
  <c r="M151" i="14"/>
  <c r="L151" i="14"/>
  <c r="K151" i="14"/>
  <c r="J151" i="14"/>
  <c r="O150" i="14"/>
  <c r="N150" i="14"/>
  <c r="M150" i="14"/>
  <c r="L150" i="14"/>
  <c r="K150" i="14"/>
  <c r="J150" i="14"/>
  <c r="O149" i="14"/>
  <c r="N149" i="14"/>
  <c r="M149" i="14"/>
  <c r="L149" i="14"/>
  <c r="K149" i="14"/>
  <c r="J149" i="14"/>
  <c r="O148" i="14"/>
  <c r="N148" i="14"/>
  <c r="M148" i="14"/>
  <c r="L148" i="14"/>
  <c r="K148" i="14"/>
  <c r="J148" i="14"/>
  <c r="O147" i="14"/>
  <c r="N147" i="14"/>
  <c r="M147" i="14"/>
  <c r="L147" i="14"/>
  <c r="K147" i="14"/>
  <c r="J147" i="14"/>
  <c r="O146" i="14"/>
  <c r="N146" i="14"/>
  <c r="M146" i="14"/>
  <c r="L146" i="14"/>
  <c r="K146" i="14"/>
  <c r="J146" i="14"/>
  <c r="O145" i="14"/>
  <c r="N145" i="14"/>
  <c r="M145" i="14"/>
  <c r="L145" i="14"/>
  <c r="K145" i="14"/>
  <c r="J145" i="14"/>
  <c r="O144" i="14"/>
  <c r="N144" i="14"/>
  <c r="M144" i="14"/>
  <c r="L144" i="14"/>
  <c r="K144" i="14"/>
  <c r="J144" i="14"/>
  <c r="O143" i="14"/>
  <c r="N143" i="14"/>
  <c r="M143" i="14"/>
  <c r="L143" i="14"/>
  <c r="K143" i="14"/>
  <c r="J143" i="14"/>
  <c r="O142" i="14"/>
  <c r="N142" i="14"/>
  <c r="M142" i="14"/>
  <c r="L142" i="14"/>
  <c r="K142" i="14"/>
  <c r="J142" i="14"/>
  <c r="O141" i="14"/>
  <c r="N141" i="14"/>
  <c r="M141" i="14"/>
  <c r="L141" i="14"/>
  <c r="K141" i="14"/>
  <c r="J141" i="14"/>
  <c r="O140" i="14"/>
  <c r="N140" i="14"/>
  <c r="M140" i="14"/>
  <c r="L140" i="14"/>
  <c r="K140" i="14"/>
  <c r="J140" i="14"/>
  <c r="O139" i="14"/>
  <c r="N139" i="14"/>
  <c r="M139" i="14"/>
  <c r="L139" i="14"/>
  <c r="K139" i="14"/>
  <c r="J139" i="14"/>
  <c r="O138" i="14"/>
  <c r="N138" i="14"/>
  <c r="M138" i="14"/>
  <c r="L138" i="14"/>
  <c r="K138" i="14"/>
  <c r="J138" i="14"/>
  <c r="O137" i="14"/>
  <c r="N137" i="14"/>
  <c r="M137" i="14"/>
  <c r="L137" i="14"/>
  <c r="K137" i="14"/>
  <c r="J137" i="14"/>
  <c r="O136" i="14"/>
  <c r="N136" i="14"/>
  <c r="M136" i="14"/>
  <c r="L136" i="14"/>
  <c r="K136" i="14"/>
  <c r="J136" i="14"/>
  <c r="O135" i="14"/>
  <c r="N135" i="14"/>
  <c r="M135" i="14"/>
  <c r="L135" i="14"/>
  <c r="K135" i="14"/>
  <c r="J135" i="14"/>
  <c r="O134" i="14"/>
  <c r="N134" i="14"/>
  <c r="M134" i="14"/>
  <c r="L134" i="14"/>
  <c r="K134" i="14"/>
  <c r="J134" i="14"/>
  <c r="O133" i="14"/>
  <c r="N133" i="14"/>
  <c r="M133" i="14"/>
  <c r="L133" i="14"/>
  <c r="K133" i="14"/>
  <c r="J133" i="14"/>
  <c r="O132" i="14"/>
  <c r="N132" i="14"/>
  <c r="M132" i="14"/>
  <c r="L132" i="14"/>
  <c r="K132" i="14"/>
  <c r="J132" i="14"/>
  <c r="O131" i="14"/>
  <c r="N131" i="14"/>
  <c r="M131" i="14"/>
  <c r="L131" i="14"/>
  <c r="K131" i="14"/>
  <c r="J131" i="14"/>
  <c r="O130" i="14"/>
  <c r="N130" i="14"/>
  <c r="M130" i="14"/>
  <c r="L130" i="14"/>
  <c r="K130" i="14"/>
  <c r="J130" i="14"/>
  <c r="O129" i="14"/>
  <c r="N129" i="14"/>
  <c r="M129" i="14"/>
  <c r="L129" i="14"/>
  <c r="K129" i="14"/>
  <c r="J129" i="14"/>
  <c r="O128" i="14"/>
  <c r="N128" i="14"/>
  <c r="M128" i="14"/>
  <c r="L128" i="14"/>
  <c r="K128" i="14"/>
  <c r="J128" i="14"/>
  <c r="O127" i="14"/>
  <c r="N127" i="14"/>
  <c r="M127" i="14"/>
  <c r="L127" i="14"/>
  <c r="K127" i="14"/>
  <c r="J127" i="14"/>
  <c r="O126" i="14"/>
  <c r="N126" i="14"/>
  <c r="M126" i="14"/>
  <c r="L126" i="14"/>
  <c r="K126" i="14"/>
  <c r="J126" i="14"/>
  <c r="O125" i="14"/>
  <c r="N125" i="14"/>
  <c r="M125" i="14"/>
  <c r="L125" i="14"/>
  <c r="K125" i="14"/>
  <c r="J125" i="14"/>
  <c r="O124" i="14"/>
  <c r="N124" i="14"/>
  <c r="M124" i="14"/>
  <c r="L124" i="14"/>
  <c r="K124" i="14"/>
  <c r="J124" i="14"/>
  <c r="O123" i="14"/>
  <c r="N123" i="14"/>
  <c r="M123" i="14"/>
  <c r="L123" i="14"/>
  <c r="K123" i="14"/>
  <c r="J123" i="14"/>
  <c r="O122" i="14"/>
  <c r="N122" i="14"/>
  <c r="M122" i="14"/>
  <c r="L122" i="14"/>
  <c r="K122" i="14"/>
  <c r="J122" i="14"/>
  <c r="O121" i="14"/>
  <c r="N121" i="14"/>
  <c r="M121" i="14"/>
  <c r="L121" i="14"/>
  <c r="K121" i="14"/>
  <c r="J121" i="14"/>
  <c r="O120" i="14"/>
  <c r="N120" i="14"/>
  <c r="M120" i="14"/>
  <c r="L120" i="14"/>
  <c r="K120" i="14"/>
  <c r="J120" i="14"/>
  <c r="O119" i="14"/>
  <c r="N119" i="14"/>
  <c r="M119" i="14"/>
  <c r="L119" i="14"/>
  <c r="K119" i="14"/>
  <c r="J119" i="14"/>
  <c r="O118" i="14"/>
  <c r="N118" i="14"/>
  <c r="M118" i="14"/>
  <c r="L118" i="14"/>
  <c r="K118" i="14"/>
  <c r="J118" i="14"/>
  <c r="O117" i="14"/>
  <c r="N117" i="14"/>
  <c r="M117" i="14"/>
  <c r="L117" i="14"/>
  <c r="K117" i="14"/>
  <c r="J117" i="14"/>
  <c r="O116" i="14"/>
  <c r="N116" i="14"/>
  <c r="M116" i="14"/>
  <c r="L116" i="14"/>
  <c r="K116" i="14"/>
  <c r="J116" i="14"/>
  <c r="O115" i="14"/>
  <c r="N115" i="14"/>
  <c r="M115" i="14"/>
  <c r="L115" i="14"/>
  <c r="K115" i="14"/>
  <c r="J115" i="14"/>
  <c r="O114" i="14"/>
  <c r="N114" i="14"/>
  <c r="M114" i="14"/>
  <c r="L114" i="14"/>
  <c r="K114" i="14"/>
  <c r="J114" i="14"/>
  <c r="O113" i="14"/>
  <c r="N113" i="14"/>
  <c r="M113" i="14"/>
  <c r="L113" i="14"/>
  <c r="K113" i="14"/>
  <c r="J113" i="14"/>
  <c r="O112" i="14"/>
  <c r="N112" i="14"/>
  <c r="M112" i="14"/>
  <c r="L112" i="14"/>
  <c r="K112" i="14"/>
  <c r="J112" i="14"/>
  <c r="O111" i="14"/>
  <c r="N111" i="14"/>
  <c r="M111" i="14"/>
  <c r="L111" i="14"/>
  <c r="K111" i="14"/>
  <c r="J111" i="14"/>
  <c r="O110" i="14"/>
  <c r="N110" i="14"/>
  <c r="M110" i="14"/>
  <c r="L110" i="14"/>
  <c r="K110" i="14"/>
  <c r="J110" i="14"/>
  <c r="O109" i="14"/>
  <c r="N109" i="14"/>
  <c r="M109" i="14"/>
  <c r="L109" i="14"/>
  <c r="K109" i="14"/>
  <c r="J109" i="14"/>
  <c r="O108" i="14"/>
  <c r="N108" i="14"/>
  <c r="M108" i="14"/>
  <c r="L108" i="14"/>
  <c r="K108" i="14"/>
  <c r="J108" i="14"/>
  <c r="O107" i="14"/>
  <c r="N107" i="14"/>
  <c r="M107" i="14"/>
  <c r="L107" i="14"/>
  <c r="K107" i="14"/>
  <c r="J107" i="14"/>
  <c r="O106" i="14"/>
  <c r="N106" i="14"/>
  <c r="M106" i="14"/>
  <c r="L106" i="14"/>
  <c r="K106" i="14"/>
  <c r="J106" i="14"/>
  <c r="O105" i="14"/>
  <c r="N105" i="14"/>
  <c r="M105" i="14"/>
  <c r="L105" i="14"/>
  <c r="K105" i="14"/>
  <c r="J105" i="14"/>
  <c r="O104" i="14"/>
  <c r="N104" i="14"/>
  <c r="M104" i="14"/>
  <c r="L104" i="14"/>
  <c r="K104" i="14"/>
  <c r="J104" i="14"/>
  <c r="O103" i="14"/>
  <c r="N103" i="14"/>
  <c r="M103" i="14"/>
  <c r="L103" i="14"/>
  <c r="K103" i="14"/>
  <c r="J103" i="14"/>
  <c r="O102" i="14"/>
  <c r="N102" i="14"/>
  <c r="M102" i="14"/>
  <c r="L102" i="14"/>
  <c r="K102" i="14"/>
  <c r="J102" i="14"/>
  <c r="O101" i="14"/>
  <c r="N101" i="14"/>
  <c r="M101" i="14"/>
  <c r="L101" i="14"/>
  <c r="K101" i="14"/>
  <c r="J101" i="14"/>
  <c r="O100" i="14"/>
  <c r="N100" i="14"/>
  <c r="M100" i="14"/>
  <c r="L100" i="14"/>
  <c r="K100" i="14"/>
  <c r="J100" i="14"/>
  <c r="O99" i="14"/>
  <c r="N99" i="14"/>
  <c r="M99" i="14"/>
  <c r="L99" i="14"/>
  <c r="K99" i="14"/>
  <c r="J99" i="14"/>
  <c r="O98" i="14"/>
  <c r="N98" i="14"/>
  <c r="M98" i="14"/>
  <c r="L98" i="14"/>
  <c r="K98" i="14"/>
  <c r="J98" i="14"/>
  <c r="O97" i="14"/>
  <c r="N97" i="14"/>
  <c r="M97" i="14"/>
  <c r="L97" i="14"/>
  <c r="K97" i="14"/>
  <c r="J97" i="14"/>
  <c r="O96" i="14"/>
  <c r="N96" i="14"/>
  <c r="M96" i="14"/>
  <c r="L96" i="14"/>
  <c r="K96" i="14"/>
  <c r="J96" i="14"/>
  <c r="O95" i="14"/>
  <c r="N95" i="14"/>
  <c r="M95" i="14"/>
  <c r="L95" i="14"/>
  <c r="K95" i="14"/>
  <c r="J95" i="14"/>
  <c r="O94" i="14"/>
  <c r="N94" i="14"/>
  <c r="M94" i="14"/>
  <c r="L94" i="14"/>
  <c r="K94" i="14"/>
  <c r="J94" i="14"/>
  <c r="O93" i="14"/>
  <c r="N93" i="14"/>
  <c r="M93" i="14"/>
  <c r="L93" i="14"/>
  <c r="K93" i="14"/>
  <c r="J93" i="14"/>
  <c r="O92" i="14"/>
  <c r="N92" i="14"/>
  <c r="M92" i="14"/>
  <c r="L92" i="14"/>
  <c r="K92" i="14"/>
  <c r="J92" i="14"/>
  <c r="O91" i="14"/>
  <c r="N91" i="14"/>
  <c r="M91" i="14"/>
  <c r="L91" i="14"/>
  <c r="K91" i="14"/>
  <c r="J91" i="14"/>
  <c r="O90" i="14"/>
  <c r="N90" i="14"/>
  <c r="M90" i="14"/>
  <c r="L90" i="14"/>
  <c r="K90" i="14"/>
  <c r="J90" i="14"/>
  <c r="O89" i="14"/>
  <c r="N89" i="14"/>
  <c r="M89" i="14"/>
  <c r="L89" i="14"/>
  <c r="K89" i="14"/>
  <c r="J89" i="14"/>
  <c r="O88" i="14"/>
  <c r="N88" i="14"/>
  <c r="M88" i="14"/>
  <c r="L88" i="14"/>
  <c r="K88" i="14"/>
  <c r="J88" i="14"/>
  <c r="O87" i="14"/>
  <c r="N87" i="14"/>
  <c r="M87" i="14"/>
  <c r="L87" i="14"/>
  <c r="K87" i="14"/>
  <c r="J87" i="14"/>
  <c r="O86" i="14"/>
  <c r="N86" i="14"/>
  <c r="M86" i="14"/>
  <c r="L86" i="14"/>
  <c r="K86" i="14"/>
  <c r="J86" i="14"/>
  <c r="O85" i="14"/>
  <c r="N85" i="14"/>
  <c r="M85" i="14"/>
  <c r="L85" i="14"/>
  <c r="K85" i="14"/>
  <c r="J85" i="14"/>
  <c r="O84" i="14"/>
  <c r="N84" i="14"/>
  <c r="M84" i="14"/>
  <c r="L84" i="14"/>
  <c r="K84" i="14"/>
  <c r="J84" i="14"/>
  <c r="O83" i="14"/>
  <c r="N83" i="14"/>
  <c r="M83" i="14"/>
  <c r="L83" i="14"/>
  <c r="K83" i="14"/>
  <c r="J83" i="14"/>
  <c r="O82" i="14"/>
  <c r="N82" i="14"/>
  <c r="M82" i="14"/>
  <c r="L82" i="14"/>
  <c r="K82" i="14"/>
  <c r="J82" i="14"/>
  <c r="O81" i="14"/>
  <c r="N81" i="14"/>
  <c r="M81" i="14"/>
  <c r="L81" i="14"/>
  <c r="K81" i="14"/>
  <c r="J81" i="14"/>
  <c r="O80" i="14"/>
  <c r="N80" i="14"/>
  <c r="M80" i="14"/>
  <c r="L80" i="14"/>
  <c r="K80" i="14"/>
  <c r="J80" i="14"/>
  <c r="O79" i="14"/>
  <c r="N79" i="14"/>
  <c r="M79" i="14"/>
  <c r="L79" i="14"/>
  <c r="K79" i="14"/>
  <c r="J79" i="14"/>
  <c r="O78" i="14"/>
  <c r="N78" i="14"/>
  <c r="M78" i="14"/>
  <c r="L78" i="14"/>
  <c r="K78" i="14"/>
  <c r="J78" i="14"/>
  <c r="O77" i="14"/>
  <c r="N77" i="14"/>
  <c r="M77" i="14"/>
  <c r="L77" i="14"/>
  <c r="K77" i="14"/>
  <c r="J77" i="14"/>
  <c r="O76" i="14"/>
  <c r="N76" i="14"/>
  <c r="M76" i="14"/>
  <c r="L76" i="14"/>
  <c r="K76" i="14"/>
  <c r="J76" i="14"/>
  <c r="O75" i="14"/>
  <c r="N75" i="14"/>
  <c r="M75" i="14"/>
  <c r="L75" i="14"/>
  <c r="K75" i="14"/>
  <c r="J75" i="14"/>
  <c r="O74" i="14"/>
  <c r="N74" i="14"/>
  <c r="M74" i="14"/>
  <c r="L74" i="14"/>
  <c r="K74" i="14"/>
  <c r="J74" i="14"/>
  <c r="O73" i="14"/>
  <c r="N73" i="14"/>
  <c r="M73" i="14"/>
  <c r="L73" i="14"/>
  <c r="K73" i="14"/>
  <c r="J73" i="14"/>
  <c r="O72" i="14"/>
  <c r="N72" i="14"/>
  <c r="M72" i="14"/>
  <c r="L72" i="14"/>
  <c r="K72" i="14"/>
  <c r="J72" i="14"/>
  <c r="O71" i="14"/>
  <c r="N71" i="14"/>
  <c r="M71" i="14"/>
  <c r="L71" i="14"/>
  <c r="K71" i="14"/>
  <c r="J71" i="14"/>
  <c r="O70" i="14"/>
  <c r="N70" i="14"/>
  <c r="M70" i="14"/>
  <c r="L70" i="14"/>
  <c r="K70" i="14"/>
  <c r="J70" i="14"/>
  <c r="O69" i="14"/>
  <c r="N69" i="14"/>
  <c r="M69" i="14"/>
  <c r="L69" i="14"/>
  <c r="K69" i="14"/>
  <c r="J69" i="14"/>
  <c r="O68" i="14"/>
  <c r="N68" i="14"/>
  <c r="M68" i="14"/>
  <c r="L68" i="14"/>
  <c r="K68" i="14"/>
  <c r="J68" i="14"/>
  <c r="O67" i="14"/>
  <c r="N67" i="14"/>
  <c r="M67" i="14"/>
  <c r="L67" i="14"/>
  <c r="K67" i="14"/>
  <c r="J67" i="14"/>
  <c r="O66" i="14"/>
  <c r="N66" i="14"/>
  <c r="M66" i="14"/>
  <c r="L66" i="14"/>
  <c r="K66" i="14"/>
  <c r="J66" i="14"/>
  <c r="O65" i="14"/>
  <c r="N65" i="14"/>
  <c r="M65" i="14"/>
  <c r="L65" i="14"/>
  <c r="K65" i="14"/>
  <c r="J65" i="14"/>
  <c r="O64" i="14"/>
  <c r="N64" i="14"/>
  <c r="M64" i="14"/>
  <c r="L64" i="14"/>
  <c r="K64" i="14"/>
  <c r="J64" i="14"/>
  <c r="O63" i="14"/>
  <c r="N63" i="14"/>
  <c r="M63" i="14"/>
  <c r="L63" i="14"/>
  <c r="K63" i="14"/>
  <c r="J63" i="14"/>
  <c r="O62" i="14"/>
  <c r="N62" i="14"/>
  <c r="M62" i="14"/>
  <c r="L62" i="14"/>
  <c r="K62" i="14"/>
  <c r="J62" i="14"/>
  <c r="O61" i="14"/>
  <c r="N61" i="14"/>
  <c r="M61" i="14"/>
  <c r="L61" i="14"/>
  <c r="K61" i="14"/>
  <c r="J61" i="14"/>
  <c r="O60" i="14"/>
  <c r="N60" i="14"/>
  <c r="M60" i="14"/>
  <c r="L60" i="14"/>
  <c r="K60" i="14"/>
  <c r="J60" i="14"/>
  <c r="O59" i="14"/>
  <c r="N59" i="14"/>
  <c r="M59" i="14"/>
  <c r="L59" i="14"/>
  <c r="K59" i="14"/>
  <c r="J59" i="14"/>
  <c r="O58" i="14"/>
  <c r="N58" i="14"/>
  <c r="M58" i="14"/>
  <c r="L58" i="14"/>
  <c r="K58" i="14"/>
  <c r="J58" i="14"/>
  <c r="O57" i="14"/>
  <c r="N57" i="14"/>
  <c r="M57" i="14"/>
  <c r="L57" i="14"/>
  <c r="K57" i="14"/>
  <c r="J57" i="14"/>
  <c r="O56" i="14"/>
  <c r="N56" i="14"/>
  <c r="M56" i="14"/>
  <c r="L56" i="14"/>
  <c r="K56" i="14"/>
  <c r="J56" i="14"/>
  <c r="O55" i="14"/>
  <c r="N55" i="14"/>
  <c r="M55" i="14"/>
  <c r="L55" i="14"/>
  <c r="K55" i="14"/>
  <c r="J55" i="14"/>
  <c r="O54" i="14"/>
  <c r="N54" i="14"/>
  <c r="M54" i="14"/>
  <c r="L54" i="14"/>
  <c r="K54" i="14"/>
  <c r="J54" i="14"/>
  <c r="O53" i="14"/>
  <c r="N53" i="14"/>
  <c r="M53" i="14"/>
  <c r="L53" i="14"/>
  <c r="K53" i="14"/>
  <c r="J53" i="14"/>
  <c r="O52" i="14"/>
  <c r="N52" i="14"/>
  <c r="M52" i="14"/>
  <c r="L52" i="14"/>
  <c r="K52" i="14"/>
  <c r="J52" i="14"/>
  <c r="O51" i="14"/>
  <c r="N51" i="14"/>
  <c r="M51" i="14"/>
  <c r="L51" i="14"/>
  <c r="K51" i="14"/>
  <c r="J51" i="14"/>
  <c r="O50" i="14"/>
  <c r="N50" i="14"/>
  <c r="M50" i="14"/>
  <c r="L50" i="14"/>
  <c r="K50" i="14"/>
  <c r="J50" i="14"/>
  <c r="O49" i="14"/>
  <c r="N49" i="14"/>
  <c r="M49" i="14"/>
  <c r="L49" i="14"/>
  <c r="K49" i="14"/>
  <c r="J49" i="14"/>
  <c r="O48" i="14"/>
  <c r="N48" i="14"/>
  <c r="M48" i="14"/>
  <c r="L48" i="14"/>
  <c r="K48" i="14"/>
  <c r="J48" i="14"/>
  <c r="O47" i="14"/>
  <c r="N47" i="14"/>
  <c r="M47" i="14"/>
  <c r="L47" i="14"/>
  <c r="K47" i="14"/>
  <c r="J47" i="14"/>
  <c r="O46" i="14"/>
  <c r="N46" i="14"/>
  <c r="M46" i="14"/>
  <c r="L46" i="14"/>
  <c r="K46" i="14"/>
  <c r="J46" i="14"/>
  <c r="O45" i="14"/>
  <c r="N45" i="14"/>
  <c r="M45" i="14"/>
  <c r="L45" i="14"/>
  <c r="K45" i="14"/>
  <c r="J45" i="14"/>
  <c r="O44" i="14"/>
  <c r="N44" i="14"/>
  <c r="M44" i="14"/>
  <c r="L44" i="14"/>
  <c r="K44" i="14"/>
  <c r="J44" i="14"/>
  <c r="O43" i="14"/>
  <c r="N43" i="14"/>
  <c r="M43" i="14"/>
  <c r="L43" i="14"/>
  <c r="K43" i="14"/>
  <c r="J43" i="14"/>
  <c r="O42" i="14"/>
  <c r="N42" i="14"/>
  <c r="M42" i="14"/>
  <c r="L42" i="14"/>
  <c r="K42" i="14"/>
  <c r="J42" i="14"/>
  <c r="O41" i="14"/>
  <c r="N41" i="14"/>
  <c r="M41" i="14"/>
  <c r="L41" i="14"/>
  <c r="K41" i="14"/>
  <c r="J41" i="14"/>
  <c r="O40" i="14"/>
  <c r="N40" i="14"/>
  <c r="M40" i="14"/>
  <c r="L40" i="14"/>
  <c r="K40" i="14"/>
  <c r="J40" i="14"/>
  <c r="O39" i="14"/>
  <c r="N39" i="14"/>
  <c r="M39" i="14"/>
  <c r="L39" i="14"/>
  <c r="K39" i="14"/>
  <c r="J39" i="14"/>
  <c r="O38" i="14"/>
  <c r="N38" i="14"/>
  <c r="M38" i="14"/>
  <c r="L38" i="14"/>
  <c r="K38" i="14"/>
  <c r="J38" i="14"/>
  <c r="O37" i="14"/>
  <c r="N37" i="14"/>
  <c r="M37" i="14"/>
  <c r="L37" i="14"/>
  <c r="K37" i="14"/>
  <c r="J37" i="14"/>
  <c r="O36" i="14"/>
  <c r="N36" i="14"/>
  <c r="M36" i="14"/>
  <c r="L36" i="14"/>
  <c r="K36" i="14"/>
  <c r="J36" i="14"/>
  <c r="O35" i="14"/>
  <c r="N35" i="14"/>
  <c r="M35" i="14"/>
  <c r="L35" i="14"/>
  <c r="K35" i="14"/>
  <c r="J35" i="14"/>
  <c r="O34" i="14"/>
  <c r="N34" i="14"/>
  <c r="M34" i="14"/>
  <c r="L34" i="14"/>
  <c r="K34" i="14"/>
  <c r="J34" i="14"/>
  <c r="O33" i="14"/>
  <c r="N33" i="14"/>
  <c r="M33" i="14"/>
  <c r="L33" i="14"/>
  <c r="K33" i="14"/>
  <c r="J33" i="14"/>
  <c r="O32" i="14"/>
  <c r="N32" i="14"/>
  <c r="M32" i="14"/>
  <c r="L32" i="14"/>
  <c r="K32" i="14"/>
  <c r="J32" i="14"/>
  <c r="O31" i="14"/>
  <c r="N31" i="14"/>
  <c r="M31" i="14"/>
  <c r="L31" i="14"/>
  <c r="K31" i="14"/>
  <c r="J31" i="14"/>
  <c r="O30" i="14"/>
  <c r="N30" i="14"/>
  <c r="M30" i="14"/>
  <c r="L30" i="14"/>
  <c r="K30" i="14"/>
  <c r="J30" i="14"/>
  <c r="O29" i="14"/>
  <c r="N29" i="14"/>
  <c r="M29" i="14"/>
  <c r="L29" i="14"/>
  <c r="K29" i="14"/>
  <c r="J29" i="14"/>
  <c r="O28" i="14"/>
  <c r="N28" i="14"/>
  <c r="M28" i="14"/>
  <c r="L28" i="14"/>
  <c r="K28" i="14"/>
  <c r="J28" i="14"/>
  <c r="O27" i="14"/>
  <c r="N27" i="14"/>
  <c r="M27" i="14"/>
  <c r="L27" i="14"/>
  <c r="K27" i="14"/>
  <c r="J27" i="14"/>
  <c r="O26" i="14"/>
  <c r="N26" i="14"/>
  <c r="M26" i="14"/>
  <c r="L26" i="14"/>
  <c r="K26" i="14"/>
  <c r="J26" i="14"/>
  <c r="O25" i="14"/>
  <c r="N25" i="14"/>
  <c r="M25" i="14"/>
  <c r="L25" i="14"/>
  <c r="K25" i="14"/>
  <c r="J25" i="14"/>
  <c r="O24" i="14"/>
  <c r="N24" i="14"/>
  <c r="M24" i="14"/>
  <c r="L24" i="14"/>
  <c r="K24" i="14"/>
  <c r="J24" i="14"/>
  <c r="O23" i="14"/>
  <c r="N23" i="14"/>
  <c r="M23" i="14"/>
  <c r="L23" i="14"/>
  <c r="K23" i="14"/>
  <c r="J23" i="14"/>
  <c r="O22" i="14"/>
  <c r="N22" i="14"/>
  <c r="M22" i="14"/>
  <c r="L22" i="14"/>
  <c r="K22" i="14"/>
  <c r="J22" i="14"/>
  <c r="O21" i="14"/>
  <c r="N21" i="14"/>
  <c r="M21" i="14"/>
  <c r="L21" i="14"/>
  <c r="K21" i="14"/>
  <c r="J21" i="14"/>
  <c r="O20" i="14"/>
  <c r="N20" i="14"/>
  <c r="M20" i="14"/>
  <c r="L20" i="14"/>
  <c r="K20" i="14"/>
  <c r="J20" i="14"/>
  <c r="O19" i="14"/>
  <c r="N19" i="14"/>
  <c r="M19" i="14"/>
  <c r="L19" i="14"/>
  <c r="K19" i="14"/>
  <c r="J19" i="14"/>
  <c r="O18" i="14"/>
  <c r="N18" i="14"/>
  <c r="M18" i="14"/>
  <c r="L18" i="14"/>
  <c r="K18" i="14"/>
  <c r="J18" i="14"/>
  <c r="O17" i="14"/>
  <c r="N17" i="14"/>
  <c r="M17" i="14"/>
  <c r="L17" i="14"/>
  <c r="K17" i="14"/>
  <c r="J17" i="14"/>
  <c r="O16" i="14"/>
  <c r="N16" i="14"/>
  <c r="M16" i="14"/>
  <c r="L16" i="14"/>
  <c r="K16" i="14"/>
  <c r="J16" i="14"/>
  <c r="O15" i="14"/>
  <c r="N15" i="14"/>
  <c r="M15" i="14"/>
  <c r="L15" i="14"/>
  <c r="K15" i="14"/>
  <c r="J15" i="14"/>
  <c r="O14" i="14"/>
  <c r="N14" i="14"/>
  <c r="M14" i="14"/>
  <c r="L14" i="14"/>
  <c r="K14" i="14"/>
  <c r="J14" i="14"/>
  <c r="O13" i="14"/>
  <c r="N13" i="14"/>
  <c r="M13" i="14"/>
  <c r="L13" i="14"/>
  <c r="K13" i="14"/>
  <c r="J13" i="14"/>
  <c r="O12" i="14"/>
  <c r="N12" i="14"/>
  <c r="M12" i="14"/>
  <c r="L12" i="14"/>
  <c r="K12" i="14"/>
  <c r="J12" i="14"/>
  <c r="O11" i="14"/>
  <c r="N11" i="14"/>
  <c r="M11" i="14"/>
  <c r="L11" i="14"/>
  <c r="K11" i="14"/>
  <c r="J11" i="14"/>
  <c r="O10" i="14"/>
  <c r="N10" i="14"/>
  <c r="M10" i="14"/>
  <c r="L10" i="14"/>
  <c r="K10" i="14"/>
  <c r="J10" i="14"/>
  <c r="O9" i="14"/>
  <c r="N9" i="14"/>
  <c r="M9" i="14"/>
  <c r="L9" i="14"/>
  <c r="K9" i="14"/>
  <c r="J9" i="14"/>
  <c r="O8" i="14"/>
  <c r="N8" i="14"/>
  <c r="M8" i="14"/>
  <c r="L8" i="14"/>
  <c r="K8" i="14"/>
  <c r="J8" i="14"/>
  <c r="O7" i="14"/>
  <c r="N7" i="14"/>
  <c r="M7" i="14"/>
  <c r="L7" i="14"/>
  <c r="K7" i="14"/>
  <c r="J7" i="14"/>
  <c r="O6" i="14"/>
  <c r="N6" i="14"/>
  <c r="M6" i="14"/>
  <c r="L6" i="14"/>
  <c r="K6" i="14"/>
  <c r="J6" i="14"/>
  <c r="O5" i="14"/>
  <c r="N5" i="14"/>
  <c r="M5" i="14"/>
  <c r="L5" i="14"/>
  <c r="K5" i="14"/>
  <c r="J5" i="14"/>
  <c r="O4" i="14"/>
  <c r="N4" i="14"/>
  <c r="M4" i="14"/>
  <c r="L4" i="14"/>
  <c r="K4" i="14"/>
  <c r="J4" i="14"/>
  <c r="O3" i="14"/>
  <c r="N3" i="14"/>
  <c r="M3" i="14"/>
  <c r="L3" i="14"/>
  <c r="K3" i="14"/>
  <c r="J3" i="14"/>
  <c r="C40" i="55"/>
  <c r="C39" i="55"/>
  <c r="C38" i="55"/>
  <c r="C37" i="55"/>
  <c r="C36" i="55"/>
  <c r="C35" i="55"/>
  <c r="C34" i="55"/>
  <c r="C33" i="55"/>
  <c r="C32" i="55"/>
  <c r="C31" i="55"/>
  <c r="C30" i="55"/>
  <c r="C29" i="55"/>
  <c r="S16" i="55"/>
  <c r="R16" i="55"/>
  <c r="Q16" i="55"/>
  <c r="P16" i="55"/>
  <c r="O16" i="55"/>
  <c r="S15" i="55"/>
  <c r="R15" i="55"/>
  <c r="Q15" i="55"/>
  <c r="P15" i="55"/>
  <c r="O15" i="55"/>
  <c r="S14" i="55"/>
  <c r="R14" i="55"/>
  <c r="Q14" i="55"/>
  <c r="P14" i="55"/>
  <c r="O14" i="55"/>
  <c r="S13" i="55"/>
  <c r="R13" i="55"/>
  <c r="Q13" i="55"/>
  <c r="P13" i="55"/>
  <c r="O13" i="55"/>
  <c r="S12" i="55"/>
  <c r="R12" i="55"/>
  <c r="Q12" i="55"/>
  <c r="P12" i="55"/>
  <c r="O12" i="55"/>
  <c r="S11" i="55"/>
  <c r="R11" i="55"/>
  <c r="Q11" i="55"/>
  <c r="P11" i="55"/>
  <c r="O11" i="55"/>
  <c r="S10" i="55"/>
  <c r="R10" i="55"/>
  <c r="Q10" i="55"/>
  <c r="P10" i="55"/>
  <c r="O10" i="55"/>
  <c r="S9" i="55"/>
  <c r="R9" i="55"/>
  <c r="Q9" i="55"/>
  <c r="P9" i="55"/>
  <c r="O9" i="55"/>
  <c r="S8" i="55"/>
  <c r="R8" i="55"/>
  <c r="Q8" i="55"/>
  <c r="P8" i="55"/>
  <c r="O8" i="55"/>
  <c r="S7" i="55"/>
  <c r="R7" i="55"/>
  <c r="Q7" i="55"/>
  <c r="P7" i="55"/>
  <c r="O7" i="55"/>
  <c r="S6" i="55"/>
  <c r="R6" i="55"/>
  <c r="Q6" i="55"/>
  <c r="P6" i="55"/>
  <c r="O6" i="55"/>
  <c r="S5" i="55"/>
  <c r="R5" i="55"/>
  <c r="Q5" i="55"/>
  <c r="P5" i="55"/>
  <c r="O5" i="55"/>
  <c r="D9" i="2"/>
  <c r="C9" i="2"/>
  <c r="B9" i="2"/>
  <c r="A9" i="2"/>
  <c r="U30" i="11"/>
  <c r="T30" i="11"/>
  <c r="S30" i="11"/>
  <c r="R30" i="11"/>
  <c r="Q30" i="11"/>
  <c r="P30" i="11"/>
  <c r="O30" i="11"/>
  <c r="N30" i="11"/>
  <c r="M30" i="11"/>
  <c r="L30" i="11"/>
  <c r="K30" i="11"/>
  <c r="F30" i="11"/>
  <c r="E30" i="11"/>
  <c r="D30" i="11"/>
  <c r="C30" i="11"/>
  <c r="B30" i="11"/>
  <c r="U29" i="11"/>
  <c r="T29" i="11"/>
  <c r="S29" i="11"/>
  <c r="R29" i="11"/>
  <c r="Q29" i="11"/>
  <c r="P29" i="11"/>
  <c r="O29" i="11"/>
  <c r="N29" i="11"/>
  <c r="M29" i="11"/>
  <c r="L29" i="11"/>
  <c r="K29" i="11"/>
  <c r="F29" i="11"/>
  <c r="E29" i="11"/>
  <c r="D29" i="11"/>
  <c r="C29" i="11"/>
  <c r="B29" i="11"/>
  <c r="U28" i="11"/>
  <c r="T28" i="11"/>
  <c r="S28" i="11"/>
  <c r="R28" i="11"/>
  <c r="Q28" i="11"/>
  <c r="P28" i="11"/>
  <c r="O28" i="11"/>
  <c r="N28" i="11"/>
  <c r="M28" i="11"/>
  <c r="L28" i="11"/>
  <c r="K28" i="11"/>
  <c r="F28" i="11"/>
  <c r="E28" i="11"/>
  <c r="D28" i="11"/>
  <c r="C28" i="11"/>
  <c r="B28" i="11"/>
  <c r="U27" i="11"/>
  <c r="T27" i="11"/>
  <c r="S27" i="11"/>
  <c r="R27" i="11"/>
  <c r="Q27" i="11"/>
  <c r="P27" i="11"/>
  <c r="O27" i="11"/>
  <c r="N27" i="11"/>
  <c r="M27" i="11"/>
  <c r="L27" i="11"/>
  <c r="K27" i="11"/>
  <c r="F27" i="11"/>
  <c r="E27" i="11"/>
  <c r="D27" i="11"/>
  <c r="C27" i="11"/>
  <c r="B27" i="11"/>
  <c r="U26" i="11"/>
  <c r="T26" i="11"/>
  <c r="S26" i="11"/>
  <c r="R26" i="11"/>
  <c r="Q26" i="11"/>
  <c r="P26" i="11"/>
  <c r="O26" i="11"/>
  <c r="N26" i="11"/>
  <c r="M26" i="11"/>
  <c r="L26" i="11"/>
  <c r="K26" i="11"/>
  <c r="F26" i="11"/>
  <c r="E26" i="11"/>
  <c r="D26" i="11"/>
  <c r="C26" i="11"/>
  <c r="B26" i="11"/>
  <c r="U25" i="11"/>
  <c r="T25" i="11"/>
  <c r="S25" i="11"/>
  <c r="R25" i="11"/>
  <c r="Q25" i="11"/>
  <c r="P25" i="11"/>
  <c r="O25" i="11"/>
  <c r="N25" i="11"/>
  <c r="M25" i="11"/>
  <c r="L25" i="11"/>
  <c r="K25" i="11"/>
  <c r="F25" i="11"/>
  <c r="E25" i="11"/>
  <c r="D25" i="11"/>
  <c r="C25" i="11"/>
  <c r="B25" i="11"/>
  <c r="U24" i="11"/>
  <c r="T24" i="11"/>
  <c r="S24" i="11"/>
  <c r="R24" i="11"/>
  <c r="Q24" i="11"/>
  <c r="P24" i="11"/>
  <c r="O24" i="11"/>
  <c r="N24" i="11"/>
  <c r="M24" i="11"/>
  <c r="L24" i="11"/>
  <c r="K24" i="11"/>
  <c r="F24" i="11"/>
  <c r="E24" i="11"/>
  <c r="D24" i="11"/>
  <c r="C24" i="11"/>
  <c r="B24" i="11"/>
  <c r="F22" i="11"/>
  <c r="E22" i="11"/>
  <c r="D22" i="11"/>
  <c r="C22" i="11"/>
  <c r="B22" i="11"/>
  <c r="F21" i="11"/>
  <c r="E21" i="11"/>
  <c r="D21" i="11"/>
  <c r="C21" i="11"/>
  <c r="B21" i="11"/>
  <c r="F20" i="11"/>
  <c r="E20" i="11"/>
  <c r="D20" i="11"/>
  <c r="C20" i="11"/>
  <c r="B20" i="11"/>
  <c r="F23" i="11"/>
  <c r="W57" i="83"/>
  <c r="W56" i="83"/>
  <c r="E9" i="2" l="1"/>
  <c r="A11" i="2" s="1"/>
  <c r="I29" i="11"/>
  <c r="I25" i="11"/>
  <c r="I28" i="11"/>
  <c r="I24" i="11"/>
  <c r="I31" i="11"/>
  <c r="I27" i="11"/>
  <c r="I23" i="11"/>
  <c r="I30" i="11"/>
  <c r="I26" i="11"/>
  <c r="J28" i="11"/>
  <c r="J24" i="11"/>
  <c r="J31" i="11"/>
  <c r="J27" i="11"/>
  <c r="J23" i="11"/>
  <c r="J30" i="11"/>
  <c r="J26" i="11"/>
  <c r="J29" i="11"/>
  <c r="J25" i="11"/>
  <c r="F41" i="55"/>
  <c r="D35" i="55"/>
  <c r="E36" i="55"/>
  <c r="B23" i="11"/>
  <c r="C23" i="11"/>
  <c r="O23" i="11"/>
  <c r="E23" i="11"/>
  <c r="Y16" i="7"/>
  <c r="E30" i="55"/>
  <c r="E38" i="55"/>
  <c r="D31" i="55"/>
  <c r="E34" i="55"/>
  <c r="N23" i="11"/>
  <c r="P23" i="11"/>
  <c r="D29" i="55"/>
  <c r="D37" i="55"/>
  <c r="R23" i="11"/>
  <c r="E35" i="55"/>
  <c r="E29" i="55"/>
  <c r="D36" i="55"/>
  <c r="E37" i="55"/>
  <c r="D39" i="55"/>
  <c r="D30" i="55"/>
  <c r="E31" i="55"/>
  <c r="D38" i="55"/>
  <c r="E39" i="55"/>
  <c r="D34" i="55"/>
  <c r="T23" i="11"/>
  <c r="M23" i="11"/>
  <c r="E32" i="55"/>
  <c r="E40" i="55"/>
  <c r="K23" i="11"/>
  <c r="D33" i="55"/>
  <c r="L23" i="11"/>
  <c r="D23" i="11"/>
  <c r="D32" i="55"/>
  <c r="E33" i="55"/>
  <c r="D40" i="55"/>
  <c r="U23" i="11"/>
  <c r="S23" i="11"/>
  <c r="Q23" i="11"/>
  <c r="Y44" i="83"/>
  <c r="X44" i="83"/>
  <c r="W44" i="83"/>
  <c r="V44" i="83"/>
  <c r="U44" i="83"/>
  <c r="T44" i="83"/>
  <c r="S44" i="83"/>
  <c r="R44" i="83"/>
  <c r="Q44" i="83"/>
  <c r="P44" i="83"/>
  <c r="Y43" i="83"/>
  <c r="X43" i="83"/>
  <c r="W43" i="83"/>
  <c r="V43" i="83"/>
  <c r="U43" i="83"/>
  <c r="T43" i="83"/>
  <c r="S43" i="83"/>
  <c r="R43" i="83"/>
  <c r="Q43" i="83"/>
  <c r="P43" i="83"/>
  <c r="Y42" i="83"/>
  <c r="X42" i="83"/>
  <c r="W42" i="83"/>
  <c r="V42" i="83"/>
  <c r="U42" i="83"/>
  <c r="T42" i="83"/>
  <c r="S42" i="83"/>
  <c r="R42" i="83"/>
  <c r="Q42" i="83"/>
  <c r="P42" i="83"/>
  <c r="Y41" i="83"/>
  <c r="X41" i="83"/>
  <c r="W41" i="83"/>
  <c r="V41" i="83"/>
  <c r="U41" i="83"/>
  <c r="T41" i="83"/>
  <c r="S41" i="83"/>
  <c r="R41" i="83"/>
  <c r="Q41" i="83"/>
  <c r="P41" i="83"/>
  <c r="Y40" i="83"/>
  <c r="X40" i="83"/>
  <c r="W40" i="83"/>
  <c r="V40" i="83"/>
  <c r="U40" i="83"/>
  <c r="T40" i="83"/>
  <c r="S40" i="83"/>
  <c r="R40" i="83"/>
  <c r="Q40" i="83"/>
  <c r="P40" i="83"/>
  <c r="Y39" i="83"/>
  <c r="X39" i="83"/>
  <c r="W39" i="83"/>
  <c r="V39" i="83"/>
  <c r="U39" i="83"/>
  <c r="T39" i="83"/>
  <c r="S39" i="83"/>
  <c r="R39" i="83"/>
  <c r="Q39" i="83"/>
  <c r="P39" i="83"/>
  <c r="Y38" i="83"/>
  <c r="X38" i="83"/>
  <c r="W38" i="83"/>
  <c r="V38" i="83"/>
  <c r="U38" i="83"/>
  <c r="T38" i="83"/>
  <c r="S38" i="83"/>
  <c r="R38" i="83"/>
  <c r="Q38" i="83"/>
  <c r="P38" i="83"/>
  <c r="Y37" i="83"/>
  <c r="X37" i="83"/>
  <c r="W37" i="83"/>
  <c r="V37" i="83"/>
  <c r="U37" i="83"/>
  <c r="T37" i="83"/>
  <c r="S37" i="83"/>
  <c r="R37" i="83"/>
  <c r="Q37" i="83"/>
  <c r="P37" i="83"/>
  <c r="Y36" i="83"/>
  <c r="X36" i="83"/>
  <c r="W36" i="83"/>
  <c r="V36" i="83"/>
  <c r="U36" i="83"/>
  <c r="T36" i="83"/>
  <c r="S36" i="83"/>
  <c r="R36" i="83"/>
  <c r="Q36" i="83"/>
  <c r="P36" i="83"/>
  <c r="Y35" i="83"/>
  <c r="X35" i="83"/>
  <c r="W35" i="83"/>
  <c r="V35" i="83"/>
  <c r="U35" i="83"/>
  <c r="T35" i="83"/>
  <c r="S35" i="83"/>
  <c r="R35" i="83"/>
  <c r="Q35" i="83"/>
  <c r="P35" i="83"/>
  <c r="Y34" i="83"/>
  <c r="X34" i="83"/>
  <c r="W34" i="83"/>
  <c r="V34" i="83"/>
  <c r="U34" i="83"/>
  <c r="T34" i="83"/>
  <c r="S34" i="83"/>
  <c r="R34" i="83"/>
  <c r="Q34" i="83"/>
  <c r="P34" i="83"/>
  <c r="Y33" i="83"/>
  <c r="X33" i="83"/>
  <c r="W33" i="83"/>
  <c r="V33" i="83"/>
  <c r="U33" i="83"/>
  <c r="T33" i="83"/>
  <c r="S33" i="83"/>
  <c r="R33" i="83"/>
  <c r="Q33" i="83"/>
  <c r="P33" i="83"/>
  <c r="Y32" i="83"/>
  <c r="X32" i="83"/>
  <c r="W32" i="83"/>
  <c r="V32" i="83"/>
  <c r="U32" i="83"/>
  <c r="T32" i="83"/>
  <c r="S32" i="83"/>
  <c r="R32" i="83"/>
  <c r="Q32" i="83"/>
  <c r="P32" i="83"/>
  <c r="Y20" i="83"/>
  <c r="X20" i="83"/>
  <c r="W20" i="83"/>
  <c r="V20" i="83"/>
  <c r="U20" i="83"/>
  <c r="T20" i="83"/>
  <c r="S20" i="83"/>
  <c r="R20" i="83"/>
  <c r="Q20" i="83"/>
  <c r="P20" i="83"/>
  <c r="M20" i="83"/>
  <c r="Z45" i="83" s="1"/>
  <c r="Y19" i="83"/>
  <c r="X19" i="83"/>
  <c r="W19" i="83"/>
  <c r="V19" i="83"/>
  <c r="U19" i="83"/>
  <c r="T19" i="83"/>
  <c r="S19" i="83"/>
  <c r="R19" i="83"/>
  <c r="Q19" i="83"/>
  <c r="P19" i="83"/>
  <c r="M19" i="83"/>
  <c r="Y18" i="83"/>
  <c r="X18" i="83"/>
  <c r="W18" i="83"/>
  <c r="V18" i="83"/>
  <c r="U18" i="83"/>
  <c r="T18" i="83"/>
  <c r="S18" i="83"/>
  <c r="R18" i="83"/>
  <c r="Q18" i="83"/>
  <c r="P18" i="83"/>
  <c r="M18" i="83"/>
  <c r="Y17" i="83"/>
  <c r="X17" i="83"/>
  <c r="W17" i="83"/>
  <c r="V17" i="83"/>
  <c r="U17" i="83"/>
  <c r="T17" i="83"/>
  <c r="S17" i="83"/>
  <c r="R17" i="83"/>
  <c r="Q17" i="83"/>
  <c r="P17" i="83"/>
  <c r="M17" i="83"/>
  <c r="Y16" i="83"/>
  <c r="X16" i="83"/>
  <c r="W16" i="83"/>
  <c r="V16" i="83"/>
  <c r="U16" i="83"/>
  <c r="T16" i="83"/>
  <c r="S16" i="83"/>
  <c r="R16" i="83"/>
  <c r="Q16" i="83"/>
  <c r="P16" i="83"/>
  <c r="M16" i="83"/>
  <c r="Y15" i="83"/>
  <c r="X15" i="83"/>
  <c r="W15" i="83"/>
  <c r="V15" i="83"/>
  <c r="U15" i="83"/>
  <c r="T15" i="83"/>
  <c r="S15" i="83"/>
  <c r="R15" i="83"/>
  <c r="Q15" i="83"/>
  <c r="P15" i="83"/>
  <c r="M15" i="83"/>
  <c r="Y14" i="83"/>
  <c r="X14" i="83"/>
  <c r="W14" i="83"/>
  <c r="V14" i="83"/>
  <c r="U14" i="83"/>
  <c r="T14" i="83"/>
  <c r="S14" i="83"/>
  <c r="R14" i="83"/>
  <c r="Q14" i="83"/>
  <c r="P14" i="83"/>
  <c r="M14" i="83"/>
  <c r="Y13" i="83"/>
  <c r="X13" i="83"/>
  <c r="W13" i="83"/>
  <c r="V13" i="83"/>
  <c r="U13" i="83"/>
  <c r="T13" i="83"/>
  <c r="S13" i="83"/>
  <c r="R13" i="83"/>
  <c r="Q13" i="83"/>
  <c r="P13" i="83"/>
  <c r="M13" i="83"/>
  <c r="M43" i="83" s="1"/>
  <c r="Y12" i="83"/>
  <c r="X12" i="83"/>
  <c r="W12" i="83"/>
  <c r="V12" i="83"/>
  <c r="U12" i="83"/>
  <c r="T12" i="83"/>
  <c r="S12" i="83"/>
  <c r="R12" i="83"/>
  <c r="Q12" i="83"/>
  <c r="P12" i="83"/>
  <c r="M12" i="83"/>
  <c r="Y11" i="83"/>
  <c r="X11" i="83"/>
  <c r="W11" i="83"/>
  <c r="V11" i="83"/>
  <c r="U11" i="83"/>
  <c r="T11" i="83"/>
  <c r="S11" i="83"/>
  <c r="R11" i="83"/>
  <c r="Q11" i="83"/>
  <c r="P11" i="83"/>
  <c r="M11" i="83"/>
  <c r="Y10" i="83"/>
  <c r="X10" i="83"/>
  <c r="W10" i="83"/>
  <c r="V10" i="83"/>
  <c r="U10" i="83"/>
  <c r="T10" i="83"/>
  <c r="S10" i="83"/>
  <c r="R10" i="83"/>
  <c r="Q10" i="83"/>
  <c r="P10" i="83"/>
  <c r="M10" i="83"/>
  <c r="Y9" i="83"/>
  <c r="X9" i="83"/>
  <c r="W9" i="83"/>
  <c r="V9" i="83"/>
  <c r="U9" i="83"/>
  <c r="T9" i="83"/>
  <c r="S9" i="83"/>
  <c r="R9" i="83"/>
  <c r="Q9" i="83"/>
  <c r="P9" i="83"/>
  <c r="M9" i="83"/>
  <c r="Y8" i="83"/>
  <c r="X8" i="83"/>
  <c r="W8" i="83"/>
  <c r="V8" i="83"/>
  <c r="U8" i="83"/>
  <c r="T8" i="83"/>
  <c r="S8" i="83"/>
  <c r="R8" i="83"/>
  <c r="Q8" i="83"/>
  <c r="P8" i="83"/>
  <c r="M8" i="83"/>
  <c r="M7" i="83"/>
  <c r="O8" i="73"/>
  <c r="N8" i="73"/>
  <c r="M8" i="73"/>
  <c r="L8" i="73"/>
  <c r="K8" i="73"/>
  <c r="J8" i="73"/>
  <c r="I8" i="73"/>
  <c r="H8" i="73"/>
  <c r="G8" i="73"/>
  <c r="F8" i="73"/>
  <c r="E8" i="73"/>
  <c r="D8" i="73"/>
  <c r="C8" i="73"/>
  <c r="B8" i="73"/>
  <c r="U3" i="73" s="1"/>
  <c r="M9" i="15"/>
  <c r="L9" i="15"/>
  <c r="M8" i="15"/>
  <c r="L8" i="15"/>
  <c r="M7" i="15"/>
  <c r="L7" i="15"/>
  <c r="M6" i="15"/>
  <c r="L6" i="15"/>
  <c r="M5" i="15"/>
  <c r="L5" i="15"/>
  <c r="M4" i="15"/>
  <c r="L4" i="15"/>
  <c r="M3" i="15"/>
  <c r="L3" i="15"/>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AG17" i="8"/>
  <c r="AF17" i="8"/>
  <c r="AE17" i="8"/>
  <c r="AD17" i="8"/>
  <c r="AC17" i="8"/>
  <c r="AB17" i="8"/>
  <c r="AA17" i="8"/>
  <c r="C37" i="37" s="1"/>
  <c r="Z17" i="8"/>
  <c r="Y17" i="8"/>
  <c r="X17" i="8"/>
  <c r="AG16" i="8"/>
  <c r="AF16" i="8"/>
  <c r="AE16" i="8"/>
  <c r="AD16" i="8"/>
  <c r="AC16" i="8"/>
  <c r="AB16" i="8"/>
  <c r="AA16" i="8"/>
  <c r="C36" i="37" s="1"/>
  <c r="Z16" i="8"/>
  <c r="Y16" i="8"/>
  <c r="X16" i="8"/>
  <c r="AG15" i="8"/>
  <c r="AF15" i="8"/>
  <c r="AE15" i="8"/>
  <c r="AD15" i="8"/>
  <c r="AC15" i="8"/>
  <c r="AB15" i="8"/>
  <c r="AA15" i="8"/>
  <c r="C35" i="37" s="1"/>
  <c r="Z15" i="8"/>
  <c r="Y15" i="8"/>
  <c r="X15" i="8"/>
  <c r="AG14" i="8"/>
  <c r="AF14" i="8"/>
  <c r="AE14" i="8"/>
  <c r="AD14" i="8"/>
  <c r="AC14" i="8"/>
  <c r="AB14" i="8"/>
  <c r="AA14" i="8"/>
  <c r="C34" i="37" s="1"/>
  <c r="Z14" i="8"/>
  <c r="Y14" i="8"/>
  <c r="X14" i="8"/>
  <c r="AG13" i="8"/>
  <c r="AF13" i="8"/>
  <c r="AE13" i="8"/>
  <c r="AD13" i="8"/>
  <c r="AC13" i="8"/>
  <c r="AB13" i="8"/>
  <c r="AA13" i="8"/>
  <c r="Z13" i="8"/>
  <c r="Y13" i="8"/>
  <c r="X13" i="8"/>
  <c r="AG12" i="8"/>
  <c r="AF12" i="8"/>
  <c r="AE12" i="8"/>
  <c r="AD12" i="8"/>
  <c r="AC12" i="8"/>
  <c r="AB12" i="8"/>
  <c r="AA12" i="8"/>
  <c r="Z12" i="8"/>
  <c r="Y12" i="8"/>
  <c r="X12" i="8"/>
  <c r="AG11" i="8"/>
  <c r="AF11" i="8"/>
  <c r="AE11" i="8"/>
  <c r="AD11" i="8"/>
  <c r="AC11" i="8"/>
  <c r="AB11" i="8"/>
  <c r="AA11" i="8"/>
  <c r="Z11" i="8"/>
  <c r="Y11" i="8"/>
  <c r="X11" i="8"/>
  <c r="AG10" i="8"/>
  <c r="AF10" i="8"/>
  <c r="AE10" i="8"/>
  <c r="AD10" i="8"/>
  <c r="AC10" i="8"/>
  <c r="AB10" i="8"/>
  <c r="AA10" i="8"/>
  <c r="Z10" i="8"/>
  <c r="Y10" i="8"/>
  <c r="X10" i="8"/>
  <c r="AG9" i="8"/>
  <c r="AF9" i="8"/>
  <c r="AE9" i="8"/>
  <c r="AD9" i="8"/>
  <c r="AC9" i="8"/>
  <c r="AB9" i="8"/>
  <c r="AA9" i="8"/>
  <c r="Z9" i="8"/>
  <c r="Y9" i="8"/>
  <c r="X9" i="8"/>
  <c r="AG8" i="8"/>
  <c r="AF8" i="8"/>
  <c r="AE8" i="8"/>
  <c r="AD8" i="8"/>
  <c r="AC8" i="8"/>
  <c r="AB8" i="8"/>
  <c r="AA8" i="8"/>
  <c r="Z8" i="8"/>
  <c r="Y8" i="8"/>
  <c r="X8" i="8"/>
  <c r="AG7" i="8"/>
  <c r="AF7" i="8"/>
  <c r="AE7" i="8"/>
  <c r="AD7" i="8"/>
  <c r="AC7" i="8"/>
  <c r="AB7" i="8"/>
  <c r="AA7" i="8"/>
  <c r="Z7" i="8"/>
  <c r="Y7" i="8"/>
  <c r="X7" i="8"/>
  <c r="AG6" i="8"/>
  <c r="AF6" i="8"/>
  <c r="AE6" i="8"/>
  <c r="AD6" i="8"/>
  <c r="AC6" i="8"/>
  <c r="AB6" i="8"/>
  <c r="AA6" i="8"/>
  <c r="C33" i="37" s="1"/>
  <c r="Z6" i="8"/>
  <c r="Y6" i="8"/>
  <c r="X6" i="8"/>
  <c r="AG5" i="8"/>
  <c r="AF5" i="8"/>
  <c r="AE5" i="8"/>
  <c r="AD5" i="8"/>
  <c r="AC5" i="8"/>
  <c r="AB5" i="8"/>
  <c r="AA5" i="8"/>
  <c r="Z5" i="8"/>
  <c r="Y5" i="8"/>
  <c r="X5" i="8"/>
  <c r="AG4" i="8"/>
  <c r="AF4" i="8"/>
  <c r="AE4" i="8"/>
  <c r="AD4" i="8"/>
  <c r="AC4" i="8"/>
  <c r="AB4" i="8"/>
  <c r="AA4" i="8"/>
  <c r="Z4" i="8"/>
  <c r="Y4" i="8"/>
  <c r="X4" i="8"/>
  <c r="V3" i="73" l="1"/>
  <c r="V5" i="73"/>
  <c r="V7" i="73"/>
  <c r="V6" i="73"/>
  <c r="V9" i="73" s="1"/>
  <c r="V4" i="73"/>
  <c r="AH6" i="73"/>
  <c r="AH3" i="73"/>
  <c r="AH5" i="73"/>
  <c r="AH7" i="73"/>
  <c r="AH4" i="73"/>
  <c r="W3" i="73"/>
  <c r="W5" i="73"/>
  <c r="W7" i="73"/>
  <c r="W4" i="73"/>
  <c r="W6" i="73"/>
  <c r="X3" i="73"/>
  <c r="X5" i="73"/>
  <c r="X7" i="73"/>
  <c r="X4" i="73"/>
  <c r="X6" i="73"/>
  <c r="Y4" i="73"/>
  <c r="Y3" i="73"/>
  <c r="Y5" i="73"/>
  <c r="Y7" i="73"/>
  <c r="Y6" i="73"/>
  <c r="AG6" i="73"/>
  <c r="AG3" i="73"/>
  <c r="AG5" i="73"/>
  <c r="AG7" i="73"/>
  <c r="AG4" i="73"/>
  <c r="Z4" i="73"/>
  <c r="Z6" i="73"/>
  <c r="Z3" i="73"/>
  <c r="Z7" i="73"/>
  <c r="Z5" i="73"/>
  <c r="AA4" i="73"/>
  <c r="AA6" i="73"/>
  <c r="AA5" i="73"/>
  <c r="AA7" i="73"/>
  <c r="AA9" i="73" s="1"/>
  <c r="AA3" i="73"/>
  <c r="AB4" i="73"/>
  <c r="AB6" i="73"/>
  <c r="AB3" i="73"/>
  <c r="AB5" i="73"/>
  <c r="AB7" i="73"/>
  <c r="AB9" i="73" s="1"/>
  <c r="AC4" i="73"/>
  <c r="AC6" i="73"/>
  <c r="AC9" i="73" s="1"/>
  <c r="AC3" i="73"/>
  <c r="AC5" i="73"/>
  <c r="AC7" i="73"/>
  <c r="AD7" i="73"/>
  <c r="AD4" i="73"/>
  <c r="AD6" i="73"/>
  <c r="AD9" i="73" s="1"/>
  <c r="AD3" i="73"/>
  <c r="AD5" i="73"/>
  <c r="L11" i="15"/>
  <c r="AE5" i="73"/>
  <c r="AE7" i="73"/>
  <c r="AE9" i="73" s="1"/>
  <c r="AE3" i="73"/>
  <c r="AE4" i="73"/>
  <c r="AE6" i="73"/>
  <c r="AF3" i="73"/>
  <c r="AF5" i="73"/>
  <c r="AF7" i="73"/>
  <c r="AF4" i="73"/>
  <c r="AF6" i="73"/>
  <c r="D11" i="2"/>
  <c r="C11" i="2"/>
  <c r="B11" i="2"/>
  <c r="M41" i="83"/>
  <c r="M11" i="15"/>
  <c r="L54" i="3"/>
  <c r="G84" i="11"/>
  <c r="G28" i="11"/>
  <c r="G29" i="11"/>
  <c r="G24" i="11"/>
  <c r="G26" i="11"/>
  <c r="G27" i="11"/>
  <c r="G30" i="11"/>
  <c r="G23" i="11"/>
  <c r="G31" i="11"/>
  <c r="G25" i="11"/>
  <c r="G97" i="11"/>
  <c r="H29" i="11"/>
  <c r="H30" i="11"/>
  <c r="H31" i="11"/>
  <c r="H23" i="11"/>
  <c r="H25" i="11"/>
  <c r="H24" i="11"/>
  <c r="H26" i="11"/>
  <c r="H27" i="11"/>
  <c r="H28" i="11"/>
  <c r="J32" i="11"/>
  <c r="I32" i="11"/>
  <c r="F31" i="55"/>
  <c r="F35" i="55"/>
  <c r="F36" i="55"/>
  <c r="Z37" i="83"/>
  <c r="F30" i="55"/>
  <c r="Z32" i="83"/>
  <c r="F37" i="55"/>
  <c r="F29" i="55"/>
  <c r="Z34" i="83"/>
  <c r="Z42" i="83"/>
  <c r="Z43" i="83"/>
  <c r="F38" i="55"/>
  <c r="Z35" i="83"/>
  <c r="Z39" i="83"/>
  <c r="F34" i="55"/>
  <c r="F39" i="55"/>
  <c r="Z12" i="83"/>
  <c r="Z20" i="83"/>
  <c r="U4" i="73"/>
  <c r="Z8" i="83"/>
  <c r="Z16" i="83"/>
  <c r="Z11" i="83"/>
  <c r="Z38" i="83"/>
  <c r="Z19" i="83"/>
  <c r="Z14" i="83"/>
  <c r="Z33" i="83"/>
  <c r="U6" i="73"/>
  <c r="U7" i="73"/>
  <c r="Z9" i="83"/>
  <c r="Z17" i="83"/>
  <c r="Z41" i="83"/>
  <c r="U5" i="73"/>
  <c r="Z15" i="83"/>
  <c r="Z10" i="83"/>
  <c r="Z18" i="83"/>
  <c r="Z13" i="83"/>
  <c r="Z40" i="83"/>
  <c r="Z36" i="83"/>
  <c r="Z44" i="83"/>
  <c r="F40" i="55"/>
  <c r="F32" i="55"/>
  <c r="F33" i="55"/>
  <c r="M15" i="7"/>
  <c r="K15" i="7"/>
  <c r="I15" i="7"/>
  <c r="H15" i="7"/>
  <c r="G15" i="7"/>
  <c r="M14" i="7"/>
  <c r="K14" i="7"/>
  <c r="I14" i="7"/>
  <c r="H14" i="7"/>
  <c r="G14" i="7"/>
  <c r="M13" i="7"/>
  <c r="K13" i="7"/>
  <c r="I13" i="7"/>
  <c r="H13" i="7"/>
  <c r="G13" i="7"/>
  <c r="M12" i="7"/>
  <c r="K12" i="7"/>
  <c r="I12" i="7"/>
  <c r="H12" i="7"/>
  <c r="G12" i="7"/>
  <c r="M11" i="7"/>
  <c r="K11" i="7"/>
  <c r="I11" i="7"/>
  <c r="H11" i="7"/>
  <c r="G11" i="7"/>
  <c r="M10" i="7"/>
  <c r="K10" i="7"/>
  <c r="Z9" i="73" l="1"/>
  <c r="X9" i="73"/>
  <c r="AH9" i="73"/>
  <c r="AF9" i="73"/>
  <c r="AG9" i="73"/>
  <c r="Y9" i="73"/>
  <c r="W9" i="73"/>
  <c r="AF42" i="7"/>
  <c r="AF43" i="7"/>
  <c r="Y12" i="7"/>
  <c r="AF39" i="7"/>
  <c r="Y14" i="7"/>
  <c r="AF41" i="7"/>
  <c r="Y11" i="7"/>
  <c r="AF38" i="7"/>
  <c r="Y13" i="7"/>
  <c r="AF40" i="7"/>
  <c r="G32" i="11"/>
  <c r="H32" i="11"/>
  <c r="T32" i="7"/>
  <c r="T33" i="7"/>
  <c r="Y10" i="7"/>
  <c r="U9" i="73"/>
  <c r="P13" i="7"/>
  <c r="P14" i="7"/>
  <c r="P12" i="7"/>
  <c r="P11" i="7"/>
  <c r="Y15" i="7"/>
  <c r="P15" i="7"/>
  <c r="I10" i="7"/>
  <c r="H10" i="7"/>
  <c r="G10" i="7"/>
  <c r="M9" i="7"/>
  <c r="K9" i="7"/>
  <c r="I9" i="7"/>
  <c r="H9" i="7"/>
  <c r="G9" i="7"/>
  <c r="M8" i="7"/>
  <c r="K8" i="7"/>
  <c r="I8" i="7"/>
  <c r="H8" i="7"/>
  <c r="G8" i="7"/>
  <c r="M7" i="7"/>
  <c r="K7" i="7"/>
  <c r="I7" i="7"/>
  <c r="H7" i="7"/>
  <c r="G7" i="7"/>
  <c r="M6" i="7"/>
  <c r="K6" i="7"/>
  <c r="I6" i="7"/>
  <c r="H6" i="7"/>
  <c r="G6" i="7"/>
  <c r="M5" i="7"/>
  <c r="K5" i="7"/>
  <c r="I5" i="7"/>
  <c r="H5" i="7"/>
  <c r="G5" i="7"/>
  <c r="M4" i="7"/>
  <c r="K4" i="7"/>
  <c r="I4" i="7"/>
  <c r="H4" i="7"/>
  <c r="G4" i="7"/>
  <c r="C9" i="1"/>
  <c r="D4" i="1"/>
  <c r="B9" i="1" s="1"/>
  <c r="B4" i="1"/>
  <c r="A9" i="1" s="1"/>
  <c r="T16" i="13"/>
  <c r="R16" i="13"/>
  <c r="H16" i="13"/>
  <c r="T15" i="13"/>
  <c r="R15" i="13"/>
  <c r="T26" i="13" s="1"/>
  <c r="H15" i="13"/>
  <c r="T14" i="13"/>
  <c r="R14" i="13"/>
  <c r="H14" i="13"/>
  <c r="T13" i="13"/>
  <c r="R13" i="13"/>
  <c r="H13" i="13"/>
  <c r="T12" i="13"/>
  <c r="R12" i="13"/>
  <c r="H12" i="13"/>
  <c r="T11" i="13"/>
  <c r="R11" i="13"/>
  <c r="H11" i="13"/>
  <c r="T10" i="13"/>
  <c r="R10" i="13"/>
  <c r="H10" i="13"/>
  <c r="T9" i="13"/>
  <c r="R9" i="13"/>
  <c r="H9" i="13"/>
  <c r="T8" i="13"/>
  <c r="R8" i="13"/>
  <c r="B8" i="7" s="1"/>
  <c r="H8" i="13"/>
  <c r="T7" i="13"/>
  <c r="R7" i="13"/>
  <c r="H7" i="13"/>
  <c r="T6" i="13"/>
  <c r="R6" i="13"/>
  <c r="B6" i="7" s="1"/>
  <c r="J6" i="7" s="1"/>
  <c r="H6" i="13"/>
  <c r="T5" i="13"/>
  <c r="R5" i="13"/>
  <c r="H5" i="13"/>
  <c r="T4" i="13"/>
  <c r="R4" i="13"/>
  <c r="H4" i="13"/>
  <c r="R3" i="13"/>
  <c r="B3" i="7" s="1"/>
  <c r="F3" i="7" s="1"/>
  <c r="H3" i="13"/>
  <c r="P21" i="13" s="1"/>
  <c r="Y7" i="7" l="1"/>
  <c r="AF34" i="7"/>
  <c r="Y9" i="7"/>
  <c r="AF36" i="7"/>
  <c r="AF37" i="7"/>
  <c r="Y6" i="7"/>
  <c r="AF33" i="7"/>
  <c r="Y8" i="7"/>
  <c r="AF35" i="7"/>
  <c r="Y5" i="7"/>
  <c r="AF32" i="7"/>
  <c r="P19" i="13"/>
  <c r="P20" i="13"/>
  <c r="P5" i="13"/>
  <c r="E9" i="1"/>
  <c r="P4" i="13"/>
  <c r="P6" i="13"/>
  <c r="P8" i="13"/>
  <c r="B10" i="7"/>
  <c r="F10" i="7" s="1"/>
  <c r="P18" i="13"/>
  <c r="P17" i="13"/>
  <c r="P7" i="13"/>
  <c r="P9" i="13"/>
  <c r="P10" i="13"/>
  <c r="P11" i="13"/>
  <c r="P12" i="13"/>
  <c r="P13" i="13"/>
  <c r="P14" i="13"/>
  <c r="P15" i="13"/>
  <c r="P16" i="13"/>
  <c r="T41" i="13"/>
  <c r="S17" i="13"/>
  <c r="T25" i="13"/>
  <c r="B4" i="7"/>
  <c r="F4" i="7" s="1"/>
  <c r="T28" i="13"/>
  <c r="T29" i="13"/>
  <c r="S13" i="13"/>
  <c r="P4" i="7"/>
  <c r="S4" i="13"/>
  <c r="T33" i="13"/>
  <c r="P7" i="7"/>
  <c r="P9" i="7"/>
  <c r="P5" i="7"/>
  <c r="P6" i="7"/>
  <c r="Y4" i="7"/>
  <c r="P8" i="7"/>
  <c r="T31" i="13"/>
  <c r="T31" i="7"/>
  <c r="P10" i="7"/>
  <c r="S11" i="13"/>
  <c r="T36" i="13"/>
  <c r="B12" i="7"/>
  <c r="T38" i="13"/>
  <c r="B14" i="7"/>
  <c r="T40" i="13"/>
  <c r="B16" i="7"/>
  <c r="O17" i="7" s="1"/>
  <c r="B7" i="7"/>
  <c r="F7" i="7" s="1"/>
  <c r="S6" i="13"/>
  <c r="S8" i="13"/>
  <c r="S10" i="13"/>
  <c r="S12" i="13"/>
  <c r="S14" i="13"/>
  <c r="S16" i="13"/>
  <c r="T30" i="13"/>
  <c r="T32" i="13"/>
  <c r="T34" i="13"/>
  <c r="B9" i="7"/>
  <c r="S5" i="13"/>
  <c r="S7" i="13"/>
  <c r="S9" i="13"/>
  <c r="S15" i="13"/>
  <c r="T35" i="13"/>
  <c r="B11" i="7"/>
  <c r="T37" i="13"/>
  <c r="B13" i="7"/>
  <c r="T39" i="13"/>
  <c r="B15" i="7"/>
  <c r="T24" i="13"/>
  <c r="B5" i="7"/>
  <c r="J5" i="7" s="1"/>
  <c r="F8" i="7"/>
  <c r="F6" i="7"/>
  <c r="J8" i="7"/>
  <c r="R60" i="84"/>
  <c r="R82" i="84" s="1"/>
  <c r="R53" i="84"/>
  <c r="R75" i="84" s="1"/>
  <c r="R55" i="84"/>
  <c r="R77" i="84" s="1"/>
  <c r="R57" i="84"/>
  <c r="R79" i="84" s="1"/>
  <c r="R61" i="84"/>
  <c r="R83" i="84" s="1"/>
  <c r="R59" i="84"/>
  <c r="R81" i="84" s="1"/>
  <c r="R56" i="84"/>
  <c r="R78" i="84" s="1"/>
  <c r="R58" i="84"/>
  <c r="R80" i="84" s="1"/>
  <c r="R52" i="84"/>
  <c r="R74" i="84" s="1"/>
  <c r="R54" i="84"/>
  <c r="R76" i="84" s="1"/>
  <c r="R50" i="84"/>
  <c r="R72" i="84" s="1"/>
  <c r="R51" i="84"/>
  <c r="R73" i="84" s="1"/>
  <c r="D5" i="1" l="1"/>
  <c r="E5" i="1"/>
  <c r="F5" i="1"/>
  <c r="A5" i="1"/>
  <c r="B5" i="1"/>
  <c r="C5" i="1"/>
  <c r="D11" i="1"/>
  <c r="C11" i="1"/>
  <c r="A11" i="1"/>
  <c r="B11" i="1"/>
  <c r="O11" i="7"/>
  <c r="J10" i="7"/>
  <c r="O7" i="7"/>
  <c r="F5" i="7"/>
  <c r="J4" i="7"/>
  <c r="O5" i="7"/>
  <c r="J13" i="7"/>
  <c r="O13" i="7"/>
  <c r="F13" i="7"/>
  <c r="O9" i="7"/>
  <c r="F9" i="7"/>
  <c r="F12" i="7"/>
  <c r="O12" i="7"/>
  <c r="J12" i="7"/>
  <c r="O15" i="7"/>
  <c r="J15" i="7"/>
  <c r="F15" i="7"/>
  <c r="O14" i="7"/>
  <c r="J14" i="7"/>
  <c r="F14" i="7"/>
  <c r="F16" i="7"/>
  <c r="J16" i="7"/>
  <c r="O16" i="7"/>
  <c r="F11" i="7"/>
  <c r="J11" i="7"/>
  <c r="O10" i="7"/>
  <c r="J9" i="7"/>
  <c r="O6" i="7"/>
  <c r="O8" i="7"/>
  <c r="J7" i="7"/>
  <c r="R3" i="3" l="1"/>
</calcChain>
</file>

<file path=xl/sharedStrings.xml><?xml version="1.0" encoding="utf-8"?>
<sst xmlns="http://schemas.openxmlformats.org/spreadsheetml/2006/main" count="2654" uniqueCount="1262">
  <si>
    <t>LPV diesel %</t>
  </si>
  <si>
    <t>LCV diesel %</t>
  </si>
  <si>
    <t>Light Petrol</t>
  </si>
  <si>
    <t>Light Diesel</t>
  </si>
  <si>
    <t>Light commercial NZ New</t>
  </si>
  <si>
    <t>This mechanism misses vehicles that both enter and leave the fleet during the year</t>
  </si>
  <si>
    <t>Light passenger NZ new</t>
  </si>
  <si>
    <t>Light passenger used import</t>
  </si>
  <si>
    <t>Travel trends</t>
  </si>
  <si>
    <t>Light passenger travel</t>
  </si>
  <si>
    <t>Light commercial travel</t>
  </si>
  <si>
    <t>Heavy truck travel</t>
  </si>
  <si>
    <t>Heavy bus travel</t>
  </si>
  <si>
    <t>Motorcycle / moped travel</t>
  </si>
  <si>
    <t>Total (billion)</t>
  </si>
  <si>
    <t>Travel per capita (km/head)</t>
  </si>
  <si>
    <t>Used Australia</t>
  </si>
  <si>
    <t>Used NZ</t>
  </si>
  <si>
    <t>Used Europe</t>
  </si>
  <si>
    <t>New NZ</t>
  </si>
  <si>
    <t>New Australia</t>
  </si>
  <si>
    <t xml:space="preserve"> LPV 3000+</t>
  </si>
  <si>
    <t xml:space="preserve"> LCV &lt; 1350</t>
  </si>
  <si>
    <t xml:space="preserve"> LCV &lt; 1600</t>
  </si>
  <si>
    <t xml:space="preserve"> LCV &lt; 2000</t>
  </si>
  <si>
    <t xml:space="preserve"> LCV &lt; 3000</t>
  </si>
  <si>
    <t xml:space="preserve"> LCV 3000+</t>
  </si>
  <si>
    <t>Light &lt; 1350</t>
  </si>
  <si>
    <t xml:space="preserve"> Light &lt; 1600</t>
  </si>
  <si>
    <t xml:space="preserve"> Light &lt; 2000</t>
  </si>
  <si>
    <t xml:space="preserve"> Light &lt; 3000</t>
  </si>
  <si>
    <t xml:space="preserve"> Light 3000+</t>
  </si>
  <si>
    <t xml:space="preserve">Other </t>
  </si>
  <si>
    <t>Year of manufacture</t>
  </si>
  <si>
    <t xml:space="preserve">Pre 1990 </t>
  </si>
  <si>
    <t>Number NZ new petrol</t>
  </si>
  <si>
    <t>Number NZ new diesel</t>
  </si>
  <si>
    <t>Number used petrol</t>
  </si>
  <si>
    <t>Total veh</t>
  </si>
  <si>
    <t>New</t>
  </si>
  <si>
    <t>Used</t>
  </si>
  <si>
    <t>Year first registered in NZ</t>
  </si>
  <si>
    <t>2000 Diesel</t>
  </si>
  <si>
    <t>2000 Petrol</t>
  </si>
  <si>
    <t>2001 Diesel</t>
  </si>
  <si>
    <t>2001 Petrol</t>
  </si>
  <si>
    <t>2002 Diesel</t>
  </si>
  <si>
    <t>2002 Petrol</t>
  </si>
  <si>
    <t>2003 Diesel</t>
  </si>
  <si>
    <t>2003 Petrol</t>
  </si>
  <si>
    <t>2004 Diesel</t>
  </si>
  <si>
    <t>2004 Petrol</t>
  </si>
  <si>
    <t>2005 Diesel</t>
  </si>
  <si>
    <t>2005 Petrol</t>
  </si>
  <si>
    <t>2006 Diesel</t>
  </si>
  <si>
    <t>2006 Petrol</t>
  </si>
  <si>
    <t>Vehicles entering the light fleet, by engine size band and new/used import</t>
  </si>
  <si>
    <t>Light Fleet travel (millions VKT)</t>
  </si>
  <si>
    <t>Total Light</t>
  </si>
  <si>
    <t>New light</t>
  </si>
  <si>
    <t>Used light</t>
  </si>
  <si>
    <t>Composition of the Fleet</t>
  </si>
  <si>
    <t>Bus used</t>
  </si>
  <si>
    <t>Bus NZ New</t>
  </si>
  <si>
    <t>Vehicle type</t>
  </si>
  <si>
    <t>Vehicle Year of Manufacture</t>
  </si>
  <si>
    <t>Total light new</t>
  </si>
  <si>
    <t>Total light used import</t>
  </si>
  <si>
    <t>Motorcycle NZ New</t>
  </si>
  <si>
    <t>Motorcycle Used Import</t>
  </si>
  <si>
    <t>Truck NZ New</t>
  </si>
  <si>
    <t>Truck Used Import</t>
  </si>
  <si>
    <t>Bus Used Import</t>
  </si>
  <si>
    <t>Light used %</t>
  </si>
  <si>
    <t>Total LPV new</t>
  </si>
  <si>
    <t xml:space="preserve"> Total LPV used</t>
  </si>
  <si>
    <t>Light fleet average age</t>
  </si>
  <si>
    <t>Truck used %</t>
  </si>
  <si>
    <t>Bus used %</t>
  </si>
  <si>
    <t>Vehicle ages</t>
  </si>
  <si>
    <t>Total truck new</t>
  </si>
  <si>
    <t>Total truck used</t>
  </si>
  <si>
    <t>Total bus new</t>
  </si>
  <si>
    <t>Total bus used</t>
  </si>
  <si>
    <t>Calculated</t>
  </si>
  <si>
    <t>Truck fleet average age</t>
  </si>
  <si>
    <t>Bus fleet average age</t>
  </si>
  <si>
    <t>type</t>
  </si>
  <si>
    <t xml:space="preserve"> year_in</t>
  </si>
  <si>
    <t xml:space="preserve">Bus </t>
  </si>
  <si>
    <t xml:space="preserve">Light </t>
  </si>
  <si>
    <t xml:space="preserve">Mcycl </t>
  </si>
  <si>
    <t xml:space="preserve">Truck </t>
  </si>
  <si>
    <t xml:space="preserve"> but not active at the end of the year</t>
  </si>
  <si>
    <t xml:space="preserve">Note : scrappage has been established by finding vehicles active at the start of the year, </t>
  </si>
  <si>
    <t xml:space="preserve">Average vehicle age leaving the fleet </t>
  </si>
  <si>
    <t>2007 Diesel</t>
  </si>
  <si>
    <t>2007 Petrol</t>
  </si>
  <si>
    <t>NZ New Petrol</t>
  </si>
  <si>
    <t>NZ New Diesel</t>
  </si>
  <si>
    <t>Used Petrol</t>
  </si>
  <si>
    <t>All</t>
  </si>
  <si>
    <t>\</t>
  </si>
  <si>
    <t>to 1980</t>
  </si>
  <si>
    <t xml:space="preserve">Average vehicle age entering the fleet </t>
  </si>
  <si>
    <t>Motorcycles entering the light fleet, by average engine size and engine size band and new/used import</t>
  </si>
  <si>
    <t xml:space="preserve"> average cc</t>
  </si>
  <si>
    <t xml:space="preserve"> number</t>
  </si>
  <si>
    <t>Mar 07</t>
  </si>
  <si>
    <t>Jun 07</t>
  </si>
  <si>
    <t>Sep 07</t>
  </si>
  <si>
    <t>Dec 07</t>
  </si>
  <si>
    <t xml:space="preserve">Vehicles entering and leaving the fleet </t>
  </si>
  <si>
    <t>Leaving</t>
  </si>
  <si>
    <t>Entering</t>
  </si>
  <si>
    <t>Entering and leaving</t>
  </si>
  <si>
    <t>Vehicle entry to and exit from the Fleet</t>
  </si>
  <si>
    <t xml:space="preserve">BUS </t>
  </si>
  <si>
    <t xml:space="preserve">HGV </t>
  </si>
  <si>
    <t xml:space="preserve">LCV </t>
  </si>
  <si>
    <t xml:space="preserve">LPV </t>
  </si>
  <si>
    <t xml:space="preserve">MC </t>
  </si>
  <si>
    <t>Figure 1.10  Fleet share of CO2 emissions</t>
  </si>
  <si>
    <t xml:space="preserve"> NZ New Buses</t>
  </si>
  <si>
    <t>GDP</t>
  </si>
  <si>
    <t>GDP growth</t>
  </si>
  <si>
    <t>Light vehicles live at Dec 31st (*)</t>
  </si>
  <si>
    <t>(*) Vehicles live in the fleet at Dec 31st, from Tab 1.1</t>
  </si>
  <si>
    <t>Total light</t>
  </si>
  <si>
    <t>Trucks</t>
  </si>
  <si>
    <t>Buses</t>
  </si>
  <si>
    <t>Motorcycles</t>
  </si>
  <si>
    <t>Engines &lt; 2000cc</t>
  </si>
  <si>
    <t>Engines &gt;= 2000cc</t>
  </si>
  <si>
    <t xml:space="preserve"> Mean age, travel weighted</t>
  </si>
  <si>
    <t xml:space="preserve"> Mean age</t>
  </si>
  <si>
    <t xml:space="preserve"> Mean CC, travel weighted</t>
  </si>
  <si>
    <t xml:space="preserve"> Mean CC</t>
  </si>
  <si>
    <t>Travel per NZ new truck</t>
  </si>
  <si>
    <t>Travel per used import truck</t>
  </si>
  <si>
    <t>Travel per vehicle</t>
  </si>
  <si>
    <t>Travel per NZ new bus</t>
  </si>
  <si>
    <t>Travel per used import bus</t>
  </si>
  <si>
    <t>Vehicle Ages</t>
  </si>
  <si>
    <t xml:space="preserve">Heavy Vehicle Mass </t>
  </si>
  <si>
    <t xml:space="preserve">Manufacturing year of vehicles entering and leaving the fleet </t>
  </si>
  <si>
    <t xml:space="preserve"> Used Import Trucks</t>
  </si>
  <si>
    <t xml:space="preserve"> NZ New Trucks</t>
  </si>
  <si>
    <t xml:space="preserve"> Used Import Buses</t>
  </si>
  <si>
    <t>Figure 3.4  LPV, LCV, Truck and Bus travel per vehicle by year of manufacture in 5 year blocks</t>
  </si>
  <si>
    <t>Road freight</t>
  </si>
  <si>
    <t>Figure 2.9  Heavy vehicle mass</t>
  </si>
  <si>
    <t>Travel per light petrol vehicle</t>
  </si>
  <si>
    <t>Travel per light diesel vehicle</t>
  </si>
  <si>
    <t>&lt;1350</t>
  </si>
  <si>
    <t>Used truck</t>
  </si>
  <si>
    <t>Light_petrol_fleet_years</t>
  </si>
  <si>
    <t>Light_diesel_fleet_years</t>
  </si>
  <si>
    <t>NZ New LPV yrs</t>
  </si>
  <si>
    <t>Used LPV yrs</t>
  </si>
  <si>
    <t>NZ New LCV yrs</t>
  </si>
  <si>
    <t>Used LCV yrs</t>
  </si>
  <si>
    <t>Truck_new_years</t>
  </si>
  <si>
    <t>Truck_used_years</t>
  </si>
  <si>
    <t>Bus_new_years</t>
  </si>
  <si>
    <t>Bus_used_years</t>
  </si>
  <si>
    <t>Pre1980</t>
  </si>
  <si>
    <t xml:space="preserve"> Diesel LPV new</t>
  </si>
  <si>
    <t xml:space="preserve"> Diesel LPV used</t>
  </si>
  <si>
    <t xml:space="preserve"> Diesel LCV new</t>
  </si>
  <si>
    <t>Diesel LCV used</t>
  </si>
  <si>
    <t>Average Motorcycle/moped ccs</t>
  </si>
  <si>
    <t>MOTORCYCLE FLEET : AVERAGE CC restricted to 21-3000cc vehicles</t>
  </si>
  <si>
    <t>MOTORCYCLE FLEET by YEAR : restricted to 21-3000cc vehicles</t>
  </si>
  <si>
    <t>Carbon intensity (gm/km) Euro tested NZ New Vehicles</t>
  </si>
  <si>
    <t>No value</t>
  </si>
  <si>
    <t xml:space="preserve"> Light passenger</t>
  </si>
  <si>
    <t>Light travel</t>
  </si>
  <si>
    <t xml:space="preserve">2005Q3 </t>
  </si>
  <si>
    <t xml:space="preserve">2005Q4 </t>
  </si>
  <si>
    <t xml:space="preserve">2006Q1 </t>
  </si>
  <si>
    <t xml:space="preserve">2006Q3 </t>
  </si>
  <si>
    <t xml:space="preserve">2006Q4 </t>
  </si>
  <si>
    <t xml:space="preserve">2007Q1 </t>
  </si>
  <si>
    <t xml:space="preserve">2007Q3 </t>
  </si>
  <si>
    <t xml:space="preserve">2007Q4 </t>
  </si>
  <si>
    <t>(which are Motor car, Forward control passenger vehicle, 4x4 car or van, Bus 10-12 seats under 3.5 tonne,</t>
  </si>
  <si>
    <t xml:space="preserve"> Bus &gt; 12 seats under 3.5 tonne, Goods vehicle under 3.5 tonne)</t>
  </si>
  <si>
    <t>Quarter</t>
  </si>
  <si>
    <t>Average CO2 Emissions : newly registered light vehicles</t>
  </si>
  <si>
    <t>CO2 Emissions : New+Used vehicles</t>
  </si>
  <si>
    <t xml:space="preserve"> Light passenger new</t>
  </si>
  <si>
    <t xml:space="preserve"> Light passenger used </t>
  </si>
  <si>
    <t xml:space="preserve"> Light commercial new</t>
  </si>
  <si>
    <t xml:space="preserve"> Light commercial used</t>
  </si>
  <si>
    <t>Truck NZ new</t>
  </si>
  <si>
    <t>Truck used</t>
  </si>
  <si>
    <t>Bus NZ new</t>
  </si>
  <si>
    <t xml:space="preserve">Truck used </t>
  </si>
  <si>
    <t xml:space="preserve">Light fleet NZ new </t>
  </si>
  <si>
    <t>Light fleet used import</t>
  </si>
  <si>
    <t>NZ new light passenger</t>
  </si>
  <si>
    <t>Used import light passenger</t>
  </si>
  <si>
    <t>NZ new light commercial</t>
  </si>
  <si>
    <t>Used import light commercial</t>
  </si>
  <si>
    <t>NZ new truck</t>
  </si>
  <si>
    <t>Used bus</t>
  </si>
  <si>
    <t>NZ new bus</t>
  </si>
  <si>
    <t>Travel per new light passenger</t>
  </si>
  <si>
    <t>Travel per used light passenger</t>
  </si>
  <si>
    <t>Travel per new light commercial</t>
  </si>
  <si>
    <t>Travel per used light commercial</t>
  </si>
  <si>
    <t>Light passenger</t>
  </si>
  <si>
    <t>Light commercial</t>
  </si>
  <si>
    <t xml:space="preserve"> Used import light fleet</t>
  </si>
  <si>
    <t xml:space="preserve"> NZ new light fleet</t>
  </si>
  <si>
    <t>NZ new petrol light fleet</t>
  </si>
  <si>
    <t xml:space="preserve">Light fleet average </t>
  </si>
  <si>
    <t>Used import &lt;= 60</t>
  </si>
  <si>
    <t>Used import &lt;= 125</t>
  </si>
  <si>
    <t>Used import &lt;= 250</t>
  </si>
  <si>
    <t>Used import &lt;= 600</t>
  </si>
  <si>
    <t>Used import &lt;= 1000</t>
  </si>
  <si>
    <t>Used import &gt; 1000</t>
  </si>
  <si>
    <t>NZ new &lt;= 60</t>
  </si>
  <si>
    <t>NZ new &lt;= 125</t>
  </si>
  <si>
    <t>NZ new &lt;= 250</t>
  </si>
  <si>
    <t>NZ new &lt;= 600</t>
  </si>
  <si>
    <t>NZ new &lt;= 1000</t>
  </si>
  <si>
    <t>NZ new &gt; 1000</t>
  </si>
  <si>
    <t>Petrol used in</t>
  </si>
  <si>
    <t>Diesel used in</t>
  </si>
  <si>
    <t>Petrol used out</t>
  </si>
  <si>
    <t>Diesel used out</t>
  </si>
  <si>
    <t>Light used in</t>
  </si>
  <si>
    <t>Light used out</t>
  </si>
  <si>
    <t>MC used in</t>
  </si>
  <si>
    <t>MC used out</t>
  </si>
  <si>
    <t>Truck used in</t>
  </si>
  <si>
    <t>Truck used out</t>
  </si>
  <si>
    <t>Bus used in</t>
  </si>
  <si>
    <t>Bus used out</t>
  </si>
  <si>
    <t>Light new in</t>
  </si>
  <si>
    <t>Light new out</t>
  </si>
  <si>
    <t>MC new in</t>
  </si>
  <si>
    <t>MC new out</t>
  </si>
  <si>
    <t>Truck new in</t>
  </si>
  <si>
    <t>Truck new out</t>
  </si>
  <si>
    <t>Bus new in</t>
  </si>
  <si>
    <t>Bus new out</t>
  </si>
  <si>
    <t>Used import &lt; 1350</t>
  </si>
  <si>
    <t>Used import 1350-1599</t>
  </si>
  <si>
    <t>Used import 1600-1999</t>
  </si>
  <si>
    <t>Used import 2000-2999</t>
  </si>
  <si>
    <t>Used import 3000-3999</t>
  </si>
  <si>
    <t>Used import 4000+</t>
  </si>
  <si>
    <t>NZ new &lt; 1350</t>
  </si>
  <si>
    <t>NZ new 1350-1599</t>
  </si>
  <si>
    <t>NZ new 1600-1999</t>
  </si>
  <si>
    <t>NZ new 2000-2999</t>
  </si>
  <si>
    <t>NZ new 3000-3999</t>
  </si>
  <si>
    <t>NZ new 4000+</t>
  </si>
  <si>
    <t>Used imports</t>
  </si>
  <si>
    <t>NZ new</t>
  </si>
  <si>
    <t>NZ new scrappage age</t>
  </si>
  <si>
    <t>Used import scrappage age</t>
  </si>
  <si>
    <t>NZ new light diesel</t>
  </si>
  <si>
    <t>Used light diesel</t>
  </si>
  <si>
    <t>Diesel truck new</t>
  </si>
  <si>
    <t>Diesel truck used</t>
  </si>
  <si>
    <t>Diesel bus new</t>
  </si>
  <si>
    <t>Diesel bus used</t>
  </si>
  <si>
    <t>Electric bus</t>
  </si>
  <si>
    <t>Light passenger petrol travel</t>
  </si>
  <si>
    <t>Light passenger diesel travel</t>
  </si>
  <si>
    <t>Light passenger petrol vehicles</t>
  </si>
  <si>
    <t>Light passenger diesel vehicles</t>
  </si>
  <si>
    <t>Light commercial petrol travel</t>
  </si>
  <si>
    <t>Light commercial diesel travel</t>
  </si>
  <si>
    <t>Light commercial petrol vehicles</t>
  </si>
  <si>
    <t>Light commercial diesel vehicles</t>
  </si>
  <si>
    <t>Light petrol</t>
  </si>
  <si>
    <t>Light diesel</t>
  </si>
  <si>
    <t xml:space="preserve"> Japanese new</t>
  </si>
  <si>
    <t xml:space="preserve"> Japanese used</t>
  </si>
  <si>
    <t xml:space="preserve"> Other countries new</t>
  </si>
  <si>
    <t xml:space="preserve"> Other countries used</t>
  </si>
  <si>
    <t>upto 120 g/km</t>
  </si>
  <si>
    <t>121-150 g/km</t>
  </si>
  <si>
    <t>151-170 g/km</t>
  </si>
  <si>
    <t>171-200 g/km</t>
  </si>
  <si>
    <t>201-220 g/km</t>
  </si>
  <si>
    <t>221-250 g/km</t>
  </si>
  <si>
    <t>Over 250 g/km</t>
  </si>
  <si>
    <t>Petrol &lt;=120 g/km</t>
  </si>
  <si>
    <t>Petrol &lt;=150 g/km</t>
  </si>
  <si>
    <t>Petrol &lt;=170 g/km</t>
  </si>
  <si>
    <t>Petrol &lt;=200 g/km</t>
  </si>
  <si>
    <t>Petrol &lt;=220 g/km</t>
  </si>
  <si>
    <t>Petrol &lt;=250 g/km</t>
  </si>
  <si>
    <t>Petrol &gt;250 g/km</t>
  </si>
  <si>
    <t>Diesel &lt;=120 g/km</t>
  </si>
  <si>
    <t>Diesel &lt;=150 g/km</t>
  </si>
  <si>
    <t>Diesel &lt;=170 g/km</t>
  </si>
  <si>
    <t>Diesel &lt;=200 g/km</t>
  </si>
  <si>
    <t>Diesel &lt;=220 g/km</t>
  </si>
  <si>
    <t>Diesel &lt;=250 g/km</t>
  </si>
  <si>
    <t>Diesel &gt;250 g/km</t>
  </si>
  <si>
    <t>&gt;=3000cc</t>
  </si>
  <si>
    <t>-</t>
  </si>
  <si>
    <t>Carbon intensity (gm/km) Petrol Used Imports</t>
  </si>
  <si>
    <t>All petrol vehicles and NEW diesel vehicles</t>
  </si>
  <si>
    <t>Fleet Composition and Age trends</t>
  </si>
  <si>
    <t>Fleet Average Ages</t>
  </si>
  <si>
    <t>Figure 1.1  Composition of the NZ Fleet</t>
  </si>
  <si>
    <t>Figure 1.2  Composition of the NZ fleet relative to Jan 2000</t>
  </si>
  <si>
    <t>Diesel LPV vehicles</t>
  </si>
  <si>
    <t>Diesel LCV vehicles</t>
  </si>
  <si>
    <t>Diesel light vehicles</t>
  </si>
  <si>
    <t>Figure 6.2a  Average age of used imports entering the light fleet by year</t>
  </si>
  <si>
    <t>Figure 6.2c  Average age of used imports entering the truck and bus fleets by year</t>
  </si>
  <si>
    <t>Figure 7.1a  Number of light fleet used imports/NZ new scrapped, by year</t>
  </si>
  <si>
    <t>Figure 7.1b  Number of heavy fleet used imports/NZ new scrapped, by year</t>
  </si>
  <si>
    <t>Figure 7.2a  Average age of light fleet used imports/NZ new when scrapped, by year</t>
  </si>
  <si>
    <t>Figure 4.4 Motorcycle fleet engine composition by year</t>
  </si>
  <si>
    <t>Entry</t>
  </si>
  <si>
    <t>Figure 6.3  Average engine size of vehicles entering the light fleet, by petrol/diesel and year</t>
  </si>
  <si>
    <t>Figure 6.5a  Numbers of motorcycles entering the fleet, by engize size band and year</t>
  </si>
  <si>
    <t>Figure 6.5b  Average engine capacity of motorcycles entering the fleet, by year</t>
  </si>
  <si>
    <t>Figure 8.2a  Percentage of light passenger/commercial vehicles by petrol/diesel</t>
  </si>
  <si>
    <t>Figure 8.2b  Percentage of light passenger/commercial travel by petrol/diesel</t>
  </si>
  <si>
    <t>Figure 8.3  Light fleet petrol and diesel travel by year of manufacture in 5 year blocks</t>
  </si>
  <si>
    <t>Figure 2.3 Average age of Light, Trucks and Buses by year</t>
  </si>
  <si>
    <t>Figure 2.4 Light fleet average age in detail, by year</t>
  </si>
  <si>
    <t>Figure 10.1  Travel weighted vehicle age by year</t>
  </si>
  <si>
    <t>Figure 10.2  Travel weighted engine size by year</t>
  </si>
  <si>
    <t>Figure 11.1  Truck and trailer travel</t>
  </si>
  <si>
    <t>Figure 11.2  Truck+trailer tonne-km</t>
  </si>
  <si>
    <t>Fuel consumption</t>
  </si>
  <si>
    <t>Fleet travel</t>
  </si>
  <si>
    <t>Average light passenger/commercial travel</t>
  </si>
  <si>
    <t>Figure 1.5  Light fleet ownership per capita by year</t>
  </si>
  <si>
    <t xml:space="preserve">Figure 2.1  Number of new/used light vehicles by year </t>
  </si>
  <si>
    <t>Average fleet age</t>
  </si>
  <si>
    <t>Average vehicle ages</t>
  </si>
  <si>
    <t>Travel, by 5 year YoM bands</t>
  </si>
  <si>
    <t>Average light fleet engine size by month (excluding motorcycles)</t>
  </si>
  <si>
    <t>Average light fleet petrol and diesel engine sizes, by vehicle source, by month (excluding motorcycles)</t>
  </si>
  <si>
    <t>Light fleet engine size trends, by month (excluding motorcycles)</t>
  </si>
  <si>
    <t>Light fleet travel trends</t>
  </si>
  <si>
    <t>Composition of the motorcycle/moped fleet</t>
  </si>
  <si>
    <t>Vehicles entering and exiting the light fleet</t>
  </si>
  <si>
    <t>Average engine size of vehicles entering the light fleet, by petrol/diesel and year</t>
  </si>
  <si>
    <t>CO2 Emissions : New light vehicles</t>
  </si>
  <si>
    <t>CO2 Emissions : Used light vehicles</t>
  </si>
  <si>
    <t>Figure 2.2  Percentage of used imports in the light/truck/bus fleets, by year</t>
  </si>
  <si>
    <t>Figure 3.1  Total LPV, LCV, Truck and Bus travel by year of manufacture in 5 year blocks</t>
  </si>
  <si>
    <t>Figure 3.2 Light, truck, bus travel by new/used, by year of manufacture in 5 year blocks</t>
  </si>
  <si>
    <t xml:space="preserve">Figure 4.1b  Light fleet average engine capacity by petrol/diesel by year </t>
  </si>
  <si>
    <t>Figure 4.2a  Light fleet numbers within cc bands, by month</t>
  </si>
  <si>
    <t>Figure 4.2b  Light fleet numbers within cc bands, relative to Jan 2000</t>
  </si>
  <si>
    <t>Figure 6.1  Number of NZ new/used imports entering the light fleet by year</t>
  </si>
  <si>
    <t>Figure 8.1 Diesel vehicles in the light, truck and bus fleets</t>
  </si>
  <si>
    <t>LPV petrol travel</t>
  </si>
  <si>
    <t>LCV petrol travel</t>
  </si>
  <si>
    <t>Light petrol travel</t>
  </si>
  <si>
    <t>Light diesel travel</t>
  </si>
  <si>
    <t>Petrol growth</t>
  </si>
  <si>
    <t>Diesel growth</t>
  </si>
  <si>
    <t>Total growth</t>
  </si>
  <si>
    <t>Light fleet travel growth cf 2001</t>
  </si>
  <si>
    <t>CC</t>
  </si>
  <si>
    <t>Other travel</t>
  </si>
  <si>
    <t>Light travel per capita</t>
  </si>
  <si>
    <t>Light ownership per 1000</t>
  </si>
  <si>
    <t>Light travel per vehicle</t>
  </si>
  <si>
    <t>Total travel (billions of km)</t>
  </si>
  <si>
    <t>Light travel excludes motorcycles/power cycles/mopeds</t>
  </si>
  <si>
    <t>Axis</t>
  </si>
  <si>
    <t>LPV</t>
  </si>
  <si>
    <t>LCV</t>
  </si>
  <si>
    <t>MCycle</t>
  </si>
  <si>
    <t>Bus</t>
  </si>
  <si>
    <t>Other</t>
  </si>
  <si>
    <t>1350-1599</t>
  </si>
  <si>
    <t>1600-1999</t>
  </si>
  <si>
    <t>2000-2999</t>
  </si>
  <si>
    <t>3000-3999</t>
  </si>
  <si>
    <t>4000+</t>
  </si>
  <si>
    <t>Relative to Jan 2000</t>
  </si>
  <si>
    <t>&lt; 1350</t>
  </si>
  <si>
    <t>Then the average size of the fleet would be 1500cc</t>
  </si>
  <si>
    <t>The travel weighted size would be (1000x5000 + 2000x12000) / (5000+12000) =</t>
  </si>
  <si>
    <t>cc</t>
  </si>
  <si>
    <t>The average fleet age would be 7 years</t>
  </si>
  <si>
    <t>The average travel weighted fleet age would be (10*4000 + 4*10000) / (4000 + 10000) =</t>
  </si>
  <si>
    <t>years</t>
  </si>
  <si>
    <t>Similarily say the fleet consisted of a 10 year old vehicle doing 4000 km per year and a 4 year old vehicle doing 10000 km/yr</t>
  </si>
  <si>
    <t>and has a larger engine than the fleet average engine</t>
  </si>
  <si>
    <t>Conclusion : the average vehicle doing travel is younger than the fleet average age,</t>
  </si>
  <si>
    <t>YoM</t>
  </si>
  <si>
    <t>Light fleet</t>
  </si>
  <si>
    <t>Billion Passenger km</t>
  </si>
  <si>
    <t>Travel</t>
  </si>
  <si>
    <t>Overview</t>
  </si>
  <si>
    <t>Diesel</t>
  </si>
  <si>
    <t>Light Commercial</t>
  </si>
  <si>
    <t>Heavy Commercial</t>
  </si>
  <si>
    <t>Year</t>
  </si>
  <si>
    <t>Mar 05</t>
  </si>
  <si>
    <t>Jun 05</t>
  </si>
  <si>
    <t xml:space="preserve"> Sep 05</t>
  </si>
  <si>
    <t>Dec 05</t>
  </si>
  <si>
    <t>Mar 06</t>
  </si>
  <si>
    <t>Jun 06</t>
  </si>
  <si>
    <t>Country</t>
  </si>
  <si>
    <t>Period</t>
  </si>
  <si>
    <t>Ratio of used to new</t>
  </si>
  <si>
    <t>Average age</t>
  </si>
  <si>
    <t xml:space="preserve">Pre 1985 </t>
  </si>
  <si>
    <t xml:space="preserve">1985-1989 </t>
  </si>
  <si>
    <t xml:space="preserve">1990-1994 </t>
  </si>
  <si>
    <t xml:space="preserve">1995-1999 </t>
  </si>
  <si>
    <t>Sep 06</t>
  </si>
  <si>
    <t>Dec 06</t>
  </si>
  <si>
    <t>New vehicles</t>
  </si>
  <si>
    <t>Total</t>
  </si>
  <si>
    <t>Petrol</t>
  </si>
  <si>
    <t>Light commercial NZ new</t>
  </si>
  <si>
    <t>Light commercial used import</t>
  </si>
  <si>
    <t xml:space="preserve">1968&lt;= </t>
  </si>
  <si>
    <t xml:space="preserve">1969-1974 </t>
  </si>
  <si>
    <t xml:space="preserve">1975-1979 </t>
  </si>
  <si>
    <t xml:space="preserve">1980-1984 </t>
  </si>
  <si>
    <t xml:space="preserve">2000-2004 </t>
  </si>
  <si>
    <t xml:space="preserve">2005-2009 </t>
  </si>
  <si>
    <t xml:space="preserve"> Vehicles</t>
  </si>
  <si>
    <t>The cc and travel means shown on this report are NOT the means for all the light fleet</t>
  </si>
  <si>
    <t>Overall</t>
  </si>
  <si>
    <t>Vehicles</t>
  </si>
  <si>
    <t>LPV diesel travel</t>
  </si>
  <si>
    <t>LCV diesel travel</t>
  </si>
  <si>
    <t>1350-1599cc</t>
  </si>
  <si>
    <t>1600-1999cc</t>
  </si>
  <si>
    <t>2000-2999cc</t>
  </si>
  <si>
    <t>3000cc+</t>
  </si>
  <si>
    <t>Heavy fleet</t>
  </si>
  <si>
    <t>Travel and ownership trends</t>
  </si>
  <si>
    <t>info@transport.govt.nz</t>
  </si>
  <si>
    <t>Figure 1.6  Light fleet travel per capita by year</t>
  </si>
  <si>
    <t>Figure 1.7  Light fleet average vehicle travel by year</t>
  </si>
  <si>
    <t>Figure 1.4  Light fleet travel by year</t>
  </si>
  <si>
    <t>Engine capacity trends</t>
  </si>
  <si>
    <t>year_out</t>
  </si>
  <si>
    <t>year_of_manufacture</t>
  </si>
  <si>
    <t>reg_month</t>
  </si>
  <si>
    <t>Vehicle origin</t>
  </si>
  <si>
    <t>Japanese test</t>
  </si>
  <si>
    <t>reg_year</t>
  </si>
  <si>
    <t>All light fleet</t>
  </si>
  <si>
    <t>Light petrol fleet</t>
  </si>
  <si>
    <t>Used petrol light fleet</t>
  </si>
  <si>
    <t>Light diesel fleet</t>
  </si>
  <si>
    <t>Used diesel light fleet</t>
  </si>
  <si>
    <t>NZ New diesel light fleet</t>
  </si>
  <si>
    <t xml:space="preserve">  Growth relative to Jan 2000</t>
  </si>
  <si>
    <t>Monthly vehicle registrations</t>
  </si>
  <si>
    <t>Type</t>
  </si>
  <si>
    <t/>
  </si>
  <si>
    <t>Travel weighted average engine size and vehicle age</t>
  </si>
  <si>
    <t>The average light vehicle in use</t>
  </si>
  <si>
    <t>Used vehicles</t>
  </si>
  <si>
    <t>Petrol Buses</t>
  </si>
  <si>
    <t>Back to Contents</t>
  </si>
  <si>
    <t>Motorcycle</t>
  </si>
  <si>
    <t>New Asia</t>
  </si>
  <si>
    <t>New Europe</t>
  </si>
  <si>
    <t>Used Asia</t>
  </si>
  <si>
    <t xml:space="preserve"> LPV &lt; 1600</t>
  </si>
  <si>
    <t xml:space="preserve"> LPV &lt; 2000</t>
  </si>
  <si>
    <t xml:space="preserve"> LPV &lt; 3000</t>
  </si>
  <si>
    <t>VKT in millions</t>
  </si>
  <si>
    <t xml:space="preserve"> LPV &lt; 1350</t>
  </si>
  <si>
    <t>Note : scrappage has been established by finding vehicles active at the start of the year, but not active at the end of the year</t>
  </si>
  <si>
    <t>Active means either currently licensed, or relicensing less than one year overdue</t>
  </si>
  <si>
    <t>This mechanism misses vehicles that enter and leave the fleet during the year</t>
  </si>
  <si>
    <t xml:space="preserve">The WoF based approach has not been used as it is overly drastic for establishing scrappage </t>
  </si>
  <si>
    <t xml:space="preserve"> (a reasonable number of vehicles deemed inactive via outdated WoF/CoF eventually get a Wof/CoF)</t>
  </si>
  <si>
    <t xml:space="preserve"> or last registered (ie reregistered) in that period</t>
  </si>
  <si>
    <t xml:space="preserve">This report is based on vehicle either first registered in the indicated period, </t>
  </si>
  <si>
    <t>Motorcycle travel</t>
  </si>
  <si>
    <t xml:space="preserve"> Truck petrol travel</t>
  </si>
  <si>
    <t>Truck diesel travel</t>
  </si>
  <si>
    <t>Bus petrol travel</t>
  </si>
  <si>
    <t>Bus diesel travel</t>
  </si>
  <si>
    <t xml:space="preserve"> Petrol trucks</t>
  </si>
  <si>
    <t>Diesel trucks</t>
  </si>
  <si>
    <t>Diesel buses</t>
  </si>
  <si>
    <t>Light Petrol travel</t>
  </si>
  <si>
    <t>Light Diesel travel</t>
  </si>
  <si>
    <t>Electric bus travel</t>
  </si>
  <si>
    <t>Truck &lt;  5000</t>
  </si>
  <si>
    <t>Truck &lt;  7500</t>
  </si>
  <si>
    <t>Truck &lt; 10000</t>
  </si>
  <si>
    <t>Truck &lt; 12000</t>
  </si>
  <si>
    <t>Truck &lt; 15000</t>
  </si>
  <si>
    <t>Truck &lt; 20000</t>
  </si>
  <si>
    <t>Truck &lt; 25000</t>
  </si>
  <si>
    <t>Truck &lt; 30000</t>
  </si>
  <si>
    <t>Truck &gt; 30000</t>
  </si>
  <si>
    <t>Bus &lt;  7000</t>
  </si>
  <si>
    <t>Bus &lt; 12000</t>
  </si>
  <si>
    <t>Bus &gt; 12000</t>
  </si>
  <si>
    <t>2008 Diesel</t>
  </si>
  <si>
    <t>2008 Petrol</t>
  </si>
  <si>
    <t>Mar 08</t>
  </si>
  <si>
    <t>Jun 08</t>
  </si>
  <si>
    <t>Sep 08</t>
  </si>
  <si>
    <t>Dec 08</t>
  </si>
  <si>
    <t xml:space="preserve">2008Q1 </t>
  </si>
  <si>
    <t xml:space="preserve">2008Q3 </t>
  </si>
  <si>
    <t xml:space="preserve">2008Q4 </t>
  </si>
  <si>
    <t>Table 3</t>
  </si>
  <si>
    <t>New no value</t>
  </si>
  <si>
    <t>Jap. converted &lt;=120 gm/km</t>
  </si>
  <si>
    <t>Jap. converted&lt;=150 gm/km</t>
  </si>
  <si>
    <t>Jap. converted&lt;=170 gm/km</t>
  </si>
  <si>
    <t>Jap. converted&lt;=200 gm/km</t>
  </si>
  <si>
    <t>Jap. converted&lt;=220 gm/km</t>
  </si>
  <si>
    <t>Jap. converted&lt;=250 gm/km</t>
  </si>
  <si>
    <t>Jap. converted &gt;250 gm/km</t>
  </si>
  <si>
    <t>Euro test + converted Japanese test</t>
  </si>
  <si>
    <t>Figure 4.1a  Light fleet average engine capacity by month</t>
  </si>
  <si>
    <t>Same data as 1.3</t>
  </si>
  <si>
    <t>Passengers per light vehicle (**)</t>
  </si>
  <si>
    <t xml:space="preserve">NOTE : </t>
  </si>
  <si>
    <t>The vehicles included were in the fleet during some or all of the year involved, but may not have still been in the fleet at the end of that year</t>
  </si>
  <si>
    <t>Vehicles (*)</t>
  </si>
  <si>
    <t>Electric buses (**)</t>
  </si>
  <si>
    <t>(**) there were more trolley buses than this but many have stuck odometers so they drop out of the distance estimation programs</t>
  </si>
  <si>
    <t xml:space="preserve">Upto 1968 </t>
  </si>
  <si>
    <t xml:space="preserve">1969-74 </t>
  </si>
  <si>
    <t>Motorcycle NZ new</t>
  </si>
  <si>
    <t xml:space="preserve"> Motorcycle used</t>
  </si>
  <si>
    <t>Motorcycle new</t>
  </si>
  <si>
    <t>Motorcycle used</t>
  </si>
  <si>
    <t>Light commercial average age</t>
  </si>
  <si>
    <t>Light passenger average age</t>
  </si>
  <si>
    <t>Total LCV new</t>
  </si>
  <si>
    <t xml:space="preserve"> Total LCV used</t>
  </si>
  <si>
    <t>Total in</t>
  </si>
  <si>
    <t>Vehicle age and travel</t>
  </si>
  <si>
    <t>Motorcycles (not mopeds)</t>
  </si>
  <si>
    <t>Mcycle (not mopeds)</t>
  </si>
  <si>
    <t>Travel per motorcycle</t>
  </si>
  <si>
    <t>2009 Diesel</t>
  </si>
  <si>
    <t>2009 Petrol</t>
  </si>
  <si>
    <t>Mar 09</t>
  </si>
  <si>
    <t>Jun 09</t>
  </si>
  <si>
    <t>Sep 09</t>
  </si>
  <si>
    <t>Dec 09</t>
  </si>
  <si>
    <t xml:space="preserve">2009Q1 </t>
  </si>
  <si>
    <t xml:space="preserve">2009Q3 </t>
  </si>
  <si>
    <t xml:space="preserve">2009Q4 </t>
  </si>
  <si>
    <t>Light diesel %</t>
  </si>
  <si>
    <t xml:space="preserve">05Q2 </t>
  </si>
  <si>
    <t xml:space="preserve">05Q3 </t>
  </si>
  <si>
    <t xml:space="preserve">05Q4 </t>
  </si>
  <si>
    <t xml:space="preserve">06Q1 </t>
  </si>
  <si>
    <t xml:space="preserve">06Q2 </t>
  </si>
  <si>
    <t xml:space="preserve">06Q3 </t>
  </si>
  <si>
    <t xml:space="preserve">06Q4 </t>
  </si>
  <si>
    <t xml:space="preserve">07Q1 </t>
  </si>
  <si>
    <t xml:space="preserve">07Q2 </t>
  </si>
  <si>
    <t xml:space="preserve">07Q3 </t>
  </si>
  <si>
    <t xml:space="preserve">07Q4 </t>
  </si>
  <si>
    <t xml:space="preserve">08Q1 </t>
  </si>
  <si>
    <t xml:space="preserve">08Q2 </t>
  </si>
  <si>
    <t xml:space="preserve">08Q3 </t>
  </si>
  <si>
    <t xml:space="preserve">08Q4 </t>
  </si>
  <si>
    <t xml:space="preserve">09Q1 </t>
  </si>
  <si>
    <t xml:space="preserve">09Q2 </t>
  </si>
  <si>
    <t xml:space="preserve">09Q3 </t>
  </si>
  <si>
    <t xml:space="preserve">09Q4 </t>
  </si>
  <si>
    <t>Light fleet age distribution</t>
  </si>
  <si>
    <t>Age</t>
  </si>
  <si>
    <t>20+ years</t>
  </si>
  <si>
    <t>0-4 years</t>
  </si>
  <si>
    <t>5-9 years</t>
  </si>
  <si>
    <t>10-14 years</t>
  </si>
  <si>
    <t>15-19 years</t>
  </si>
  <si>
    <t>Diesel vehicles in the fleet</t>
  </si>
  <si>
    <t>Total MC new</t>
  </si>
  <si>
    <t>Total MC used</t>
  </si>
  <si>
    <t>Motorcycle average age</t>
  </si>
  <si>
    <t>Last WoF odometer reading of vehicles leaving the fleet</t>
  </si>
  <si>
    <t>year</t>
  </si>
  <si>
    <t xml:space="preserve"> Diesel</t>
  </si>
  <si>
    <t xml:space="preserve"> Petrol</t>
  </si>
  <si>
    <t xml:space="preserve"> NZ new</t>
  </si>
  <si>
    <t xml:space="preserve"> Used import</t>
  </si>
  <si>
    <t>7.3a</t>
  </si>
  <si>
    <t>7.3b</t>
  </si>
  <si>
    <t>7.3c</t>
  </si>
  <si>
    <t>&lt;1350cc</t>
  </si>
  <si>
    <t>&lt;1600cc</t>
  </si>
  <si>
    <t>&lt;2000cc</t>
  </si>
  <si>
    <t>7.3d</t>
  </si>
  <si>
    <t>Average cc</t>
  </si>
  <si>
    <t>&lt;3000cc</t>
  </si>
  <si>
    <t>First registered in :</t>
  </si>
  <si>
    <t>Fuel consumption (litres/100 km)</t>
  </si>
  <si>
    <t>Diesel as a % of the equivalent petrol vehicle</t>
  </si>
  <si>
    <t xml:space="preserve"> Petrol LPV new</t>
  </si>
  <si>
    <t xml:space="preserve"> Petrol LPV used</t>
  </si>
  <si>
    <t>Petrol LCV new</t>
  </si>
  <si>
    <t>Petrol LCV used</t>
  </si>
  <si>
    <t xml:space="preserve"> Petrol truck new</t>
  </si>
  <si>
    <t xml:space="preserve"> Petrol truck used</t>
  </si>
  <si>
    <t>Petrol bus new</t>
  </si>
  <si>
    <t>Petrol bus used</t>
  </si>
  <si>
    <t>Figure 3.2b Travel by new/used passenger light fleet</t>
  </si>
  <si>
    <t xml:space="preserve"> Light Private</t>
  </si>
  <si>
    <t>Light NZ new</t>
  </si>
  <si>
    <t>Light Used Imports</t>
  </si>
  <si>
    <t>Lights</t>
  </si>
  <si>
    <t>2010-2014</t>
  </si>
  <si>
    <t>2010 Diesel</t>
  </si>
  <si>
    <t>2010 Petrol</t>
  </si>
  <si>
    <t>Mar 10</t>
  </si>
  <si>
    <t>Jun 10</t>
  </si>
  <si>
    <t>Sep 10</t>
  </si>
  <si>
    <t>Dec 10</t>
  </si>
  <si>
    <t xml:space="preserve">2010Q1 </t>
  </si>
  <si>
    <t xml:space="preserve">2010Q3 </t>
  </si>
  <si>
    <t xml:space="preserve">2010Q4 </t>
  </si>
  <si>
    <t xml:space="preserve">10Q1 </t>
  </si>
  <si>
    <t xml:space="preserve">10Q2 </t>
  </si>
  <si>
    <t xml:space="preserve">10Q3 </t>
  </si>
  <si>
    <t xml:space="preserve">10Q4 </t>
  </si>
  <si>
    <t>Light Vehicles entering the fleet, by used/new and fuel type</t>
  </si>
  <si>
    <t>Diesel LPV</t>
  </si>
  <si>
    <t>Diesel LCV</t>
  </si>
  <si>
    <t>Petrol LPV</t>
  </si>
  <si>
    <t>Petrol LCV</t>
  </si>
  <si>
    <t>NZ new light registrations</t>
  </si>
  <si>
    <t>%diesel light in</t>
  </si>
  <si>
    <t>Figure 7.3a,b,c Last odometer reading of scrapped vehicles</t>
  </si>
  <si>
    <t>3000-3999cc</t>
  </si>
  <si>
    <t>4000+cc</t>
  </si>
  <si>
    <t>Light used average age</t>
  </si>
  <si>
    <t xml:space="preserve">2010-2014 </t>
  </si>
  <si>
    <t>Update all this block, so it matched the quarterly trends</t>
  </si>
  <si>
    <t>Travel split by fuel type and vehicle use</t>
  </si>
  <si>
    <t>Diesel light fleet age distribution</t>
  </si>
  <si>
    <t>vfem_year_of_manufacture</t>
  </si>
  <si>
    <t>Frequency</t>
  </si>
  <si>
    <t>%new light that are diesel</t>
  </si>
  <si>
    <t>2011 Diesel</t>
  </si>
  <si>
    <t>2011 Petrol</t>
  </si>
  <si>
    <t>Mar 11</t>
  </si>
  <si>
    <t>Jun 11</t>
  </si>
  <si>
    <t>Sep 11</t>
  </si>
  <si>
    <t>Dec 11</t>
  </si>
  <si>
    <t xml:space="preserve">2011Q1 </t>
  </si>
  <si>
    <t xml:space="preserve">2011Q3 </t>
  </si>
  <si>
    <t xml:space="preserve">2011Q4 </t>
  </si>
  <si>
    <t xml:space="preserve">11Q1 </t>
  </si>
  <si>
    <t xml:space="preserve">11Q2 </t>
  </si>
  <si>
    <t xml:space="preserve">11Q3 </t>
  </si>
  <si>
    <t xml:space="preserve">11Q4 </t>
  </si>
  <si>
    <t>Canada 2009</t>
  </si>
  <si>
    <t>Derosiers report quoted on the web</t>
  </si>
  <si>
    <t>Polk report, quoted on the web</t>
  </si>
  <si>
    <t>motive_power</t>
  </si>
  <si>
    <t>alternative_motive_power</t>
  </si>
  <si>
    <t>1 Petrol</t>
  </si>
  <si>
    <t>Light vehicles</t>
  </si>
  <si>
    <t>Unknown</t>
  </si>
  <si>
    <t>Truck</t>
  </si>
  <si>
    <t>LPG, CNG and electric fuel trends in the light fleet</t>
  </si>
  <si>
    <t>Table of year by alternative_motive_power</t>
  </si>
  <si>
    <t>NZ new light average age</t>
  </si>
  <si>
    <t>Figure 2.5a Light fleet year of manufacture</t>
  </si>
  <si>
    <t>Figure 2.5b Light passenger fleet year of manufacture in 5 year blocks</t>
  </si>
  <si>
    <t>Figure 2.6a Motorcycle year of manufacture</t>
  </si>
  <si>
    <t>Figure 2.6b Motorcycle year of manufacture in 5 year blocks</t>
  </si>
  <si>
    <t>Figure 2.7a Truck year of manufacture</t>
  </si>
  <si>
    <t>Figure 2.7b Truck year of manufacture in 5 year blocks</t>
  </si>
  <si>
    <t>Figure 2.8a Bus year of manufacture</t>
  </si>
  <si>
    <t>Figure 2.8b Bus year of manufacture in 5 year blocks</t>
  </si>
  <si>
    <t>Figure 3.5  Average light travel by year of manufacture</t>
  </si>
  <si>
    <t>Figure 5.1  Entry and exit from the fleet</t>
  </si>
  <si>
    <t>Figure 5.2abcd  Vehicles entering/leaving the fleet by Year of Manufacture</t>
  </si>
  <si>
    <t>Figure 5.3  Detailed engine size breakdown of vehicles entering and leaving the light fleet</t>
  </si>
  <si>
    <t>Figure 6.2b Used light imports : Year of manufacture and fuel</t>
  </si>
  <si>
    <t>Figure 4.3a  Light passenger average travel by cc band, by year of manufacture</t>
  </si>
  <si>
    <t>Figure 4.3b  Light commercial average travel by cc band, by year of manufacture</t>
  </si>
  <si>
    <t>Figure 8.4ab LPG, CNG and electric light vehicles</t>
  </si>
  <si>
    <t>Figure 1.8  International comparisons of fleet ages</t>
  </si>
  <si>
    <t>15 years+</t>
  </si>
  <si>
    <t>2000 to 2006</t>
  </si>
  <si>
    <t>Five year compounded annual tonne-km growth</t>
  </si>
  <si>
    <t>Five year compounded annual GDP growth</t>
  </si>
  <si>
    <t>Update all this block, so it matches the quarterly trends</t>
  </si>
  <si>
    <t>Heavy diesel</t>
  </si>
  <si>
    <t>Popn (***)</t>
  </si>
  <si>
    <t>2012 Diesel</t>
  </si>
  <si>
    <t>2012 Petrol</t>
  </si>
  <si>
    <t>Pre 2000</t>
  </si>
  <si>
    <t>Update the formulae above, not just the data</t>
  </si>
  <si>
    <t>Jun 12</t>
  </si>
  <si>
    <t>Dec 12</t>
  </si>
  <si>
    <t>Mar 12</t>
  </si>
  <si>
    <t>Sep 12</t>
  </si>
  <si>
    <t xml:space="preserve">2012Q1 </t>
  </si>
  <si>
    <t xml:space="preserve">2012Q3 </t>
  </si>
  <si>
    <t xml:space="preserve">2012Q4 </t>
  </si>
  <si>
    <t xml:space="preserve">12Q1 </t>
  </si>
  <si>
    <t xml:space="preserve">12Q2 </t>
  </si>
  <si>
    <t xml:space="preserve">12Q3 </t>
  </si>
  <si>
    <t xml:space="preserve">12Q4 </t>
  </si>
  <si>
    <t>Change in total light</t>
  </si>
  <si>
    <t>Change in light passenger</t>
  </si>
  <si>
    <t xml:space="preserve">It does not use the WoF more than 6 months outdated method to remove </t>
  </si>
  <si>
    <t>defunct vehicles, so reports higher numbers of vehicles than other reports</t>
  </si>
  <si>
    <t>Travel by passenger/commercial and YoM</t>
  </si>
  <si>
    <t>Average vehicle age leaving the fleet</t>
  </si>
  <si>
    <t xml:space="preserve"> year_out</t>
  </si>
  <si>
    <t xml:space="preserve"> petrol_veh</t>
  </si>
  <si>
    <t xml:space="preserve"> diesel_veh</t>
  </si>
  <si>
    <t>Petrol scrappage age</t>
  </si>
  <si>
    <t>Diesel scrappage age</t>
  </si>
  <si>
    <t>Figure 9.1 New lights : quarterly CO2 emissions bands</t>
  </si>
  <si>
    <t>Figure 9.2 Used lights : quarterly CO2 emissions bands</t>
  </si>
  <si>
    <t>Figure 9.3 Used+new lights : quarterly CO2 emissions bands</t>
  </si>
  <si>
    <t>Figure 9.4 Average quarterly CO2 emissions of light fleet registrations</t>
  </si>
  <si>
    <t>% diesel</t>
  </si>
  <si>
    <t>Travel per light veh</t>
  </si>
  <si>
    <t>(*) Vehicles that were in the fleet at some point in the year, this is different to vehicles in the fleet at the end of the year</t>
  </si>
  <si>
    <t>Analysis produced by Ministry of Transport</t>
  </si>
  <si>
    <t>Upto 2 years old</t>
  </si>
  <si>
    <t>Upto 4 years old</t>
  </si>
  <si>
    <t>Upto 6 years old</t>
  </si>
  <si>
    <t>Upto 8 years old</t>
  </si>
  <si>
    <t>Upto 10 years old</t>
  </si>
  <si>
    <t>Upto 15 years old</t>
  </si>
  <si>
    <t>Upto 20 years old</t>
  </si>
  <si>
    <t>Upto 1 year old</t>
  </si>
  <si>
    <t>Upto 3 years old</t>
  </si>
  <si>
    <t>Cumulative share</t>
  </si>
  <si>
    <t>Cumulative number</t>
  </si>
  <si>
    <t>Light passenger vehicles per 1000</t>
  </si>
  <si>
    <t>Light commercial vehicles per 1000</t>
  </si>
  <si>
    <t>Emissions standards of vehicles in the light fleet</t>
  </si>
  <si>
    <t>vfem_motive_power</t>
  </si>
  <si>
    <t>fc_regime_text</t>
  </si>
  <si>
    <t>Euro 1 petrol</t>
  </si>
  <si>
    <t>Euro 2 petrol</t>
  </si>
  <si>
    <t>Euro 3 or 4 petrol</t>
  </si>
  <si>
    <t>Euro 3 petrol</t>
  </si>
  <si>
    <t>Euro 4 petrol</t>
  </si>
  <si>
    <t>Euro 5 petrol</t>
  </si>
  <si>
    <t>Japan pre-1998 petrol</t>
  </si>
  <si>
    <t>Japan 00/02 petrol</t>
  </si>
  <si>
    <t>Japan 98 petrol</t>
  </si>
  <si>
    <t>Japan 05 petrol</t>
  </si>
  <si>
    <t>Japan 09 petrol</t>
  </si>
  <si>
    <t>Australian pre-Euro 2</t>
  </si>
  <si>
    <t>US petrol</t>
  </si>
  <si>
    <t>No info</t>
  </si>
  <si>
    <t>Euro 1 diesel</t>
  </si>
  <si>
    <t>Euro 2 diesel</t>
  </si>
  <si>
    <t>Euro 3 diesel</t>
  </si>
  <si>
    <t>Euro 4 diesel</t>
  </si>
  <si>
    <t>Euro 5 diesel</t>
  </si>
  <si>
    <t>Euro 6 diesel</t>
  </si>
  <si>
    <t>Japan pre-97 diesel</t>
  </si>
  <si>
    <t>Japan 97/99 diesel</t>
  </si>
  <si>
    <t>Japan 02/04 diesel</t>
  </si>
  <si>
    <t>Japan 05 diesel</t>
  </si>
  <si>
    <t>Japan 09 diesel</t>
  </si>
  <si>
    <t>Known</t>
  </si>
  <si>
    <t>Not known</t>
  </si>
  <si>
    <t>Light petrol vehicles - known/unknown emissions regime</t>
  </si>
  <si>
    <t>Light diesel vehicles - known/unknown emissions regime</t>
  </si>
  <si>
    <t xml:space="preserve"> Light new petrol</t>
  </si>
  <si>
    <t xml:space="preserve"> light used petrol</t>
  </si>
  <si>
    <t xml:space="preserve"> Light new diesel</t>
  </si>
  <si>
    <t xml:space="preserve"> Light used diesel</t>
  </si>
  <si>
    <t>New petrol</t>
  </si>
  <si>
    <t>Used petrol</t>
  </si>
  <si>
    <t>New diesel</t>
  </si>
  <si>
    <t>Used diesel</t>
  </si>
  <si>
    <t xml:space="preserve"> Other all</t>
  </si>
  <si>
    <t>&lt;= 1980</t>
  </si>
  <si>
    <t>2013 Diesel</t>
  </si>
  <si>
    <t>2013 Petrol</t>
  </si>
  <si>
    <t xml:space="preserve">Average vehicle age leaving the light fleet </t>
  </si>
  <si>
    <t>Mar13</t>
  </si>
  <si>
    <t>Jun 13</t>
  </si>
  <si>
    <t>Sep13</t>
  </si>
  <si>
    <t>Dec 13</t>
  </si>
  <si>
    <t xml:space="preserve">2013Q1 </t>
  </si>
  <si>
    <t xml:space="preserve">2013Q3 </t>
  </si>
  <si>
    <t xml:space="preserve">2013Q4 </t>
  </si>
  <si>
    <t xml:space="preserve">13Q1 </t>
  </si>
  <si>
    <t xml:space="preserve">13Q2 </t>
  </si>
  <si>
    <t xml:space="preserve">13Q3 </t>
  </si>
  <si>
    <t xml:space="preserve">13Q4 </t>
  </si>
  <si>
    <t>Euro 6 petrol</t>
  </si>
  <si>
    <t>Change</t>
  </si>
  <si>
    <t>Figure 2.13 Light diesel fleet age breakdown</t>
  </si>
  <si>
    <t>1990s light vehicle survival</t>
  </si>
  <si>
    <t xml:space="preserve"> Vehicle year</t>
  </si>
  <si>
    <t>Fleet year</t>
  </si>
  <si>
    <t>Change in vehicle numbers (numbers)</t>
  </si>
  <si>
    <t>Scrappage rates for vehicles of the same age, manufactured in different years</t>
  </si>
  <si>
    <t>2007 to 2008</t>
  </si>
  <si>
    <t>2008 to 2009</t>
  </si>
  <si>
    <t>2009 to 2010</t>
  </si>
  <si>
    <t>2010 to 2011</t>
  </si>
  <si>
    <t>2011 to 2012</t>
  </si>
  <si>
    <t>2012 to 2013</t>
  </si>
  <si>
    <t>2006 to 2007</t>
  </si>
  <si>
    <t>2005 to 2006</t>
  </si>
  <si>
    <t>2004 to 2005</t>
  </si>
  <si>
    <t>2003 to 2004</t>
  </si>
  <si>
    <t>2002 to 2003</t>
  </si>
  <si>
    <t>2001 to 2002</t>
  </si>
  <si>
    <t>Table 2 : Change in vehicle numbers (percentages)</t>
  </si>
  <si>
    <t>Travel growth</t>
  </si>
  <si>
    <t>Total lights out</t>
  </si>
  <si>
    <t>Light registrations</t>
  </si>
  <si>
    <t>For the quarterly stats:</t>
  </si>
  <si>
    <t>Light vehicle summary</t>
  </si>
  <si>
    <t>Exit</t>
  </si>
  <si>
    <t>Scrapped</t>
  </si>
  <si>
    <t>Travel relative to 2001</t>
  </si>
  <si>
    <t>Highlights</t>
  </si>
  <si>
    <t>Light fleet size</t>
  </si>
  <si>
    <t>Light fleet growth</t>
  </si>
  <si>
    <t>Highlights - light vehicle entry and exit</t>
  </si>
  <si>
    <t>Highlights - light vehicle average scrappage age</t>
  </si>
  <si>
    <t>Travel per person</t>
  </si>
  <si>
    <t>Travel per light vehicle</t>
  </si>
  <si>
    <t>Number of vehicles with travel recorded during the year (*)</t>
  </si>
  <si>
    <t>Table 3 Light fleet travel by engine size</t>
  </si>
  <si>
    <t>7.3e</t>
  </si>
  <si>
    <t>Road freight VKT and tonne-km estimates</t>
  </si>
  <si>
    <t>Changes to RUC in 2012 mean that technique is no longer viable</t>
  </si>
  <si>
    <t>WIMS/RUC approach</t>
  </si>
  <si>
    <t>RUC Truck km (millions)</t>
  </si>
  <si>
    <t>RUC Trailer km (millions)</t>
  </si>
  <si>
    <t>Tonne km, base year 2001</t>
  </si>
  <si>
    <t>Truck km growth, base 2001</t>
  </si>
  <si>
    <t>Travel 2001 to 2007</t>
  </si>
  <si>
    <t>Population growth</t>
  </si>
  <si>
    <t>Light fleet regional ownership</t>
  </si>
  <si>
    <t>Northland</t>
  </si>
  <si>
    <t>Auckland</t>
  </si>
  <si>
    <t>Waikato</t>
  </si>
  <si>
    <t>Bay of Plenty</t>
  </si>
  <si>
    <t>Gisborne</t>
  </si>
  <si>
    <t>Hawkes Bay</t>
  </si>
  <si>
    <t>Taranaki</t>
  </si>
  <si>
    <t>Horowhenua/Wanganui</t>
  </si>
  <si>
    <t>Wellington</t>
  </si>
  <si>
    <t>Nelson/Marlborough</t>
  </si>
  <si>
    <t>Canterbury</t>
  </si>
  <si>
    <t>West Coast</t>
  </si>
  <si>
    <t>Otago</t>
  </si>
  <si>
    <t>Southland</t>
  </si>
  <si>
    <t>NZ</t>
  </si>
  <si>
    <t>Population</t>
  </si>
  <si>
    <t>Hawke's Bay</t>
  </si>
  <si>
    <t>Manawatu-Wanganui</t>
  </si>
  <si>
    <t>Nelson - Marlborough - Tasman</t>
  </si>
  <si>
    <t>Light vehicles per 1000 popn</t>
  </si>
  <si>
    <t xml:space="preserve">(***) Infoshare DPE056AA, June population
</t>
  </si>
  <si>
    <t>Nelson - Marl</t>
  </si>
  <si>
    <t>Chathams</t>
  </si>
  <si>
    <t>NZ total includes the Chathams and unknown regions</t>
  </si>
  <si>
    <t>Changes in these estimates</t>
  </si>
  <si>
    <t>Figure 3.2d</t>
  </si>
  <si>
    <t>Figure 3.2e</t>
  </si>
  <si>
    <t xml:space="preserve">Light vehicles per 1000 </t>
  </si>
  <si>
    <t>Light vehicles per 1000</t>
  </si>
  <si>
    <t>2000 to 2001</t>
  </si>
  <si>
    <t>An alternative has been developed using NZTA Weight in Motion Site (WIMS) data, combined with vehicle register data</t>
  </si>
  <si>
    <t>2005</t>
  </si>
  <si>
    <t>601cc +</t>
  </si>
  <si>
    <t>2001-06</t>
  </si>
  <si>
    <t>2002-07</t>
  </si>
  <si>
    <t>2003-08</t>
  </si>
  <si>
    <t>2004-09</t>
  </si>
  <si>
    <t>2005-10</t>
  </si>
  <si>
    <t>2006-11</t>
  </si>
  <si>
    <t>2007-12</t>
  </si>
  <si>
    <t>2008-13</t>
  </si>
  <si>
    <t>Net migration</t>
  </si>
  <si>
    <t>June year</t>
  </si>
  <si>
    <t>Petrol/Diesel vehicles and travel, CNG/LPG/electric/Hybrid</t>
  </si>
  <si>
    <t>03/04</t>
  </si>
  <si>
    <t>05/06</t>
  </si>
  <si>
    <t>07/08</t>
  </si>
  <si>
    <t>09/10</t>
  </si>
  <si>
    <t>11/12</t>
  </si>
  <si>
    <t>13/14</t>
  </si>
  <si>
    <t>upto 60cc</t>
  </si>
  <si>
    <t>61-125cc</t>
  </si>
  <si>
    <t>126-600 cc</t>
  </si>
  <si>
    <t>New Zealanders arriving</t>
  </si>
  <si>
    <t>New Zealanders leaving</t>
  </si>
  <si>
    <t>2000</t>
  </si>
  <si>
    <t>2002</t>
  </si>
  <si>
    <t>2004</t>
  </si>
  <si>
    <t>2006</t>
  </si>
  <si>
    <t>2008</t>
  </si>
  <si>
    <t>2010</t>
  </si>
  <si>
    <t>2012</t>
  </si>
  <si>
    <t>&lt;=120 g/km</t>
  </si>
  <si>
    <t>&lt;=150 g/km</t>
  </si>
  <si>
    <t>&lt;=200 g/km</t>
  </si>
  <si>
    <t>&lt;=170 g/km</t>
  </si>
  <si>
    <t>&lt;=220 g/km</t>
  </si>
  <si>
    <t>&lt;=250 g/km</t>
  </si>
  <si>
    <t>&gt;250 g/km</t>
  </si>
  <si>
    <t>Light passenger travel per capita</t>
  </si>
  <si>
    <t>Light commercial travel per capita</t>
  </si>
  <si>
    <t>Overall population growth</t>
  </si>
  <si>
    <t>Non-New Zealanders arriving</t>
  </si>
  <si>
    <t>Non-New Zealanders leaving</t>
  </si>
  <si>
    <t>Natural population growth</t>
  </si>
  <si>
    <t>Figure 1.11 Population and fleet growth</t>
  </si>
  <si>
    <t>Figure 8.2  Petrol and diesel travel</t>
  </si>
  <si>
    <t>2013 to 2014</t>
  </si>
  <si>
    <t>Travel 2014</t>
  </si>
  <si>
    <t>-1980</t>
  </si>
  <si>
    <t>2014 Diesel</t>
  </si>
  <si>
    <t>2014 Petrol</t>
  </si>
  <si>
    <t>Used imports entering the fleet : year of manufacture and fuel type</t>
  </si>
  <si>
    <t>Dec 14</t>
  </si>
  <si>
    <t xml:space="preserve">14Q1 </t>
  </si>
  <si>
    <t xml:space="preserve">14Q2 </t>
  </si>
  <si>
    <t xml:space="preserve">14Q3 </t>
  </si>
  <si>
    <t xml:space="preserve">14Q4 </t>
  </si>
  <si>
    <t>Chain value series, 09/10 prices</t>
  </si>
  <si>
    <t>2009-14</t>
  </si>
  <si>
    <t>04/05</t>
  </si>
  <si>
    <t>06/07</t>
  </si>
  <si>
    <t>08/09</t>
  </si>
  <si>
    <t>10/11</t>
  </si>
  <si>
    <t>12/13</t>
  </si>
  <si>
    <t>14/15</t>
  </si>
  <si>
    <t>Infoshare</t>
  </si>
  <si>
    <t>and http://www.stats.govt.nz/browse_for_stats/population/Migration/IntTravelAndMigration_HOTPJun15.aspx</t>
  </si>
  <si>
    <t>NZ new buses</t>
  </si>
  <si>
    <t>Used buses</t>
  </si>
  <si>
    <t>NZ new trucks</t>
  </si>
  <si>
    <t>Used trucks</t>
  </si>
  <si>
    <t>NZ new lights</t>
  </si>
  <si>
    <t>Used lights</t>
  </si>
  <si>
    <t>&lt;= 60 cc</t>
  </si>
  <si>
    <t>&lt;= 100 cc</t>
  </si>
  <si>
    <t>&lt;= 250 cc</t>
  </si>
  <si>
    <t>&lt;= 600 cc</t>
  </si>
  <si>
    <t>&lt;= 1000 cc</t>
  </si>
  <si>
    <t xml:space="preserve"> &gt; 1000 cc</t>
  </si>
  <si>
    <t>Travel 2013</t>
  </si>
  <si>
    <t>Travel 2007 to 2012</t>
  </si>
  <si>
    <t>Fuel types in the fleet</t>
  </si>
  <si>
    <t>2011 lights</t>
  </si>
  <si>
    <t>2013 lights</t>
  </si>
  <si>
    <t>2012 lights</t>
  </si>
  <si>
    <t xml:space="preserve"> Vehicles &lt; 2000cc</t>
  </si>
  <si>
    <t>Vehicles &gt;= 2000cc</t>
  </si>
  <si>
    <t>% 2000+ cc</t>
  </si>
  <si>
    <t>New average age</t>
  </si>
  <si>
    <t>Used average age</t>
  </si>
  <si>
    <t>Total out</t>
  </si>
  <si>
    <t>Truck vehicle share</t>
  </si>
  <si>
    <t>Bus vehicle share</t>
  </si>
  <si>
    <t>Vehicles 2000+ cc</t>
  </si>
  <si>
    <t>Heavy Goods registrations</t>
  </si>
  <si>
    <t>Bus registrations</t>
  </si>
  <si>
    <t>MC registrations</t>
  </si>
  <si>
    <t>Average</t>
  </si>
  <si>
    <t>Light passenger per 1000 popn</t>
  </si>
  <si>
    <t>2014 to 2015</t>
  </si>
  <si>
    <t xml:space="preserve">2015-2019 </t>
  </si>
  <si>
    <t>2015-2019</t>
  </si>
  <si>
    <t>2015 Diesel</t>
  </si>
  <si>
    <t>2015 Petrol</t>
  </si>
  <si>
    <t>Electric LPV</t>
  </si>
  <si>
    <t>Electric LCV</t>
  </si>
  <si>
    <t xml:space="preserve">LPG LPV </t>
  </si>
  <si>
    <t>LPV LCV</t>
  </si>
  <si>
    <t>.</t>
  </si>
  <si>
    <t>15Q1</t>
  </si>
  <si>
    <t>15Q2</t>
  </si>
  <si>
    <t>15Q3</t>
  </si>
  <si>
    <t>15Q4</t>
  </si>
  <si>
    <t>US2007 diesel</t>
  </si>
  <si>
    <t>Mar15</t>
  </si>
  <si>
    <t>Mar14</t>
  </si>
  <si>
    <t>Growth in light vehicles per capita since 2001</t>
  </si>
  <si>
    <t>USA cars</t>
  </si>
  <si>
    <t>2010-15</t>
  </si>
  <si>
    <t>Travel 2015</t>
  </si>
  <si>
    <t>1994-97</t>
  </si>
  <si>
    <t>LPV % by 1990-99 vehicles</t>
  </si>
  <si>
    <t>Post 2005</t>
  </si>
  <si>
    <t>Light pure electric travel</t>
  </si>
  <si>
    <t>Light pure EV</t>
  </si>
  <si>
    <t>LCV=Light commercial vehicles, comprising vans, utes &lt;= 3500 kg</t>
  </si>
  <si>
    <t>LPV=Light passenger vehicles, comprising cars, SUVs &lt;= 3500 kg</t>
  </si>
  <si>
    <t>&lt; 1600</t>
  </si>
  <si>
    <t>&lt; 2000</t>
  </si>
  <si>
    <t>&lt; 3000</t>
  </si>
  <si>
    <t>&lt; 4000</t>
  </si>
  <si>
    <t>Petrol new in</t>
  </si>
  <si>
    <t>Diesel new in</t>
  </si>
  <si>
    <t>Petrol new out</t>
  </si>
  <si>
    <t>Diesel new out</t>
  </si>
  <si>
    <t>Light commercial per 1000 popn</t>
  </si>
  <si>
    <t>Cumulative total</t>
  </si>
  <si>
    <t>Road tonne-km estimates were produced using Road User Charges (RUC) data</t>
  </si>
  <si>
    <t>2015 to 2016</t>
  </si>
  <si>
    <t>]</t>
  </si>
  <si>
    <t>15/16</t>
  </si>
  <si>
    <t>2016 Diesel</t>
  </si>
  <si>
    <t>2016 Petrol</t>
  </si>
  <si>
    <t>2000-04</t>
  </si>
  <si>
    <t>These graphs exclude the current year - exactly which vehicles have been scrapped is not certain until 12 months have passed</t>
  </si>
  <si>
    <t>5 Other/?</t>
  </si>
  <si>
    <t>1 Light vehicles</t>
  </si>
  <si>
    <t>2 Motorcycles and mopeds</t>
  </si>
  <si>
    <t>3 Trucks</t>
  </si>
  <si>
    <t>4 Buses</t>
  </si>
  <si>
    <t>2 Petrol hybrid</t>
  </si>
  <si>
    <t>4 Diesel</t>
  </si>
  <si>
    <t>5 Disel hybrid</t>
  </si>
  <si>
    <t>7 Electric</t>
  </si>
  <si>
    <t>8 Electric (petrol extended)</t>
  </si>
  <si>
    <t>a Plugin petrol hybrid (PHEV)</t>
  </si>
  <si>
    <t>c LPG</t>
  </si>
  <si>
    <t>d CNG</t>
  </si>
  <si>
    <t>e ?</t>
  </si>
  <si>
    <t>Note - this table is based on the work NZTA has done to upgrade the fuel information held on the vehicle register</t>
  </si>
  <si>
    <t>However the upgrade only applied to live vehicles, we cannot use this method to track historic registrations,</t>
  </si>
  <si>
    <t>as any of those vehicles that have been scrapped may not have an appropriate fuel type</t>
  </si>
  <si>
    <t>See http://www.transport.govt.nz/research/newzealandvehiclefleetstatistics/</t>
  </si>
  <si>
    <t>Mar16</t>
  </si>
  <si>
    <t xml:space="preserve">16Q1 </t>
  </si>
  <si>
    <t>16Q2</t>
  </si>
  <si>
    <t>16Q3</t>
  </si>
  <si>
    <t>16Q4</t>
  </si>
  <si>
    <t xml:space="preserve"> make sure these calculations cover the RIGHT 4 periods</t>
  </si>
  <si>
    <t>Data from pivot tabling "Graph 9_5 Consumption by VFEM band.csv"</t>
  </si>
  <si>
    <t>Its predicted results have been scaled to match the MBIE CO2 road emisions numbers</t>
  </si>
  <si>
    <t>2001</t>
  </si>
  <si>
    <t>2003</t>
  </si>
  <si>
    <t>2007</t>
  </si>
  <si>
    <t>2009</t>
  </si>
  <si>
    <t>2011</t>
  </si>
  <si>
    <t>2013</t>
  </si>
  <si>
    <t>2014</t>
  </si>
  <si>
    <t>2015</t>
  </si>
  <si>
    <t>Million tonnes CO2</t>
  </si>
  <si>
    <t>between the vehicle classes</t>
  </si>
  <si>
    <t xml:space="preserve">The model is based on an entirely new set of fuel use factors, which may have changed the relativites </t>
  </si>
  <si>
    <t>Travel 2016</t>
  </si>
  <si>
    <t>Drop 2006 to 2016</t>
  </si>
  <si>
    <t>Trucks 2010 and newer</t>
  </si>
  <si>
    <t>Trucks from 2010</t>
  </si>
  <si>
    <t>Buses from 2010</t>
  </si>
  <si>
    <t>Bus 2010 and newer</t>
  </si>
  <si>
    <t>Electric/Plugin</t>
  </si>
  <si>
    <t>2011-16</t>
  </si>
  <si>
    <t>Figure 1.1 extra Vehicle average ages</t>
  </si>
  <si>
    <t>Figure 9.0a  Real world emissions vs laboratory test results</t>
  </si>
  <si>
    <t>Figure 9.0b  Divergence between real world and test petrol economy</t>
  </si>
  <si>
    <t>Figure 9.0extra Vehicles registered by month</t>
  </si>
  <si>
    <t>Real world and lab test results</t>
  </si>
  <si>
    <t>Figure 9.0a Real world emissions vs laboratory test results</t>
  </si>
  <si>
    <t xml:space="preserve">Source: “Real-world fuel efficiency of light vehicles in New Zealand” Wang, McGlinchy, Badger, Wheaton, Ministry of Transport. 
This paper was presented at the Australasian Transport Research Forum (ATRF) in October 2015
</t>
  </si>
  <si>
    <t>http://atrf.info/papers/2015/files/ATRF2015_Resubmission_9.pdf</t>
  </si>
  <si>
    <t>Manufacturing region of vehicles entering the fleet</t>
  </si>
  <si>
    <t>Vehicles entering the fleet</t>
  </si>
  <si>
    <t>Where used imports were imported from</t>
  </si>
  <si>
    <t>2016 to 2017</t>
  </si>
  <si>
    <t>Growth in light fleet size</t>
  </si>
  <si>
    <t>b Plugin diesel hybrid (PHEV)</t>
  </si>
  <si>
    <t>3 Petrol electric hybrid</t>
  </si>
  <si>
    <t>6 Diesel electric hybrid</t>
  </si>
  <si>
    <t>16/17</t>
  </si>
  <si>
    <t xml:space="preserve">ITM312AA (bottom table) - Table: Permanent &amp; long-term migration key series (Annual-Jun) </t>
  </si>
  <si>
    <t>DPE070AA (top table) - Table: Estimated Resident Population Change by component (1991+) (Annual-Jun)</t>
  </si>
  <si>
    <t>Travel (million vkm)</t>
  </si>
  <si>
    <t>Travel (million vkt)</t>
  </si>
  <si>
    <t>2017 Petrol</t>
  </si>
  <si>
    <t>2017 Diesel</t>
  </si>
  <si>
    <t>2012-17</t>
  </si>
  <si>
    <t>Figure 6.7a  Country of manufacture of vehicles entering the fleet</t>
  </si>
  <si>
    <t xml:space="preserve"> Used Europe</t>
  </si>
  <si>
    <t xml:space="preserve"> Used Japan</t>
  </si>
  <si>
    <t xml:space="preserve"> Used Australia</t>
  </si>
  <si>
    <t xml:space="preserve"> Used NZ</t>
  </si>
  <si>
    <t>Mar17</t>
  </si>
  <si>
    <t xml:space="preserve">2005Q2 </t>
  </si>
  <si>
    <t xml:space="preserve">2006Q2 </t>
  </si>
  <si>
    <t xml:space="preserve">2007Q2 </t>
  </si>
  <si>
    <t xml:space="preserve">2008Q2 </t>
  </si>
  <si>
    <t xml:space="preserve">2009Q2 </t>
  </si>
  <si>
    <t xml:space="preserve">2010Q2 </t>
  </si>
  <si>
    <t xml:space="preserve">2011Q2 </t>
  </si>
  <si>
    <t xml:space="preserve">2012Q2 </t>
  </si>
  <si>
    <t xml:space="preserve">2013Q2 </t>
  </si>
  <si>
    <t xml:space="preserve">2014Q1 </t>
  </si>
  <si>
    <t xml:space="preserve">2014Q2 </t>
  </si>
  <si>
    <t xml:space="preserve">2014Q3 </t>
  </si>
  <si>
    <t xml:space="preserve">2014Q4 </t>
  </si>
  <si>
    <t xml:space="preserve">2015Q1 </t>
  </si>
  <si>
    <t xml:space="preserve">2015Q2 </t>
  </si>
  <si>
    <t xml:space="preserve">2015Q3 </t>
  </si>
  <si>
    <t xml:space="preserve">2015Q4 </t>
  </si>
  <si>
    <t xml:space="preserve">2016Q1 </t>
  </si>
  <si>
    <t xml:space="preserve">2016Q2 </t>
  </si>
  <si>
    <t xml:space="preserve">2016Q3 </t>
  </si>
  <si>
    <t xml:space="preserve">2016Q4 </t>
  </si>
  <si>
    <t xml:space="preserve">2017Q1 </t>
  </si>
  <si>
    <t xml:space="preserve">2017Q2 </t>
  </si>
  <si>
    <t xml:space="preserve">2017Q3 </t>
  </si>
  <si>
    <t xml:space="preserve">2017Q4 </t>
  </si>
  <si>
    <t>Vehicles are LATIS classes MA, MB, MC, MD1, MD2, NA</t>
  </si>
  <si>
    <t xml:space="preserve">17Q1 </t>
  </si>
  <si>
    <t>17Q2</t>
  </si>
  <si>
    <t>17Q3</t>
  </si>
  <si>
    <t>17Q4</t>
  </si>
  <si>
    <t>An example - say the fleet consisted of a 1000cc car that did 5000km/year and a 2000cc van that did 12,000km year</t>
  </si>
  <si>
    <t>2016</t>
  </si>
  <si>
    <t>Electric vehicles are tracked in the MoT EV reporting</t>
  </si>
  <si>
    <t xml:space="preserve">Source: </t>
  </si>
  <si>
    <t>ICCT's 2017 lab to road report</t>
  </si>
  <si>
    <t>WIMS + RUC tkm  (millions)</t>
  </si>
  <si>
    <t xml:space="preserve">Tkm growth </t>
  </si>
  <si>
    <t>Average load (tonnes)</t>
  </si>
  <si>
    <t>GDP sourced from Stats NZ infoshare, Table reference: SNE053AA</t>
  </si>
  <si>
    <t>Travel 2017</t>
  </si>
  <si>
    <t>Light fleet age structure</t>
  </si>
  <si>
    <r>
      <t>CO</t>
    </r>
    <r>
      <rPr>
        <b/>
        <vertAlign val="subscript"/>
        <sz val="9"/>
        <rFont val="Arial"/>
        <family val="2"/>
      </rPr>
      <t>2</t>
    </r>
    <r>
      <rPr>
        <b/>
        <sz val="9"/>
        <rFont val="Arial"/>
        <family val="2"/>
      </rPr>
      <t xml:space="preserve"> emissions of light vehicles registered</t>
    </r>
  </si>
  <si>
    <t>CO2 Emissions (from VFEM - Vehicle Fleet Emission Model)</t>
  </si>
  <si>
    <t>Those factors are from a research report prepared for MoT by Emission Impossible</t>
  </si>
  <si>
    <t>These estimates are now produced using VFEM model</t>
  </si>
  <si>
    <t>Travel, million kilometres</t>
  </si>
  <si>
    <t>Jun 14</t>
  </si>
  <si>
    <t>Sep14</t>
  </si>
  <si>
    <t>Jun 15</t>
  </si>
  <si>
    <t>Sep15</t>
  </si>
  <si>
    <t>Dec 15</t>
  </si>
  <si>
    <t>Jun 16</t>
  </si>
  <si>
    <t>Sep16</t>
  </si>
  <si>
    <t>Dec 16</t>
  </si>
  <si>
    <t>Jun 17</t>
  </si>
  <si>
    <t>Sep17</t>
  </si>
  <si>
    <t>Dec 17</t>
  </si>
  <si>
    <t>https://automotiveaftermarket.org/aftermarket-industry-trends/canada-automotive-aftermarket/</t>
  </si>
  <si>
    <t>AIA Canada</t>
  </si>
  <si>
    <t>Australia</t>
  </si>
  <si>
    <t>http://www.abs.gov.au/ausstats/abs@.nsf/mf/9309.0</t>
  </si>
  <si>
    <t>All vehicles</t>
  </si>
  <si>
    <t>https://www.energy.gov/eere/vehicles/articles/fact-997-october-2-2017-average-age-cars-and-light-trucks-was-almost-12-years</t>
  </si>
  <si>
    <t>USA</t>
  </si>
  <si>
    <t>Data sources</t>
  </si>
  <si>
    <t>Canada lights</t>
  </si>
  <si>
    <t>Table 6 Primary fuel types by vehicle type</t>
  </si>
  <si>
    <t>2006 to 2012</t>
  </si>
  <si>
    <t>Total VKT growth</t>
  </si>
  <si>
    <t>Truck 2010 onwards</t>
  </si>
  <si>
    <t>Bus 2010 onwards</t>
  </si>
  <si>
    <t>(**) Sourced from MoT Travel Survey; indicative only</t>
  </si>
  <si>
    <t>(*) if a vehicle is in the fleet for part of the year then that fraction is included in the calculation above, ie a truck in the fleet all year plus another for 3 months = 1.25 fleet years</t>
  </si>
  <si>
    <t xml:space="preserve">Light pure electric vehicles </t>
  </si>
  <si>
    <t>9 Electric (diesel extended)</t>
  </si>
  <si>
    <t>2012 to 2018</t>
  </si>
  <si>
    <t>Table 1 : December 2018 light fleet</t>
  </si>
  <si>
    <t>Drop 2006 to 2018</t>
  </si>
  <si>
    <t>Drop 2017 to 2018</t>
  </si>
  <si>
    <t>Travel 2018</t>
  </si>
  <si>
    <t>Growth 2001 to 2018</t>
  </si>
  <si>
    <t>Light growth to 2018</t>
  </si>
  <si>
    <t>Other growth to 2018</t>
  </si>
  <si>
    <t>Infoshare DPE051AA, June population</t>
  </si>
  <si>
    <t>17/18</t>
  </si>
  <si>
    <t>Note: Average travel is not graphed for the 2018 YoM vehicles - it is far lower as the vehicles are only in the fleet for part of the year, and many have not had a second inspection.</t>
  </si>
  <si>
    <t>Note: Average travel not graphed for the 2018 YoM vehicles - it is far lower as the vehicles are only in the fleet for part of the year, and many have not had a second inspection.</t>
  </si>
  <si>
    <t>Table 5 : 2018 Fleet</t>
  </si>
  <si>
    <t>2018 registrations</t>
  </si>
  <si>
    <t>2018 Petrol</t>
  </si>
  <si>
    <t>2018 Diesel</t>
  </si>
  <si>
    <t>Used light registrations</t>
  </si>
  <si>
    <t>Mar18</t>
  </si>
  <si>
    <t>Jun 18</t>
  </si>
  <si>
    <t>Sep18</t>
  </si>
  <si>
    <t>Dec 18</t>
  </si>
  <si>
    <t xml:space="preserve">2018Q1 </t>
  </si>
  <si>
    <t xml:space="preserve">2018Q2 </t>
  </si>
  <si>
    <t xml:space="preserve">2018Q3 </t>
  </si>
  <si>
    <t xml:space="preserve">2018Q4 </t>
  </si>
  <si>
    <t xml:space="preserve">18Q1 </t>
  </si>
  <si>
    <t>18Q2</t>
  </si>
  <si>
    <t>18Q3</t>
  </si>
  <si>
    <t>18Q4</t>
  </si>
  <si>
    <t xml:space="preserve">2005Q1 </t>
  </si>
  <si>
    <t xml:space="preserve">05Q1 </t>
  </si>
  <si>
    <t>reg_quarter</t>
  </si>
  <si>
    <t>2017 to 2018</t>
  </si>
  <si>
    <t>NZ light 2018</t>
  </si>
  <si>
    <t>2017</t>
  </si>
  <si>
    <t>1990s vehicle numbers in the 2000-2018 fleets</t>
  </si>
  <si>
    <t>The New Zealand 2018 Vehicle Fleet : Data Spreadsheet</t>
  </si>
  <si>
    <t>LPG</t>
  </si>
  <si>
    <t>CNG</t>
  </si>
  <si>
    <t>Cumulative vehicles</t>
  </si>
  <si>
    <t>Table 1a</t>
  </si>
  <si>
    <t>Pre-1985</t>
  </si>
  <si>
    <t>Raw values for Table 1a</t>
  </si>
  <si>
    <t xml:space="preserve">In </t>
  </si>
  <si>
    <t>In</t>
  </si>
  <si>
    <t>Out</t>
  </si>
  <si>
    <t>Petrol NZ new</t>
  </si>
  <si>
    <t>Petrol used</t>
  </si>
  <si>
    <t>Diesel NZ new</t>
  </si>
  <si>
    <t>Diesel used</t>
  </si>
  <si>
    <t>Figure 1.3a,c  Travel by light passenger/light commercial/other</t>
  </si>
  <si>
    <t>Figure 1.5b,c Regional light fleet ownership per capita</t>
  </si>
  <si>
    <t>Table Fleet travel by vehicle type</t>
  </si>
  <si>
    <t>Built manually</t>
  </si>
  <si>
    <t>Figure 2.5c Light commercial fleet year of manufacture in 5 year blocks</t>
  </si>
  <si>
    <t>Figure2.10 Light fleet age distribution</t>
  </si>
  <si>
    <t>Figure 2.11 Light fleet age structure</t>
  </si>
  <si>
    <t>Figure 4.5 Average motorcycle fleet engine capacity by year</t>
  </si>
  <si>
    <t>Figure 6.4a  Numbers of new and used imports entering the light fleet, by engize size band and year</t>
  </si>
  <si>
    <t>Figure 6.7b  Country of origin of vehicles entering the fleet</t>
  </si>
  <si>
    <t>Figure 6.8  NZ new and used imports entering the light fleet by fuel type</t>
  </si>
  <si>
    <t>Figure 7.2b  Average age of vehicles when scrapped, by year and fuel</t>
  </si>
  <si>
    <t>Figure 7.3d,e Last odometer reading of scrapped vehicles by cc band</t>
  </si>
  <si>
    <t>Average fuel consumption of NZ new light registraions : by cc range and fuel</t>
  </si>
  <si>
    <t>Figure 9.5 Aerage fuel economy of NZ new light registrations  by cc band and fuel</t>
  </si>
  <si>
    <t>Figure 9.11 Emissions standards of vehicles in the light fleet</t>
  </si>
  <si>
    <t>2013-18</t>
  </si>
  <si>
    <t>Australia 2018</t>
  </si>
  <si>
    <t>Canada 2018</t>
  </si>
  <si>
    <t>2002 cars</t>
  </si>
  <si>
    <t>USA     2018</t>
  </si>
  <si>
    <t>https://news.ihsmarkit.com/press-release/automotive/average-age-cars-and-light-trucks-us-rises-again-2019-118-years-ihs-markit-</t>
  </si>
  <si>
    <t>https://www.abs.gov.au/AUSSTATS/abs@.nsf/DetailsPage/9309.031%20Jan%202019?OpenDocument</t>
  </si>
  <si>
    <t>https://www.aiacanada.com/products.html/product/view/id/142</t>
  </si>
  <si>
    <t>Canada other years</t>
  </si>
  <si>
    <t>Version 5.0, October 2019</t>
  </si>
  <si>
    <t>LPV travel per capita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</si>
</sst>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0.000"/>
    <numFmt numFmtId="165" formatCode="0.0"/>
    <numFmt numFmtId="166" formatCode="0.0%"/>
    <numFmt numFmtId="167" formatCode="_-* #,##0_-;\-* #,##0_-;_-* &quot;-&quot;??_-;_-@_-"/>
    <numFmt numFmtId="168" formatCode="&quot;$&quot;#,##0\ ;\(&quot;$&quot;#,##0\)"/>
    <numFmt numFmtId="169" formatCode="&quot;$&quot;#,##0.00;[Red]\(&quot;$&quot;#,##0.00\)"/>
    <numFmt numFmtId="170" formatCode="[Blue]#,##0"/>
    <numFmt numFmtId="171" formatCode="[Blue]0.0;\-0.0"/>
    <numFmt numFmtId="172" formatCode="yyyy"/>
    <numFmt numFmtId="173" formatCode="#,##0_ ;\-#,##0\ "/>
    <numFmt numFmtId="174" formatCode="#,##0\ \ "/>
    <numFmt numFmtId="175" formatCode="#,##0\ \ \ \ "/>
    <numFmt numFmtId="176" formatCode="#,##0.000"/>
  </numFmts>
  <fonts count="78">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b/>
      <sz val="9"/>
      <name val="Arial"/>
      <family val="2"/>
    </font>
    <font>
      <sz val="10"/>
      <name val="Arial"/>
      <family val="2"/>
    </font>
    <font>
      <sz val="8"/>
      <name val="Arial"/>
      <family val="2"/>
    </font>
    <font>
      <u/>
      <sz val="10"/>
      <color indexed="12"/>
      <name val="Arial"/>
      <family val="2"/>
    </font>
    <font>
      <sz val="10"/>
      <color indexed="8"/>
      <name val="Arial"/>
      <family val="2"/>
    </font>
    <font>
      <b/>
      <sz val="8"/>
      <name val="Helv"/>
    </font>
    <font>
      <sz val="12"/>
      <name val="Courier"/>
      <family val="3"/>
    </font>
    <font>
      <sz val="12"/>
      <color indexed="24"/>
      <name val="Arial"/>
      <family val="2"/>
    </font>
    <font>
      <sz val="10"/>
      <name val="Helv"/>
    </font>
    <font>
      <sz val="8.5"/>
      <name val="LinePrinter"/>
    </font>
    <font>
      <sz val="8"/>
      <name val="Helv"/>
    </font>
    <font>
      <b/>
      <sz val="8.5"/>
      <name val="LinePrinter"/>
    </font>
    <font>
      <sz val="18"/>
      <color indexed="24"/>
      <name val="Arial"/>
      <family val="2"/>
    </font>
    <font>
      <sz val="8"/>
      <color indexed="24"/>
      <name val="Arial"/>
      <family val="2"/>
    </font>
    <font>
      <i/>
      <sz val="10"/>
      <name val="Arial"/>
      <family val="2"/>
    </font>
    <font>
      <sz val="10"/>
      <color indexed="12"/>
      <name val="Arial"/>
      <family val="2"/>
    </font>
    <font>
      <b/>
      <sz val="20"/>
      <color indexed="9"/>
      <name val="Arial"/>
      <family val="2"/>
    </font>
    <font>
      <b/>
      <sz val="11"/>
      <color indexed="9"/>
      <name val="Arial"/>
      <family val="2"/>
    </font>
    <font>
      <b/>
      <i/>
      <sz val="11"/>
      <color indexed="9"/>
      <name val="Arial"/>
      <family val="2"/>
    </font>
    <font>
      <b/>
      <i/>
      <u/>
      <sz val="11"/>
      <color indexed="9"/>
      <name val="Arial"/>
      <family val="2"/>
    </font>
    <font>
      <b/>
      <sz val="10"/>
      <color indexed="9"/>
      <name val="Arial"/>
      <family val="2"/>
    </font>
    <font>
      <sz val="10"/>
      <color indexed="9"/>
      <name val="Arial"/>
      <family val="2"/>
    </font>
    <font>
      <sz val="11"/>
      <color indexed="9"/>
      <name val="Arial"/>
      <family val="2"/>
    </font>
    <font>
      <b/>
      <sz val="12"/>
      <color indexed="9"/>
      <name val="Arial"/>
      <family val="2"/>
    </font>
    <font>
      <sz val="10"/>
      <color indexed="9"/>
      <name val="Arial"/>
      <family val="2"/>
    </font>
    <font>
      <sz val="9"/>
      <color indexed="23"/>
      <name val="Arial"/>
      <family val="2"/>
    </font>
    <font>
      <sz val="11"/>
      <name val="Arial"/>
      <family val="2"/>
    </font>
    <font>
      <sz val="9"/>
      <name val="Arial"/>
      <family val="2"/>
    </font>
    <font>
      <b/>
      <sz val="10"/>
      <color indexed="12"/>
      <name val="Arial"/>
      <family val="2"/>
    </font>
    <font>
      <u/>
      <sz val="10"/>
      <color indexed="9"/>
      <name val="Arial"/>
      <family val="2"/>
    </font>
    <font>
      <sz val="10"/>
      <color indexed="9"/>
      <name val="Arial"/>
      <family val="2"/>
    </font>
    <font>
      <u/>
      <sz val="10"/>
      <color indexed="9"/>
      <name val="Arial"/>
      <family val="2"/>
    </font>
    <font>
      <b/>
      <sz val="11"/>
      <name val="Arial"/>
      <family val="2"/>
    </font>
    <font>
      <b/>
      <sz val="8"/>
      <name val="Arial"/>
      <family val="2"/>
    </font>
    <font>
      <sz val="10"/>
      <name val="Arial"/>
      <family val="2"/>
    </font>
    <font>
      <b/>
      <sz val="10"/>
      <color theme="1"/>
      <name val="Arial"/>
      <family val="2"/>
    </font>
    <font>
      <b/>
      <sz val="16"/>
      <color rgb="FFFFFF00"/>
      <name val="Arial"/>
      <family val="2"/>
    </font>
    <font>
      <sz val="10"/>
      <color theme="6" tint="-0.249977111117893"/>
      <name val="Arial"/>
      <family val="2"/>
    </font>
    <font>
      <sz val="8"/>
      <color theme="1"/>
      <name val="Arial"/>
      <family val="2"/>
    </font>
    <font>
      <sz val="9"/>
      <color theme="1"/>
      <name val="Arial"/>
      <family val="2"/>
    </font>
    <font>
      <b/>
      <sz val="8"/>
      <color indexed="9"/>
      <name val="Arial"/>
      <family val="2"/>
    </font>
    <font>
      <sz val="8"/>
      <color indexed="9"/>
      <name val="Arial"/>
      <family val="2"/>
    </font>
    <font>
      <sz val="10"/>
      <name val="Calibri"/>
      <family val="2"/>
      <scheme val="minor"/>
    </font>
    <font>
      <b/>
      <sz val="8"/>
      <color theme="1"/>
      <name val="Arial"/>
      <family val="2"/>
    </font>
    <font>
      <u/>
      <sz val="9"/>
      <name val="Arial"/>
      <family val="2"/>
    </font>
    <font>
      <sz val="9"/>
      <color rgb="FF666666"/>
      <name val="Arial"/>
      <family val="2"/>
    </font>
    <font>
      <sz val="8"/>
      <color rgb="FF333333"/>
      <name val="Arial"/>
      <family val="2"/>
    </font>
    <font>
      <sz val="8"/>
      <color rgb="FF666666"/>
      <name val="Arial"/>
      <family val="2"/>
    </font>
    <font>
      <u/>
      <sz val="10"/>
      <name val="Arial"/>
      <family val="2"/>
    </font>
    <font>
      <sz val="11"/>
      <color indexed="8"/>
      <name val="Calibri"/>
      <family val="2"/>
      <scheme val="minor"/>
    </font>
    <font>
      <sz val="8"/>
      <color indexed="8"/>
      <name val="Arial"/>
      <family val="2"/>
    </font>
    <font>
      <sz val="14"/>
      <color rgb="FF999900"/>
      <name val="Arial"/>
      <family val="2"/>
    </font>
    <font>
      <sz val="9"/>
      <color rgb="FF000000"/>
      <name val="Arial"/>
      <family val="2"/>
    </font>
    <font>
      <b/>
      <vertAlign val="subscript"/>
      <sz val="9"/>
      <name val="Arial"/>
      <family val="2"/>
    </font>
    <font>
      <sz val="10"/>
      <color theme="0" tint="-0.499984740745262"/>
      <name val="Arial"/>
      <family val="2"/>
    </font>
    <font>
      <sz val="18"/>
      <color theme="3"/>
      <name val="Cambria"/>
      <family val="2"/>
      <scheme val="maj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5"/>
      <color theme="3"/>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b/>
      <sz val="11"/>
      <color theme="0" tint="-0.14999847407452621"/>
      <name val="Arial"/>
      <family val="2"/>
    </font>
  </fonts>
  <fills count="62">
    <fill>
      <patternFill patternType="none"/>
    </fill>
    <fill>
      <patternFill patternType="gray125"/>
    </fill>
    <fill>
      <patternFill patternType="solid">
        <fgColor indexed="9"/>
        <bgColor indexed="64"/>
      </patternFill>
    </fill>
    <fill>
      <patternFill patternType="solid">
        <fgColor indexed="38"/>
        <bgColor indexed="64"/>
      </patternFill>
    </fill>
    <fill>
      <patternFill patternType="solid">
        <fgColor indexed="43"/>
        <bgColor indexed="64"/>
      </patternFill>
    </fill>
    <fill>
      <patternFill patternType="solid">
        <fgColor indexed="42"/>
        <bgColor indexed="64"/>
      </patternFill>
    </fill>
    <fill>
      <patternFill patternType="solid">
        <fgColor indexed="13"/>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rgb="FFFFFFFF"/>
        <bgColor indexed="64"/>
      </patternFill>
    </fill>
    <fill>
      <patternFill patternType="solid">
        <fgColor theme="3" tint="0.39997558519241921"/>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99"/>
        <bgColor indexed="64"/>
      </patternFill>
    </fill>
    <fill>
      <patternFill patternType="solid">
        <fgColor theme="6" tint="0.79998168889431442"/>
        <bgColor indexed="65"/>
      </patternFill>
    </fill>
    <fill>
      <patternFill patternType="solid">
        <fgColor rgb="FFAADDFA"/>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E2F3"/>
        <bgColor indexed="64"/>
      </patternFill>
    </fill>
  </fills>
  <borders count="32">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23"/>
      </top>
      <bottom/>
      <diagonal/>
    </border>
    <border>
      <left style="medium">
        <color indexed="23"/>
      </left>
      <right/>
      <top style="medium">
        <color indexed="23"/>
      </top>
      <bottom style="medium">
        <color indexed="23"/>
      </bottom>
      <diagonal/>
    </border>
    <border>
      <left/>
      <right/>
      <top style="medium">
        <color indexed="23"/>
      </top>
      <bottom style="medium">
        <color indexed="23"/>
      </bottom>
      <diagonal/>
    </border>
    <border>
      <left/>
      <right style="medium">
        <color indexed="23"/>
      </right>
      <top style="medium">
        <color indexed="23"/>
      </top>
      <bottom style="medium">
        <color indexed="23"/>
      </bottom>
      <diagonal/>
    </border>
    <border>
      <left style="medium">
        <color theme="0" tint="-0.34998626667073579"/>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style="thin">
        <color theme="4"/>
      </top>
      <bottom style="double">
        <color theme="4"/>
      </bottom>
      <diagonal/>
    </border>
    <border>
      <left/>
      <right style="medium">
        <color rgb="FF8EAADB"/>
      </right>
      <top/>
      <bottom style="medium">
        <color rgb="FF8EAADB"/>
      </bottom>
      <diagonal/>
    </border>
  </borders>
  <cellStyleXfs count="69">
    <xf numFmtId="0" fontId="0" fillId="0" borderId="0"/>
    <xf numFmtId="0" fontId="10" fillId="0" borderId="0">
      <protection locked="0"/>
    </xf>
    <xf numFmtId="0" fontId="11" fillId="0" borderId="0" applyNumberFormat="0" applyFont="0" applyFill="0" applyBorder="0" applyProtection="0">
      <alignment horizontal="right"/>
    </xf>
    <xf numFmtId="43" fontId="3" fillId="0" borderId="0" applyFont="0" applyFill="0" applyBorder="0" applyAlignment="0" applyProtection="0"/>
    <xf numFmtId="3" fontId="12" fillId="0" borderId="0" applyFont="0" applyFill="0" applyBorder="0" applyAlignment="0" applyProtection="0"/>
    <xf numFmtId="4" fontId="13" fillId="0" borderId="0" applyFont="0" applyFill="0" applyBorder="0" applyAlignment="0" applyProtection="0"/>
    <xf numFmtId="168" fontId="12" fillId="0" borderId="0" applyFont="0" applyFill="0" applyBorder="0" applyAlignment="0" applyProtection="0"/>
    <xf numFmtId="169" fontId="14" fillId="0" borderId="0" applyFont="0" applyFill="0" applyBorder="0" applyAlignment="0" applyProtection="0"/>
    <xf numFmtId="15" fontId="14" fillId="0" borderId="0" applyFont="0" applyFill="0" applyBorder="0" applyProtection="0">
      <alignment horizontal="right"/>
    </xf>
    <xf numFmtId="2" fontId="12" fillId="0" borderId="0" applyFont="0" applyFill="0" applyBorder="0" applyAlignment="0" applyProtection="0"/>
    <xf numFmtId="170" fontId="15" fillId="0" borderId="0">
      <protection locked="0"/>
    </xf>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8" fillId="0" borderId="0" applyNumberFormat="0" applyFill="0" applyBorder="0" applyAlignment="0" applyProtection="0">
      <alignment vertical="top"/>
      <protection locked="0"/>
    </xf>
    <xf numFmtId="171" fontId="15" fillId="0" borderId="0">
      <protection locked="0"/>
    </xf>
    <xf numFmtId="0" fontId="3" fillId="0" borderId="0"/>
    <xf numFmtId="9" fontId="3" fillId="0" borderId="0" applyFont="0" applyFill="0" applyBorder="0" applyAlignment="0" applyProtection="0"/>
    <xf numFmtId="10" fontId="14" fillId="0" borderId="0" applyFont="0" applyFill="0" applyBorder="0" applyAlignment="0" applyProtection="0"/>
    <xf numFmtId="0" fontId="9" fillId="0" borderId="0">
      <alignment vertical="top"/>
    </xf>
    <xf numFmtId="4" fontId="11" fillId="0" borderId="1" applyNumberFormat="0" applyFont="0" applyFill="0" applyAlignment="0" applyProtection="0"/>
    <xf numFmtId="2" fontId="10" fillId="1" borderId="2" applyNumberFormat="0" applyBorder="0" applyProtection="0">
      <alignment horizontal="left"/>
    </xf>
    <xf numFmtId="4" fontId="11" fillId="0" borderId="3" applyNumberFormat="0" applyFont="0" applyFill="0" applyAlignment="0" applyProtection="0"/>
    <xf numFmtId="172" fontId="14" fillId="0" borderId="0" applyFont="0" applyFill="0" applyBorder="0" applyAlignment="0" applyProtection="0"/>
    <xf numFmtId="0" fontId="3" fillId="0" borderId="0"/>
    <xf numFmtId="0" fontId="2" fillId="29" borderId="0" applyNumberFormat="0" applyBorder="0" applyAlignment="0" applyProtection="0"/>
    <xf numFmtId="0" fontId="60" fillId="0" borderId="0" applyNumberFormat="0" applyFill="0" applyBorder="0" applyAlignment="0" applyProtection="0"/>
    <xf numFmtId="0" fontId="61" fillId="0" borderId="22" applyNumberFormat="0" applyFill="0" applyAlignment="0" applyProtection="0"/>
    <xf numFmtId="0" fontId="61" fillId="0" borderId="0" applyNumberFormat="0" applyFill="0" applyBorder="0" applyAlignment="0" applyProtection="0"/>
    <xf numFmtId="0" fontId="62" fillId="31" borderId="0" applyNumberFormat="0" applyBorder="0" applyAlignment="0" applyProtection="0"/>
    <xf numFmtId="0" fontId="63" fillId="32" borderId="0" applyNumberFormat="0" applyBorder="0" applyAlignment="0" applyProtection="0"/>
    <xf numFmtId="0" fontId="64" fillId="33" borderId="0" applyNumberFormat="0" applyBorder="0" applyAlignment="0" applyProtection="0"/>
    <xf numFmtId="0" fontId="65" fillId="34" borderId="23" applyNumberFormat="0" applyAlignment="0" applyProtection="0"/>
    <xf numFmtId="0" fontId="66" fillId="35" borderId="24" applyNumberFormat="0" applyAlignment="0" applyProtection="0"/>
    <xf numFmtId="0" fontId="67" fillId="35" borderId="23" applyNumberFormat="0" applyAlignment="0" applyProtection="0"/>
    <xf numFmtId="0" fontId="68" fillId="0" borderId="25" applyNumberFormat="0" applyFill="0" applyAlignment="0" applyProtection="0"/>
    <xf numFmtId="0" fontId="69" fillId="36" borderId="26" applyNumberFormat="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72" fillId="41" borderId="0" applyNumberFormat="0" applyBorder="0" applyAlignment="0" applyProtection="0"/>
    <xf numFmtId="0" fontId="72"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72" fillId="45" borderId="0" applyNumberFormat="0" applyBorder="0" applyAlignment="0" applyProtection="0"/>
    <xf numFmtId="0" fontId="72" fillId="46" borderId="0" applyNumberFormat="0" applyBorder="0" applyAlignment="0" applyProtection="0"/>
    <xf numFmtId="0" fontId="1" fillId="47" borderId="0" applyNumberFormat="0" applyBorder="0" applyAlignment="0" applyProtection="0"/>
    <xf numFmtId="0" fontId="72" fillId="48" borderId="0" applyNumberFormat="0" applyBorder="0" applyAlignment="0" applyProtection="0"/>
    <xf numFmtId="0" fontId="72" fillId="49"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72" fillId="52" borderId="0" applyNumberFormat="0" applyBorder="0" applyAlignment="0" applyProtection="0"/>
    <xf numFmtId="0" fontId="72" fillId="53"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72" fillId="56" borderId="0" applyNumberFormat="0" applyBorder="0" applyAlignment="0" applyProtection="0"/>
    <xf numFmtId="0" fontId="72" fillId="57" borderId="0" applyNumberFormat="0" applyBorder="0" applyAlignment="0" applyProtection="0"/>
    <xf numFmtId="0" fontId="1" fillId="58" borderId="0" applyNumberFormat="0" applyBorder="0" applyAlignment="0" applyProtection="0"/>
    <xf numFmtId="0" fontId="1" fillId="59" borderId="0" applyNumberFormat="0" applyBorder="0" applyAlignment="0" applyProtection="0"/>
    <xf numFmtId="0" fontId="72" fillId="60" borderId="0" applyNumberFormat="0" applyBorder="0" applyAlignment="0" applyProtection="0"/>
    <xf numFmtId="0" fontId="1" fillId="0" borderId="0"/>
    <xf numFmtId="0" fontId="73" fillId="0" borderId="28" applyNumberFormat="0" applyFill="0" applyAlignment="0" applyProtection="0"/>
    <xf numFmtId="0" fontId="74" fillId="0" borderId="29" applyNumberFormat="0" applyFill="0" applyAlignment="0" applyProtection="0"/>
    <xf numFmtId="0" fontId="1" fillId="37" borderId="27" applyNumberFormat="0" applyFont="0" applyAlignment="0" applyProtection="0"/>
    <xf numFmtId="0" fontId="75" fillId="0" borderId="30" applyNumberFormat="0" applyFill="0" applyAlignment="0" applyProtection="0"/>
    <xf numFmtId="0" fontId="1" fillId="29" borderId="0" applyNumberFormat="0" applyBorder="0" applyAlignment="0" applyProtection="0"/>
    <xf numFmtId="0" fontId="76" fillId="0" borderId="0" applyNumberFormat="0" applyFill="0" applyBorder="0" applyAlignment="0" applyProtection="0"/>
  </cellStyleXfs>
  <cellXfs count="713">
    <xf numFmtId="0" fontId="0" fillId="0" borderId="0" xfId="0"/>
    <xf numFmtId="165" fontId="0" fillId="0" borderId="0" xfId="0" applyNumberFormat="1"/>
    <xf numFmtId="0" fontId="0" fillId="0" borderId="0" xfId="0" applyAlignment="1">
      <alignment horizontal="center"/>
    </xf>
    <xf numFmtId="165" fontId="0" fillId="0" borderId="0" xfId="0" applyNumberFormat="1" applyAlignment="1">
      <alignment horizontal="center"/>
    </xf>
    <xf numFmtId="0" fontId="0" fillId="0" borderId="0" xfId="0" applyAlignment="1">
      <alignment horizontal="center" vertical="top" wrapText="1"/>
    </xf>
    <xf numFmtId="1" fontId="0" fillId="0" borderId="0" xfId="0" applyNumberFormat="1" applyAlignment="1">
      <alignment horizontal="center"/>
    </xf>
    <xf numFmtId="2" fontId="0" fillId="0" borderId="0" xfId="0" applyNumberFormat="1" applyAlignment="1">
      <alignment horizontal="center"/>
    </xf>
    <xf numFmtId="0" fontId="0" fillId="0" borderId="0" xfId="0" quotePrefix="1"/>
    <xf numFmtId="1" fontId="0" fillId="0" borderId="0" xfId="0" applyNumberFormat="1"/>
    <xf numFmtId="0" fontId="0" fillId="0" borderId="0" xfId="0" applyAlignment="1">
      <alignment vertical="top" wrapText="1"/>
    </xf>
    <xf numFmtId="0" fontId="4" fillId="0" borderId="0" xfId="0" applyFont="1"/>
    <xf numFmtId="0" fontId="0" fillId="0" borderId="4" xfId="0" applyBorder="1"/>
    <xf numFmtId="166" fontId="0" fillId="0" borderId="0" xfId="17" applyNumberFormat="1" applyFont="1"/>
    <xf numFmtId="0" fontId="19" fillId="0" borderId="0" xfId="0" applyFont="1"/>
    <xf numFmtId="0" fontId="0" fillId="0" borderId="0" xfId="0" applyAlignment="1">
      <alignment vertical="top"/>
    </xf>
    <xf numFmtId="0" fontId="0" fillId="0" borderId="5" xfId="0" applyBorder="1"/>
    <xf numFmtId="0" fontId="0" fillId="0" borderId="0" xfId="0" applyFill="1" applyBorder="1"/>
    <xf numFmtId="165" fontId="0" fillId="0" borderId="0" xfId="0" applyNumberFormat="1" applyFill="1"/>
    <xf numFmtId="0" fontId="0" fillId="0" borderId="6" xfId="0" applyBorder="1"/>
    <xf numFmtId="0" fontId="0" fillId="0" borderId="0" xfId="0" applyAlignment="1">
      <alignment horizontal="center" vertical="top"/>
    </xf>
    <xf numFmtId="0" fontId="0" fillId="2" borderId="0" xfId="0" applyFill="1"/>
    <xf numFmtId="0" fontId="8" fillId="2" borderId="0" xfId="14" applyFill="1" applyAlignment="1" applyProtection="1"/>
    <xf numFmtId="0" fontId="8" fillId="2" borderId="0" xfId="14" applyFont="1" applyFill="1" applyAlignment="1" applyProtection="1"/>
    <xf numFmtId="0" fontId="20" fillId="2" borderId="0" xfId="0" applyFont="1" applyFill="1"/>
    <xf numFmtId="0" fontId="0" fillId="3" borderId="0" xfId="0" applyFill="1"/>
    <xf numFmtId="0" fontId="22" fillId="3" borderId="0" xfId="0" applyFont="1" applyFill="1"/>
    <xf numFmtId="0" fontId="25" fillId="3" borderId="0" xfId="0" applyFont="1" applyFill="1" applyAlignment="1">
      <alignment vertical="center"/>
    </xf>
    <xf numFmtId="0" fontId="26" fillId="3" borderId="0" xfId="0" applyFont="1" applyFill="1" applyAlignment="1">
      <alignment vertical="center"/>
    </xf>
    <xf numFmtId="0" fontId="22" fillId="3" borderId="0" xfId="0" applyFont="1" applyFill="1" applyAlignment="1">
      <alignment vertical="center"/>
    </xf>
    <xf numFmtId="0" fontId="27" fillId="3" borderId="0" xfId="0" applyFont="1" applyFill="1" applyAlignment="1">
      <alignment vertical="center"/>
    </xf>
    <xf numFmtId="0" fontId="27" fillId="3" borderId="0" xfId="0" applyFont="1" applyFill="1" applyAlignment="1">
      <alignment horizontal="center" vertical="center"/>
    </xf>
    <xf numFmtId="0" fontId="0" fillId="4" borderId="7" xfId="0" applyFill="1" applyBorder="1"/>
    <xf numFmtId="0" fontId="0" fillId="4" borderId="1" xfId="0" applyFill="1" applyBorder="1"/>
    <xf numFmtId="0" fontId="0" fillId="4" borderId="9" xfId="0" applyFill="1" applyBorder="1"/>
    <xf numFmtId="0" fontId="0" fillId="4" borderId="10" xfId="0" applyFill="1" applyBorder="1"/>
    <xf numFmtId="0" fontId="0" fillId="4" borderId="11" xfId="0" applyFill="1" applyBorder="1"/>
    <xf numFmtId="0" fontId="0" fillId="4" borderId="8" xfId="0" applyFill="1" applyBorder="1"/>
    <xf numFmtId="0" fontId="0" fillId="0" borderId="0" xfId="0" applyAlignment="1"/>
    <xf numFmtId="0" fontId="6" fillId="0" borderId="0" xfId="0" applyFont="1"/>
    <xf numFmtId="0" fontId="4" fillId="0" borderId="0" xfId="0" applyFont="1" applyAlignment="1">
      <alignment horizontal="left"/>
    </xf>
    <xf numFmtId="0" fontId="0" fillId="0" borderId="0" xfId="0" applyBorder="1"/>
    <xf numFmtId="0" fontId="0" fillId="4" borderId="4" xfId="0" applyFill="1" applyBorder="1"/>
    <xf numFmtId="0" fontId="0" fillId="4" borderId="0" xfId="0" applyFill="1" applyBorder="1"/>
    <xf numFmtId="0" fontId="0" fillId="4" borderId="5" xfId="0" applyFill="1" applyBorder="1"/>
    <xf numFmtId="0" fontId="0" fillId="0" borderId="0" xfId="0" applyFill="1"/>
    <xf numFmtId="0" fontId="0" fillId="0" borderId="1" xfId="0" applyBorder="1"/>
    <xf numFmtId="0" fontId="0" fillId="0" borderId="8" xfId="0" applyBorder="1"/>
    <xf numFmtId="0" fontId="0" fillId="0" borderId="0" xfId="0" applyBorder="1" applyAlignment="1">
      <alignment horizontal="center"/>
    </xf>
    <xf numFmtId="0" fontId="4" fillId="0" borderId="0" xfId="0" applyFont="1" applyFill="1" applyBorder="1"/>
    <xf numFmtId="0" fontId="0" fillId="0" borderId="0" xfId="0" applyAlignment="1">
      <alignment vertical="center"/>
    </xf>
    <xf numFmtId="0" fontId="0" fillId="0" borderId="0" xfId="0" applyFill="1" applyAlignment="1">
      <alignment horizontal="center"/>
    </xf>
    <xf numFmtId="166" fontId="29" fillId="0" borderId="0" xfId="17" applyNumberFormat="1" applyFont="1" applyFill="1"/>
    <xf numFmtId="166" fontId="0" fillId="0" borderId="0" xfId="17" applyNumberFormat="1" applyFont="1" applyFill="1"/>
    <xf numFmtId="0" fontId="29" fillId="0" borderId="0" xfId="0" applyFont="1" applyFill="1" applyAlignment="1">
      <alignment horizontal="center" wrapText="1"/>
    </xf>
    <xf numFmtId="0" fontId="0" fillId="0" borderId="0" xfId="0" applyFill="1" applyAlignment="1">
      <alignment horizontal="center" wrapText="1"/>
    </xf>
    <xf numFmtId="166" fontId="29" fillId="0" borderId="0" xfId="17" applyNumberFormat="1" applyFont="1" applyFill="1" applyAlignment="1">
      <alignment horizontal="center"/>
    </xf>
    <xf numFmtId="166" fontId="0" fillId="0" borderId="0" xfId="17" applyNumberFormat="1" applyFont="1" applyFill="1" applyAlignment="1">
      <alignment horizontal="center"/>
    </xf>
    <xf numFmtId="0" fontId="0" fillId="0" borderId="0" xfId="0" quotePrefix="1" applyFill="1"/>
    <xf numFmtId="167" fontId="0" fillId="0" borderId="0" xfId="3" applyNumberFormat="1" applyFont="1" applyFill="1" applyBorder="1" applyAlignment="1">
      <alignment horizontal="center"/>
    </xf>
    <xf numFmtId="0" fontId="0" fillId="4" borderId="4" xfId="0" quotePrefix="1" applyFill="1" applyBorder="1"/>
    <xf numFmtId="2" fontId="0" fillId="0" borderId="0" xfId="0" applyNumberFormat="1" applyBorder="1" applyAlignment="1">
      <alignment horizontal="center"/>
    </xf>
    <xf numFmtId="165" fontId="0" fillId="0" borderId="0" xfId="0" applyNumberFormat="1" applyBorder="1" applyAlignment="1">
      <alignment horizontal="center"/>
    </xf>
    <xf numFmtId="166" fontId="0" fillId="0" borderId="0" xfId="17" applyNumberFormat="1" applyFont="1" applyAlignment="1">
      <alignment horizontal="center"/>
    </xf>
    <xf numFmtId="0" fontId="0" fillId="0" borderId="7" xfId="0" applyBorder="1"/>
    <xf numFmtId="0" fontId="4" fillId="0" borderId="7" xfId="0" applyFont="1" applyBorder="1"/>
    <xf numFmtId="0" fontId="30" fillId="5" borderId="0" xfId="0" applyFont="1" applyFill="1" applyAlignment="1">
      <alignment horizontal="center" vertical="top"/>
    </xf>
    <xf numFmtId="0" fontId="30" fillId="5" borderId="0" xfId="0" applyFont="1" applyFill="1"/>
    <xf numFmtId="0" fontId="0" fillId="0" borderId="0" xfId="0" applyFill="1" applyAlignment="1">
      <alignment horizontal="center" vertical="top" wrapText="1"/>
    </xf>
    <xf numFmtId="2" fontId="0" fillId="0" borderId="0" xfId="0" applyNumberFormat="1"/>
    <xf numFmtId="0" fontId="22" fillId="0" borderId="0" xfId="0" applyFont="1" applyFill="1" applyAlignment="1">
      <alignment vertical="center"/>
    </xf>
    <xf numFmtId="2" fontId="0" fillId="0" borderId="0" xfId="0" applyNumberFormat="1" applyFill="1"/>
    <xf numFmtId="2" fontId="0" fillId="0" borderId="0" xfId="0" applyNumberFormat="1" applyFill="1" applyAlignment="1">
      <alignment horizontal="center"/>
    </xf>
    <xf numFmtId="0" fontId="0" fillId="0" borderId="0" xfId="0" quotePrefix="1" applyAlignment="1">
      <alignment horizontal="center" vertical="top" wrapText="1"/>
    </xf>
    <xf numFmtId="0" fontId="6" fillId="0" borderId="0" xfId="0" applyFont="1" applyAlignment="1">
      <alignment horizontal="center" vertical="top" wrapText="1"/>
    </xf>
    <xf numFmtId="166" fontId="0" fillId="0" borderId="0" xfId="17" applyNumberFormat="1" applyFont="1" applyAlignment="1">
      <alignment vertical="top"/>
    </xf>
    <xf numFmtId="0" fontId="0" fillId="0" borderId="7" xfId="0" applyBorder="1" applyAlignment="1">
      <alignment horizontal="center" wrapText="1"/>
    </xf>
    <xf numFmtId="0" fontId="0" fillId="0" borderId="1" xfId="0" applyBorder="1" applyAlignment="1">
      <alignment horizontal="center" wrapText="1"/>
    </xf>
    <xf numFmtId="0" fontId="0" fillId="0" borderId="7" xfId="0" applyFill="1" applyBorder="1" applyAlignment="1">
      <alignment horizontal="center" wrapText="1"/>
    </xf>
    <xf numFmtId="0" fontId="4" fillId="6" borderId="0" xfId="0" applyFont="1" applyFill="1"/>
    <xf numFmtId="0" fontId="4" fillId="0" borderId="2" xfId="0" applyFont="1" applyFill="1" applyBorder="1" applyAlignment="1">
      <alignment vertical="center"/>
    </xf>
    <xf numFmtId="0" fontId="27" fillId="0" borderId="6" xfId="0" applyFont="1" applyFill="1" applyBorder="1" applyAlignment="1">
      <alignment vertical="center"/>
    </xf>
    <xf numFmtId="0" fontId="27" fillId="0" borderId="12" xfId="0" applyFont="1" applyFill="1" applyBorder="1" applyAlignment="1">
      <alignment vertical="center"/>
    </xf>
    <xf numFmtId="2" fontId="0" fillId="0" borderId="0" xfId="0" applyNumberFormat="1" applyFill="1" applyBorder="1" applyAlignment="1">
      <alignment horizontal="center"/>
    </xf>
    <xf numFmtId="0" fontId="0" fillId="0" borderId="1" xfId="0" applyFill="1" applyBorder="1" applyAlignment="1">
      <alignment horizontal="center" wrapText="1"/>
    </xf>
    <xf numFmtId="0" fontId="0" fillId="0" borderId="4" xfId="0" applyBorder="1" applyAlignment="1">
      <alignment horizontal="center" wrapText="1"/>
    </xf>
    <xf numFmtId="0" fontId="0" fillId="0" borderId="0" xfId="0" applyBorder="1" applyAlignment="1">
      <alignment horizontal="center" wrapText="1"/>
    </xf>
    <xf numFmtId="0" fontId="0" fillId="0" borderId="5" xfId="0" applyBorder="1" applyAlignment="1">
      <alignment horizontal="center" wrapText="1"/>
    </xf>
    <xf numFmtId="0" fontId="4" fillId="0" borderId="2" xfId="14" applyFont="1" applyFill="1" applyBorder="1" applyAlignment="1" applyProtection="1">
      <alignment vertical="center"/>
    </xf>
    <xf numFmtId="0" fontId="8" fillId="0" borderId="6" xfId="14" applyFill="1" applyBorder="1" applyAlignment="1" applyProtection="1">
      <alignment vertical="center"/>
    </xf>
    <xf numFmtId="0" fontId="0" fillId="0" borderId="6" xfId="0" applyFill="1" applyBorder="1"/>
    <xf numFmtId="0" fontId="0" fillId="0" borderId="12" xfId="0" applyFill="1" applyBorder="1"/>
    <xf numFmtId="0" fontId="33" fillId="0" borderId="0" xfId="0" applyFont="1" applyFill="1"/>
    <xf numFmtId="0" fontId="33" fillId="2" borderId="0" xfId="0" applyFont="1" applyFill="1"/>
    <xf numFmtId="9" fontId="0" fillId="0" borderId="0" xfId="17" applyFont="1" applyAlignment="1">
      <alignment horizontal="center"/>
    </xf>
    <xf numFmtId="0" fontId="0" fillId="0" borderId="4" xfId="0" applyFill="1" applyBorder="1" applyAlignment="1">
      <alignment horizontal="center" wrapText="1"/>
    </xf>
    <xf numFmtId="0" fontId="0" fillId="0" borderId="5" xfId="0" applyFill="1" applyBorder="1" applyAlignment="1">
      <alignment horizontal="center" wrapText="1"/>
    </xf>
    <xf numFmtId="0" fontId="8" fillId="0" borderId="0" xfId="14" applyFill="1" applyAlignment="1" applyProtection="1">
      <alignment vertical="center"/>
    </xf>
    <xf numFmtId="1" fontId="0" fillId="0" borderId="0" xfId="0" applyNumberFormat="1" applyFill="1" applyAlignment="1">
      <alignment horizontal="center"/>
    </xf>
    <xf numFmtId="0" fontId="22" fillId="3" borderId="0" xfId="0" applyFont="1" applyFill="1" applyAlignment="1">
      <alignment horizontal="center" vertical="center"/>
    </xf>
    <xf numFmtId="0" fontId="0" fillId="3" borderId="0" xfId="0" applyFill="1" applyAlignment="1">
      <alignment horizontal="center"/>
    </xf>
    <xf numFmtId="1" fontId="0" fillId="4" borderId="0" xfId="0" applyNumberFormat="1" applyFill="1" applyAlignment="1">
      <alignment horizontal="center"/>
    </xf>
    <xf numFmtId="0" fontId="4" fillId="0" borderId="0" xfId="0" applyFont="1" applyAlignment="1">
      <alignment horizontal="center"/>
    </xf>
    <xf numFmtId="0" fontId="6" fillId="0" borderId="0" xfId="0" quotePrefix="1" applyFont="1" applyAlignment="1">
      <alignment horizontal="center"/>
    </xf>
    <xf numFmtId="0" fontId="35" fillId="3" borderId="0" xfId="0" applyFont="1" applyFill="1"/>
    <xf numFmtId="0" fontId="26" fillId="3" borderId="0" xfId="0" applyFont="1" applyFill="1"/>
    <xf numFmtId="0" fontId="22" fillId="3" borderId="0" xfId="0" applyFont="1" applyFill="1" applyBorder="1"/>
    <xf numFmtId="0" fontId="21" fillId="3" borderId="0" xfId="0" applyFont="1" applyFill="1" applyAlignment="1">
      <alignment vertical="center"/>
    </xf>
    <xf numFmtId="0" fontId="23" fillId="3" borderId="0" xfId="0" applyFont="1" applyFill="1" applyAlignment="1">
      <alignment vertical="top" wrapText="1"/>
    </xf>
    <xf numFmtId="0" fontId="24" fillId="3" borderId="0" xfId="14" applyFont="1" applyFill="1" applyAlignment="1" applyProtection="1"/>
    <xf numFmtId="0" fontId="0" fillId="0" borderId="12" xfId="0" applyBorder="1"/>
    <xf numFmtId="0" fontId="36" fillId="3" borderId="0" xfId="14" applyFont="1" applyFill="1" applyAlignment="1" applyProtection="1">
      <alignment vertical="center"/>
    </xf>
    <xf numFmtId="2" fontId="0" fillId="0" borderId="0" xfId="0" applyNumberFormat="1" applyFill="1" applyAlignment="1">
      <alignment horizontal="right"/>
    </xf>
    <xf numFmtId="9" fontId="0" fillId="0" borderId="0" xfId="17" applyNumberFormat="1" applyFont="1" applyAlignment="1">
      <alignment horizontal="center"/>
    </xf>
    <xf numFmtId="0" fontId="0" fillId="9" borderId="0" xfId="0" applyFill="1"/>
    <xf numFmtId="0" fontId="6" fillId="0" borderId="0" xfId="0" applyFont="1" applyAlignment="1">
      <alignment horizontal="center" wrapText="1"/>
    </xf>
    <xf numFmtId="0" fontId="6" fillId="8" borderId="0" xfId="0" applyFont="1" applyFill="1" applyAlignment="1">
      <alignment horizontal="center"/>
    </xf>
    <xf numFmtId="0" fontId="6" fillId="0" borderId="0" xfId="0" applyFont="1" applyFill="1" applyAlignment="1">
      <alignment horizontal="center" vertical="top" wrapText="1"/>
    </xf>
    <xf numFmtId="0" fontId="0" fillId="0" borderId="14" xfId="0" applyBorder="1" applyAlignment="1">
      <alignment wrapText="1"/>
    </xf>
    <xf numFmtId="0" fontId="0" fillId="0" borderId="15" xfId="0" applyBorder="1"/>
    <xf numFmtId="0" fontId="0" fillId="0" borderId="14" xfId="0" applyFill="1" applyBorder="1" applyAlignment="1">
      <alignment horizontal="center" wrapText="1"/>
    </xf>
    <xf numFmtId="0" fontId="3" fillId="0" borderId="0" xfId="0" applyFont="1" applyAlignment="1">
      <alignment horizontal="center" vertical="top" wrapText="1"/>
    </xf>
    <xf numFmtId="0" fontId="26" fillId="0" borderId="0" xfId="0" applyFont="1" applyFill="1" applyAlignment="1">
      <alignment vertical="center"/>
    </xf>
    <xf numFmtId="0" fontId="3" fillId="0" borderId="0" xfId="0" applyFont="1" applyFill="1"/>
    <xf numFmtId="0" fontId="3" fillId="0" borderId="0" xfId="0" applyFont="1"/>
    <xf numFmtId="0" fontId="3" fillId="13" borderId="2" xfId="0" applyFont="1" applyFill="1" applyBorder="1" applyAlignment="1">
      <alignment vertical="center"/>
    </xf>
    <xf numFmtId="0" fontId="34" fillId="13" borderId="6" xfId="14" applyFont="1" applyFill="1" applyBorder="1" applyAlignment="1" applyProtection="1">
      <alignment vertical="center"/>
    </xf>
    <xf numFmtId="0" fontId="26" fillId="13" borderId="12" xfId="0" applyFont="1" applyFill="1" applyBorder="1" applyAlignment="1">
      <alignment vertical="center"/>
    </xf>
    <xf numFmtId="0" fontId="26" fillId="13" borderId="6" xfId="0" applyFont="1" applyFill="1" applyBorder="1" applyAlignment="1">
      <alignment vertical="center"/>
    </xf>
    <xf numFmtId="0" fontId="35" fillId="0" borderId="0" xfId="0" applyFont="1" applyFill="1"/>
    <xf numFmtId="0" fontId="36" fillId="0" borderId="0" xfId="14" applyFont="1" applyFill="1" applyAlignment="1" applyProtection="1">
      <alignment vertical="center"/>
    </xf>
    <xf numFmtId="0" fontId="4" fillId="0" borderId="0" xfId="0" applyFont="1" applyAlignment="1">
      <alignment vertical="center"/>
    </xf>
    <xf numFmtId="0" fontId="41" fillId="3" borderId="0" xfId="0" applyFont="1" applyFill="1" applyAlignment="1">
      <alignment vertical="center"/>
    </xf>
    <xf numFmtId="0" fontId="7" fillId="0" borderId="0" xfId="0" applyFont="1" applyFill="1" applyBorder="1" applyAlignment="1">
      <alignment vertical="top" wrapText="1"/>
    </xf>
    <xf numFmtId="0" fontId="0" fillId="0" borderId="0" xfId="0" applyFill="1" applyBorder="1" applyAlignment="1">
      <alignment vertical="top" wrapText="1"/>
    </xf>
    <xf numFmtId="0" fontId="7" fillId="0" borderId="0" xfId="0" quotePrefix="1" applyFont="1" applyFill="1" applyBorder="1" applyAlignment="1">
      <alignment horizontal="right"/>
    </xf>
    <xf numFmtId="166" fontId="0" fillId="0" borderId="0" xfId="17" applyNumberFormat="1" applyFont="1" applyFill="1" applyBorder="1"/>
    <xf numFmtId="0" fontId="0" fillId="0" borderId="17" xfId="0" applyBorder="1" applyAlignment="1">
      <alignment horizontal="center" vertical="top" wrapText="1"/>
    </xf>
    <xf numFmtId="2" fontId="0" fillId="0" borderId="4" xfId="0" applyNumberFormat="1" applyFill="1" applyBorder="1" applyAlignment="1">
      <alignment horizontal="center"/>
    </xf>
    <xf numFmtId="0" fontId="0" fillId="15" borderId="7" xfId="0" applyFill="1" applyBorder="1"/>
    <xf numFmtId="0" fontId="0" fillId="15" borderId="1" xfId="0" applyFill="1" applyBorder="1" applyAlignment="1">
      <alignment horizontal="center" vertical="top" wrapText="1"/>
    </xf>
    <xf numFmtId="0" fontId="0" fillId="15" borderId="8" xfId="0" applyFill="1" applyBorder="1" applyAlignment="1">
      <alignment horizontal="center" vertical="top" wrapText="1"/>
    </xf>
    <xf numFmtId="0" fontId="0" fillId="15" borderId="4" xfId="0" applyFill="1" applyBorder="1"/>
    <xf numFmtId="2" fontId="0" fillId="15" borderId="0" xfId="0" applyNumberFormat="1" applyFill="1" applyBorder="1" applyAlignment="1">
      <alignment horizontal="center"/>
    </xf>
    <xf numFmtId="1" fontId="0" fillId="15" borderId="5" xfId="0" applyNumberFormat="1" applyFill="1" applyBorder="1" applyAlignment="1">
      <alignment horizontal="center"/>
    </xf>
    <xf numFmtId="0" fontId="0" fillId="15" borderId="9" xfId="0" applyFill="1" applyBorder="1"/>
    <xf numFmtId="2" fontId="0" fillId="15" borderId="10" xfId="0" applyNumberFormat="1" applyFill="1" applyBorder="1" applyAlignment="1">
      <alignment horizontal="center"/>
    </xf>
    <xf numFmtId="1" fontId="0" fillId="15" borderId="11" xfId="0" applyNumberFormat="1" applyFill="1" applyBorder="1" applyAlignment="1">
      <alignment horizontal="center"/>
    </xf>
    <xf numFmtId="0" fontId="0" fillId="15" borderId="0" xfId="0" applyFill="1"/>
    <xf numFmtId="0" fontId="4" fillId="15" borderId="0" xfId="0" applyFont="1" applyFill="1"/>
    <xf numFmtId="0" fontId="34" fillId="0" borderId="0" xfId="14" applyFont="1" applyFill="1" applyAlignment="1" applyProtection="1">
      <alignment vertical="center"/>
    </xf>
    <xf numFmtId="166" fontId="0" fillId="0" borderId="0" xfId="0" applyNumberFormat="1"/>
    <xf numFmtId="0" fontId="3" fillId="0" borderId="0" xfId="0" applyFont="1" applyAlignment="1">
      <alignment horizontal="left"/>
    </xf>
    <xf numFmtId="0" fontId="0" fillId="15" borderId="0" xfId="0" applyFill="1" applyBorder="1"/>
    <xf numFmtId="1" fontId="0" fillId="15" borderId="0" xfId="0" applyNumberFormat="1" applyFill="1" applyBorder="1" applyAlignment="1">
      <alignment horizontal="center"/>
    </xf>
    <xf numFmtId="0" fontId="7" fillId="0" borderId="10" xfId="0" applyFont="1" applyBorder="1" applyAlignment="1">
      <alignment horizontal="center" vertical="top" wrapText="1"/>
    </xf>
    <xf numFmtId="0" fontId="7" fillId="0" borderId="0" xfId="0" applyFont="1"/>
    <xf numFmtId="0" fontId="7" fillId="0" borderId="0" xfId="0" applyFont="1" applyAlignment="1">
      <alignment horizontal="right"/>
    </xf>
    <xf numFmtId="0" fontId="0" fillId="13" borderId="0" xfId="0" applyFill="1" applyAlignment="1">
      <alignment horizontal="center"/>
    </xf>
    <xf numFmtId="0" fontId="4" fillId="13" borderId="0" xfId="0" applyFont="1" applyFill="1" applyBorder="1" applyAlignment="1">
      <alignment vertical="top" wrapText="1"/>
    </xf>
    <xf numFmtId="0" fontId="4" fillId="13" borderId="0" xfId="0" applyFont="1" applyFill="1" applyBorder="1"/>
    <xf numFmtId="0" fontId="0" fillId="13" borderId="0" xfId="0" applyFill="1" applyBorder="1"/>
    <xf numFmtId="0" fontId="4" fillId="13" borderId="0" xfId="0" applyFont="1" applyFill="1" applyBorder="1" applyAlignment="1">
      <alignment horizontal="center" vertical="top" wrapText="1"/>
    </xf>
    <xf numFmtId="0" fontId="3" fillId="13" borderId="0" xfId="0" applyFont="1" applyFill="1" applyBorder="1" applyAlignment="1">
      <alignment horizontal="center"/>
    </xf>
    <xf numFmtId="0" fontId="0" fillId="13" borderId="0" xfId="0" applyFill="1" applyBorder="1" applyAlignment="1">
      <alignment horizontal="center"/>
    </xf>
    <xf numFmtId="0" fontId="0" fillId="15" borderId="1" xfId="0" applyFill="1" applyBorder="1"/>
    <xf numFmtId="0" fontId="0" fillId="15" borderId="8" xfId="0" applyFill="1" applyBorder="1"/>
    <xf numFmtId="0" fontId="0" fillId="15" borderId="5" xfId="0" applyFill="1" applyBorder="1"/>
    <xf numFmtId="0" fontId="0" fillId="15" borderId="10" xfId="0" applyFill="1" applyBorder="1"/>
    <xf numFmtId="0" fontId="0" fillId="15" borderId="11" xfId="0" applyFill="1" applyBorder="1"/>
    <xf numFmtId="165" fontId="0" fillId="0" borderId="0" xfId="0" applyNumberFormat="1" applyFill="1" applyBorder="1" applyAlignment="1">
      <alignment horizontal="center"/>
    </xf>
    <xf numFmtId="1" fontId="0" fillId="0" borderId="0" xfId="0" applyNumberFormat="1" applyBorder="1" applyAlignment="1">
      <alignment horizontal="center"/>
    </xf>
    <xf numFmtId="0" fontId="4" fillId="13" borderId="7" xfId="0" applyFont="1" applyFill="1" applyBorder="1"/>
    <xf numFmtId="0" fontId="0" fillId="13" borderId="1" xfId="0" applyFill="1" applyBorder="1"/>
    <xf numFmtId="166" fontId="39" fillId="13" borderId="8" xfId="17" applyNumberFormat="1" applyFont="1" applyFill="1" applyBorder="1" applyAlignment="1">
      <alignment horizontal="center"/>
    </xf>
    <xf numFmtId="0" fontId="0" fillId="13" borderId="4" xfId="0" applyFill="1" applyBorder="1"/>
    <xf numFmtId="166" fontId="39" fillId="13" borderId="5" xfId="17" applyNumberFormat="1" applyFont="1" applyFill="1" applyBorder="1" applyAlignment="1">
      <alignment horizontal="center"/>
    </xf>
    <xf numFmtId="0" fontId="32" fillId="13" borderId="4" xfId="0" applyFont="1" applyFill="1" applyBorder="1"/>
    <xf numFmtId="0" fontId="32" fillId="13" borderId="9" xfId="0" applyFont="1" applyFill="1" applyBorder="1"/>
    <xf numFmtId="0" fontId="7" fillId="0" borderId="0" xfId="0" quotePrefix="1" applyFont="1" applyFill="1" applyBorder="1" applyAlignment="1">
      <alignment horizontal="right" vertical="center"/>
    </xf>
    <xf numFmtId="166" fontId="0" fillId="0" borderId="0" xfId="17" applyNumberFormat="1" applyFont="1" applyFill="1" applyBorder="1" applyAlignment="1">
      <alignment vertical="center"/>
    </xf>
    <xf numFmtId="0" fontId="4" fillId="21" borderId="0" xfId="0" applyFont="1" applyFill="1"/>
    <xf numFmtId="0" fontId="0" fillId="21" borderId="0" xfId="0" applyFill="1"/>
    <xf numFmtId="0" fontId="7" fillId="21" borderId="0" xfId="0" applyFont="1" applyFill="1" applyAlignment="1">
      <alignment horizontal="center" vertical="top" wrapText="1"/>
    </xf>
    <xf numFmtId="0" fontId="7" fillId="21" borderId="0" xfId="0" applyFont="1" applyFill="1" applyBorder="1" applyAlignment="1">
      <alignment horizontal="center" vertical="top" wrapText="1"/>
    </xf>
    <xf numFmtId="0" fontId="7" fillId="21" borderId="0" xfId="0" applyFont="1" applyFill="1" applyAlignment="1">
      <alignment horizontal="center"/>
    </xf>
    <xf numFmtId="0" fontId="7" fillId="21" borderId="0" xfId="0" applyFont="1" applyFill="1" applyBorder="1" applyAlignment="1">
      <alignment horizontal="center"/>
    </xf>
    <xf numFmtId="0" fontId="7" fillId="21" borderId="0" xfId="0" applyFont="1" applyFill="1" applyAlignment="1">
      <alignment horizontal="center" vertical="center"/>
    </xf>
    <xf numFmtId="0" fontId="7" fillId="21" borderId="0" xfId="0" quotePrefix="1" applyFont="1" applyFill="1" applyAlignment="1">
      <alignment horizontal="center"/>
    </xf>
    <xf numFmtId="166" fontId="7" fillId="21" borderId="0" xfId="17" applyNumberFormat="1" applyFont="1" applyFill="1" applyBorder="1" applyAlignment="1">
      <alignment horizontal="center"/>
    </xf>
    <xf numFmtId="0" fontId="4" fillId="0" borderId="4" xfId="0" applyFont="1" applyBorder="1"/>
    <xf numFmtId="0" fontId="42" fillId="22" borderId="0" xfId="0" applyFont="1" applyFill="1"/>
    <xf numFmtId="0" fontId="0" fillId="22" borderId="0" xfId="0" applyFill="1"/>
    <xf numFmtId="0" fontId="32" fillId="0" borderId="0" xfId="0" applyFont="1" applyAlignment="1">
      <alignment horizontal="center" vertical="top" wrapText="1"/>
    </xf>
    <xf numFmtId="0" fontId="38" fillId="0" borderId="0" xfId="0" applyFont="1"/>
    <xf numFmtId="0" fontId="0" fillId="0" borderId="0" xfId="0" applyNumberFormat="1"/>
    <xf numFmtId="9" fontId="0" fillId="0" borderId="0" xfId="17" applyFont="1" applyFill="1"/>
    <xf numFmtId="0" fontId="0" fillId="13" borderId="0" xfId="0" applyFill="1"/>
    <xf numFmtId="0" fontId="7" fillId="0" borderId="4" xfId="0" applyFont="1" applyBorder="1" applyAlignment="1">
      <alignment horizontal="right"/>
    </xf>
    <xf numFmtId="0" fontId="27" fillId="0" borderId="0" xfId="0" applyFont="1" applyFill="1" applyAlignment="1">
      <alignment vertical="center"/>
    </xf>
    <xf numFmtId="0" fontId="7" fillId="0" borderId="10" xfId="0" applyFont="1" applyBorder="1"/>
    <xf numFmtId="0" fontId="7" fillId="0" borderId="9" xfId="0" applyFont="1" applyBorder="1" applyAlignment="1">
      <alignment horizontal="center"/>
    </xf>
    <xf numFmtId="0" fontId="7" fillId="0" borderId="10" xfId="0" applyFont="1" applyBorder="1" applyAlignment="1">
      <alignment horizontal="center"/>
    </xf>
    <xf numFmtId="3" fontId="7" fillId="0" borderId="4" xfId="0" applyNumberFormat="1" applyFont="1" applyBorder="1" applyAlignment="1">
      <alignment horizontal="center"/>
    </xf>
    <xf numFmtId="3" fontId="7" fillId="0" borderId="0" xfId="0" applyNumberFormat="1" applyFont="1" applyAlignment="1">
      <alignment horizontal="center"/>
    </xf>
    <xf numFmtId="0" fontId="7" fillId="0" borderId="4" xfId="0" applyFont="1" applyBorder="1"/>
    <xf numFmtId="3" fontId="7" fillId="0" borderId="0" xfId="0" applyNumberFormat="1" applyFont="1" applyBorder="1" applyAlignment="1">
      <alignment horizontal="center"/>
    </xf>
    <xf numFmtId="166" fontId="7" fillId="0" borderId="4" xfId="17" applyNumberFormat="1" applyFont="1" applyBorder="1" applyAlignment="1">
      <alignment horizontal="center"/>
    </xf>
    <xf numFmtId="166" fontId="7" fillId="0" borderId="0" xfId="17" applyNumberFormat="1" applyFont="1" applyBorder="1" applyAlignment="1">
      <alignment horizontal="center"/>
    </xf>
    <xf numFmtId="0" fontId="43" fillId="0" borderId="4" xfId="0" applyFont="1" applyBorder="1"/>
    <xf numFmtId="0" fontId="43" fillId="0" borderId="0" xfId="0" applyFont="1"/>
    <xf numFmtId="173" fontId="43" fillId="0" borderId="11" xfId="0" applyNumberFormat="1" applyFont="1" applyBorder="1" applyAlignment="1">
      <alignment horizontal="center"/>
    </xf>
    <xf numFmtId="0" fontId="43" fillId="0" borderId="9" xfId="0" applyFont="1" applyBorder="1" applyAlignment="1">
      <alignment horizontal="center"/>
    </xf>
    <xf numFmtId="0" fontId="43" fillId="0" borderId="10" xfId="0" applyFont="1" applyBorder="1" applyAlignment="1">
      <alignment horizontal="center"/>
    </xf>
    <xf numFmtId="0" fontId="43" fillId="0" borderId="0" xfId="0" applyFont="1" applyAlignment="1">
      <alignment horizontal="center"/>
    </xf>
    <xf numFmtId="166" fontId="43" fillId="0" borderId="4" xfId="17" applyNumberFormat="1" applyFont="1" applyBorder="1" applyAlignment="1">
      <alignment horizontal="center"/>
    </xf>
    <xf numFmtId="166" fontId="43" fillId="0" borderId="0" xfId="17" applyNumberFormat="1" applyFont="1" applyBorder="1" applyAlignment="1">
      <alignment horizontal="center"/>
    </xf>
    <xf numFmtId="166" fontId="43" fillId="0" borderId="7" xfId="17" applyNumberFormat="1" applyFont="1" applyBorder="1" applyAlignment="1">
      <alignment horizontal="center"/>
    </xf>
    <xf numFmtId="0" fontId="0" fillId="24" borderId="0" xfId="0" applyFill="1" applyBorder="1"/>
    <xf numFmtId="0" fontId="0" fillId="24" borderId="0" xfId="0" applyFill="1"/>
    <xf numFmtId="3" fontId="0" fillId="0" borderId="0" xfId="0" applyNumberFormat="1"/>
    <xf numFmtId="0" fontId="4" fillId="0" borderId="0" xfId="0" applyFont="1" applyFill="1"/>
    <xf numFmtId="0" fontId="7" fillId="13" borderId="0" xfId="0" applyFont="1" applyFill="1"/>
    <xf numFmtId="0" fontId="7" fillId="0" borderId="0" xfId="0" applyFont="1" applyAlignment="1">
      <alignment horizontal="center"/>
    </xf>
    <xf numFmtId="9" fontId="0" fillId="0" borderId="0" xfId="0" applyNumberFormat="1" applyBorder="1"/>
    <xf numFmtId="9" fontId="0" fillId="0" borderId="0" xfId="17" applyFont="1" applyBorder="1"/>
    <xf numFmtId="0" fontId="0" fillId="0" borderId="0" xfId="0" applyBorder="1" applyAlignment="1">
      <alignment horizontal="center"/>
    </xf>
    <xf numFmtId="0" fontId="3" fillId="0" borderId="0" xfId="0" quotePrefix="1" applyFont="1"/>
    <xf numFmtId="0" fontId="8" fillId="24" borderId="0" xfId="14" applyFill="1" applyBorder="1" applyAlignment="1" applyProtection="1"/>
    <xf numFmtId="0" fontId="8" fillId="24" borderId="0" xfId="14" applyFill="1" applyAlignment="1" applyProtection="1"/>
    <xf numFmtId="0" fontId="8" fillId="24" borderId="0" xfId="14" applyFont="1" applyFill="1" applyBorder="1" applyAlignment="1" applyProtection="1"/>
    <xf numFmtId="0" fontId="0" fillId="0" borderId="0" xfId="0" applyAlignment="1">
      <alignment wrapText="1"/>
    </xf>
    <xf numFmtId="1" fontId="44" fillId="23" borderId="4" xfId="0" applyNumberFormat="1" applyFont="1" applyFill="1" applyBorder="1" applyAlignment="1">
      <alignment horizontal="center"/>
    </xf>
    <xf numFmtId="0" fontId="44" fillId="23" borderId="0" xfId="0" applyFont="1" applyFill="1" applyBorder="1" applyAlignment="1">
      <alignment horizontal="center"/>
    </xf>
    <xf numFmtId="165" fontId="44" fillId="23" borderId="0" xfId="0" applyNumberFormat="1" applyFont="1" applyFill="1" applyBorder="1" applyAlignment="1">
      <alignment horizontal="center"/>
    </xf>
    <xf numFmtId="165" fontId="44" fillId="23" borderId="5" xfId="0" applyNumberFormat="1" applyFont="1" applyFill="1" applyBorder="1" applyAlignment="1">
      <alignment horizontal="center"/>
    </xf>
    <xf numFmtId="166" fontId="44" fillId="23" borderId="0" xfId="17" applyNumberFormat="1" applyFont="1" applyFill="1" applyBorder="1" applyAlignment="1">
      <alignment horizontal="center"/>
    </xf>
    <xf numFmtId="165" fontId="44" fillId="23" borderId="0" xfId="17" applyNumberFormat="1" applyFont="1" applyFill="1" applyBorder="1" applyAlignment="1">
      <alignment horizontal="center"/>
    </xf>
    <xf numFmtId="1" fontId="44" fillId="23" borderId="9" xfId="0" applyNumberFormat="1" applyFont="1" applyFill="1" applyBorder="1" applyAlignment="1">
      <alignment horizontal="center"/>
    </xf>
    <xf numFmtId="166" fontId="44" fillId="23" borderId="10" xfId="17" applyNumberFormat="1" applyFont="1" applyFill="1" applyBorder="1" applyAlignment="1">
      <alignment horizontal="center"/>
    </xf>
    <xf numFmtId="165" fontId="44" fillId="23" borderId="10" xfId="17" applyNumberFormat="1" applyFont="1" applyFill="1" applyBorder="1" applyAlignment="1">
      <alignment horizontal="center"/>
    </xf>
    <xf numFmtId="165" fontId="44" fillId="23" borderId="11" xfId="0" applyNumberFormat="1" applyFont="1" applyFill="1" applyBorder="1" applyAlignment="1">
      <alignment horizontal="center"/>
    </xf>
    <xf numFmtId="0" fontId="44" fillId="0" borderId="0" xfId="0" applyFont="1" applyAlignment="1">
      <alignment horizontal="center"/>
    </xf>
    <xf numFmtId="0" fontId="0" fillId="0" borderId="0" xfId="0" applyAlignment="1">
      <alignment horizontal="left" vertical="top" wrapText="1"/>
    </xf>
    <xf numFmtId="0" fontId="7" fillId="0" borderId="0" xfId="0" applyFont="1" applyBorder="1" applyAlignment="1">
      <alignment horizontal="center"/>
    </xf>
    <xf numFmtId="0" fontId="0" fillId="0" borderId="7" xfId="0" applyFont="1" applyFill="1" applyBorder="1" applyAlignment="1">
      <alignment horizontal="center" wrapText="1"/>
    </xf>
    <xf numFmtId="0" fontId="0" fillId="0" borderId="8" xfId="0" applyFont="1" applyFill="1" applyBorder="1" applyAlignment="1">
      <alignment horizontal="center" wrapText="1"/>
    </xf>
    <xf numFmtId="0" fontId="3" fillId="0" borderId="0" xfId="0" quotePrefix="1" applyFont="1" applyAlignment="1">
      <alignment horizontal="center" vertical="top" wrapText="1"/>
    </xf>
    <xf numFmtId="174" fontId="7" fillId="0" borderId="0" xfId="0" applyNumberFormat="1" applyFont="1"/>
    <xf numFmtId="0" fontId="7" fillId="0" borderId="0" xfId="0" quotePrefix="1" applyFont="1" applyAlignment="1">
      <alignment horizontal="left"/>
    </xf>
    <xf numFmtId="0" fontId="7" fillId="0" borderId="0" xfId="0" quotePrefix="1" applyFont="1" applyBorder="1" applyAlignment="1">
      <alignment horizontal="left"/>
    </xf>
    <xf numFmtId="175" fontId="7" fillId="0" borderId="0" xfId="24" applyNumberFormat="1" applyFont="1" applyAlignment="1"/>
    <xf numFmtId="175" fontId="7" fillId="0" borderId="0" xfId="24" applyNumberFormat="1" applyFont="1" applyBorder="1" applyAlignment="1"/>
    <xf numFmtId="0" fontId="7" fillId="0" borderId="0" xfId="24" applyFont="1"/>
    <xf numFmtId="0" fontId="7" fillId="0" borderId="0" xfId="24" applyFont="1" applyAlignment="1">
      <alignment wrapText="1"/>
    </xf>
    <xf numFmtId="0" fontId="7" fillId="0" borderId="0" xfId="24" applyFont="1" applyAlignment="1">
      <alignment horizontal="center" vertical="top" wrapText="1"/>
    </xf>
    <xf numFmtId="0" fontId="7" fillId="3" borderId="0" xfId="0" applyFont="1" applyFill="1"/>
    <xf numFmtId="0" fontId="45" fillId="3" borderId="0" xfId="0" applyFont="1" applyFill="1"/>
    <xf numFmtId="0" fontId="46" fillId="3" borderId="0" xfId="0" applyFont="1" applyFill="1"/>
    <xf numFmtId="0" fontId="7" fillId="0" borderId="0" xfId="0" quotePrefix="1" applyFont="1"/>
    <xf numFmtId="164" fontId="7" fillId="0" borderId="0" xfId="0" applyNumberFormat="1" applyFont="1" applyAlignment="1">
      <alignment horizontal="center"/>
    </xf>
    <xf numFmtId="0" fontId="0" fillId="15" borderId="0" xfId="0" applyFill="1" applyBorder="1" applyAlignment="1">
      <alignment horizontal="center" vertical="top" wrapText="1"/>
    </xf>
    <xf numFmtId="0" fontId="7" fillId="0" borderId="0" xfId="0" applyFont="1" applyAlignment="1">
      <alignment vertical="top" wrapText="1"/>
    </xf>
    <xf numFmtId="2" fontId="32" fillId="0" borderId="0" xfId="0" applyNumberFormat="1" applyFont="1" applyFill="1" applyBorder="1" applyAlignment="1">
      <alignment horizontal="center"/>
    </xf>
    <xf numFmtId="0" fontId="0" fillId="0" borderId="0" xfId="0" applyAlignment="1">
      <alignment wrapText="1"/>
    </xf>
    <xf numFmtId="0" fontId="4" fillId="0" borderId="0" xfId="0" applyFont="1" applyAlignment="1">
      <alignment horizontal="center" wrapText="1"/>
    </xf>
    <xf numFmtId="0" fontId="4" fillId="0" borderId="0" xfId="0" applyFont="1" applyAlignment="1">
      <alignment horizontal="center" vertical="top" wrapText="1"/>
    </xf>
    <xf numFmtId="16" fontId="7" fillId="0" borderId="0" xfId="0" quotePrefix="1" applyNumberFormat="1" applyFont="1"/>
    <xf numFmtId="17" fontId="7" fillId="0" borderId="0" xfId="0" quotePrefix="1" applyNumberFormat="1" applyFont="1"/>
    <xf numFmtId="166" fontId="7" fillId="0" borderId="0" xfId="17" applyNumberFormat="1" applyFont="1"/>
    <xf numFmtId="166" fontId="7" fillId="0" borderId="4" xfId="17" applyNumberFormat="1" applyFont="1" applyBorder="1"/>
    <xf numFmtId="166" fontId="7" fillId="0" borderId="4" xfId="0" applyNumberFormat="1" applyFont="1" applyBorder="1"/>
    <xf numFmtId="167" fontId="7" fillId="0" borderId="0" xfId="3" applyNumberFormat="1" applyFont="1"/>
    <xf numFmtId="0" fontId="7" fillId="0" borderId="0" xfId="0" applyFont="1" applyFill="1" applyAlignment="1">
      <alignment horizontal="center"/>
    </xf>
    <xf numFmtId="0" fontId="7" fillId="0" borderId="0" xfId="0" applyFont="1" applyFill="1" applyAlignment="1">
      <alignment horizontal="center" vertical="top" wrapText="1"/>
    </xf>
    <xf numFmtId="0" fontId="7" fillId="0" borderId="0" xfId="0" quotePrefix="1" applyFont="1" applyFill="1" applyAlignment="1">
      <alignment horizontal="center"/>
    </xf>
    <xf numFmtId="0" fontId="7" fillId="0" borderId="0" xfId="0" applyFont="1" applyBorder="1" applyAlignment="1">
      <alignment horizontal="right"/>
    </xf>
    <xf numFmtId="165" fontId="0" fillId="0" borderId="0" xfId="0" applyNumberFormat="1" applyFill="1" applyAlignment="1">
      <alignment horizontal="center"/>
    </xf>
    <xf numFmtId="0" fontId="44" fillId="23" borderId="7" xfId="0" applyFont="1" applyFill="1" applyBorder="1" applyAlignment="1">
      <alignment horizontal="center" vertical="top" wrapText="1"/>
    </xf>
    <xf numFmtId="0" fontId="44" fillId="23" borderId="1" xfId="0" applyFont="1" applyFill="1" applyBorder="1" applyAlignment="1">
      <alignment horizontal="center" vertical="top" wrapText="1"/>
    </xf>
    <xf numFmtId="0" fontId="44" fillId="23" borderId="8" xfId="0" applyFont="1" applyFill="1" applyBorder="1" applyAlignment="1">
      <alignment horizontal="center" vertical="top" wrapText="1"/>
    </xf>
    <xf numFmtId="49" fontId="40" fillId="0" borderId="0" xfId="0" applyNumberFormat="1" applyFont="1" applyAlignment="1">
      <alignment horizontal="center" vertical="center" wrapText="1"/>
    </xf>
    <xf numFmtId="0" fontId="7" fillId="0" borderId="0" xfId="0" quotePrefix="1" applyFont="1" applyFill="1" applyBorder="1" applyAlignment="1">
      <alignment horizontal="left"/>
    </xf>
    <xf numFmtId="0" fontId="7" fillId="0" borderId="0" xfId="0" quotePrefix="1" applyFont="1" applyAlignment="1">
      <alignment vertical="top" wrapText="1"/>
    </xf>
    <xf numFmtId="0" fontId="7" fillId="0" borderId="4" xfId="0" quotePrefix="1" applyFont="1" applyBorder="1" applyAlignment="1">
      <alignment vertical="top" wrapText="1"/>
    </xf>
    <xf numFmtId="0" fontId="7" fillId="0" borderId="4" xfId="0" applyFont="1" applyBorder="1" applyAlignment="1">
      <alignment vertical="top" wrapText="1"/>
    </xf>
    <xf numFmtId="0" fontId="3" fillId="0" borderId="4" xfId="0" applyFont="1" applyBorder="1" applyAlignment="1">
      <alignment horizontal="center" vertical="top" wrapText="1"/>
    </xf>
    <xf numFmtId="3" fontId="7" fillId="0" borderId="0" xfId="0" applyNumberFormat="1" applyFont="1"/>
    <xf numFmtId="2" fontId="7" fillId="0" borderId="4" xfId="0" applyNumberFormat="1" applyFont="1" applyFill="1" applyBorder="1" applyAlignment="1" applyProtection="1">
      <alignment horizontal="center" vertical="top"/>
      <protection locked="0"/>
    </xf>
    <xf numFmtId="2" fontId="7" fillId="0" borderId="5" xfId="0" applyNumberFormat="1" applyFont="1" applyFill="1" applyBorder="1" applyAlignment="1" applyProtection="1">
      <alignment horizontal="center" vertical="top"/>
      <protection locked="0"/>
    </xf>
    <xf numFmtId="2" fontId="7" fillId="0" borderId="15" xfId="0" applyNumberFormat="1" applyFont="1" applyFill="1" applyBorder="1" applyAlignment="1" applyProtection="1">
      <alignment horizontal="center" vertical="top"/>
      <protection locked="0"/>
    </xf>
    <xf numFmtId="2" fontId="7" fillId="0" borderId="0" xfId="0" applyNumberFormat="1" applyFont="1" applyAlignment="1">
      <alignment horizontal="center"/>
    </xf>
    <xf numFmtId="2" fontId="7" fillId="0" borderId="15" xfId="0" applyNumberFormat="1" applyFont="1" applyBorder="1" applyAlignment="1">
      <alignment horizontal="center"/>
    </xf>
    <xf numFmtId="0" fontId="7" fillId="0" borderId="0" xfId="0" applyFont="1" applyBorder="1" applyAlignment="1">
      <alignment horizontal="center" vertical="top"/>
    </xf>
    <xf numFmtId="0" fontId="7" fillId="0" borderId="0" xfId="0" applyFont="1" applyAlignment="1">
      <alignment horizontal="center" vertical="top"/>
    </xf>
    <xf numFmtId="167" fontId="7" fillId="0" borderId="4" xfId="3" applyNumberFormat="1" applyFont="1" applyBorder="1" applyAlignment="1">
      <alignment horizontal="center" vertical="top"/>
    </xf>
    <xf numFmtId="167" fontId="7" fillId="0" borderId="0" xfId="3" applyNumberFormat="1" applyFont="1" applyAlignment="1">
      <alignment horizontal="center" vertical="top"/>
    </xf>
    <xf numFmtId="2" fontId="7" fillId="0" borderId="4" xfId="0" applyNumberFormat="1" applyFont="1" applyBorder="1" applyAlignment="1">
      <alignment horizontal="center"/>
    </xf>
    <xf numFmtId="2" fontId="7" fillId="0" borderId="5" xfId="0" applyNumberFormat="1" applyFont="1" applyBorder="1" applyAlignment="1">
      <alignment horizontal="center"/>
    </xf>
    <xf numFmtId="2" fontId="7" fillId="0" borderId="0" xfId="0" applyNumberFormat="1" applyFont="1" applyBorder="1" applyAlignment="1">
      <alignment horizontal="center"/>
    </xf>
    <xf numFmtId="2" fontId="7" fillId="0" borderId="4" xfId="0" applyNumberFormat="1" applyFont="1" applyFill="1" applyBorder="1" applyAlignment="1">
      <alignment horizontal="center"/>
    </xf>
    <xf numFmtId="2" fontId="7" fillId="0" borderId="0" xfId="0" applyNumberFormat="1" applyFont="1" applyFill="1" applyBorder="1" applyAlignment="1">
      <alignment horizontal="center"/>
    </xf>
    <xf numFmtId="2" fontId="7" fillId="0" borderId="0" xfId="0" applyNumberFormat="1" applyFont="1" applyFill="1" applyAlignment="1">
      <alignment horizontal="center"/>
    </xf>
    <xf numFmtId="2" fontId="7" fillId="0" borderId="15" xfId="0" applyNumberFormat="1" applyFont="1" applyFill="1" applyBorder="1" applyAlignment="1">
      <alignment horizontal="center"/>
    </xf>
    <xf numFmtId="0" fontId="7" fillId="0" borderId="0" xfId="0" applyFont="1" applyFill="1"/>
    <xf numFmtId="0" fontId="7" fillId="0" borderId="0" xfId="0" applyFont="1" applyFill="1" applyBorder="1" applyAlignment="1">
      <alignment horizontal="center" vertical="top"/>
    </xf>
    <xf numFmtId="0" fontId="7" fillId="0" borderId="0" xfId="0" applyFont="1" applyFill="1" applyAlignment="1">
      <alignment horizontal="center" vertical="top"/>
    </xf>
    <xf numFmtId="167" fontId="7" fillId="0" borderId="4" xfId="3" applyNumberFormat="1" applyFont="1" applyFill="1" applyBorder="1" applyAlignment="1">
      <alignment horizontal="center" vertical="top"/>
    </xf>
    <xf numFmtId="167" fontId="7" fillId="0" borderId="0" xfId="3" applyNumberFormat="1" applyFont="1" applyFill="1" applyAlignment="1">
      <alignment horizontal="center" vertical="top"/>
    </xf>
    <xf numFmtId="0" fontId="7" fillId="0" borderId="0" xfId="0" applyFont="1" applyAlignment="1">
      <alignment horizontal="center" vertical="top" wrapText="1"/>
    </xf>
    <xf numFmtId="0" fontId="7" fillId="0" borderId="4" xfId="0" applyFont="1" applyBorder="1" applyAlignment="1">
      <alignment horizontal="center" vertical="top" wrapText="1"/>
    </xf>
    <xf numFmtId="0" fontId="7" fillId="0" borderId="5" xfId="0" applyFont="1" applyBorder="1" applyAlignment="1">
      <alignment horizontal="center" vertical="top" wrapText="1"/>
    </xf>
    <xf numFmtId="0" fontId="7" fillId="0" borderId="15" xfId="0" applyFont="1" applyBorder="1" applyAlignment="1">
      <alignment horizontal="center" vertical="top" wrapText="1"/>
    </xf>
    <xf numFmtId="0" fontId="7" fillId="0" borderId="0" xfId="0" applyFont="1" applyAlignment="1">
      <alignment wrapText="1"/>
    </xf>
    <xf numFmtId="0" fontId="7" fillId="0" borderId="0" xfId="0" applyFont="1" applyBorder="1" applyAlignment="1">
      <alignment horizontal="center" vertical="top" wrapText="1"/>
    </xf>
    <xf numFmtId="1" fontId="7" fillId="0" borderId="0" xfId="0" applyNumberFormat="1" applyFont="1" applyAlignment="1">
      <alignment horizontal="center"/>
    </xf>
    <xf numFmtId="0" fontId="7" fillId="0" borderId="0" xfId="0" applyFont="1" applyAlignment="1">
      <alignment horizontal="center" vertical="center"/>
    </xf>
    <xf numFmtId="0" fontId="7" fillId="0" borderId="0" xfId="0" applyFont="1" applyFill="1" applyBorder="1" applyAlignment="1">
      <alignment horizontal="center"/>
    </xf>
    <xf numFmtId="1" fontId="7" fillId="0" borderId="4" xfId="0" applyNumberFormat="1" applyFont="1" applyBorder="1" applyAlignment="1">
      <alignment horizontal="center"/>
    </xf>
    <xf numFmtId="0" fontId="7" fillId="0" borderId="15" xfId="0" applyFont="1" applyBorder="1" applyAlignment="1">
      <alignment horizontal="center"/>
    </xf>
    <xf numFmtId="1" fontId="7" fillId="10" borderId="6" xfId="0" applyNumberFormat="1" applyFont="1" applyFill="1" applyBorder="1" applyAlignment="1">
      <alignment horizontal="center"/>
    </xf>
    <xf numFmtId="2" fontId="7" fillId="0" borderId="7" xfId="0" applyNumberFormat="1" applyFont="1" applyBorder="1" applyAlignment="1">
      <alignment horizontal="center"/>
    </xf>
    <xf numFmtId="2" fontId="7" fillId="0" borderId="1" xfId="0" applyNumberFormat="1" applyFont="1" applyBorder="1" applyAlignment="1">
      <alignment horizontal="center"/>
    </xf>
    <xf numFmtId="2" fontId="7" fillId="0" borderId="8" xfId="0" applyNumberFormat="1" applyFont="1" applyBorder="1" applyAlignment="1">
      <alignment horizontal="center"/>
    </xf>
    <xf numFmtId="1" fontId="7" fillId="0" borderId="7" xfId="0" applyNumberFormat="1" applyFont="1" applyBorder="1" applyAlignment="1">
      <alignment horizontal="center"/>
    </xf>
    <xf numFmtId="1" fontId="7" fillId="0" borderId="1" xfId="0" applyNumberFormat="1" applyFont="1" applyBorder="1" applyAlignment="1">
      <alignment horizontal="center"/>
    </xf>
    <xf numFmtId="1" fontId="7" fillId="0" borderId="8" xfId="0" applyNumberFormat="1" applyFont="1" applyBorder="1" applyAlignment="1">
      <alignment horizontal="center"/>
    </xf>
    <xf numFmtId="0" fontId="7" fillId="0" borderId="14" xfId="0" applyFont="1" applyBorder="1" applyAlignment="1">
      <alignment horizontal="center"/>
    </xf>
    <xf numFmtId="1" fontId="7" fillId="0" borderId="0" xfId="0" applyNumberFormat="1" applyFont="1" applyBorder="1" applyAlignment="1">
      <alignment horizontal="center"/>
    </xf>
    <xf numFmtId="1" fontId="7" fillId="0" borderId="5" xfId="0" applyNumberFormat="1" applyFont="1" applyBorder="1" applyAlignment="1">
      <alignment horizontal="center"/>
    </xf>
    <xf numFmtId="2" fontId="7" fillId="0" borderId="9" xfId="0" applyNumberFormat="1" applyFont="1" applyBorder="1" applyAlignment="1">
      <alignment horizontal="center"/>
    </xf>
    <xf numFmtId="2" fontId="7" fillId="0" borderId="10" xfId="0" applyNumberFormat="1" applyFont="1" applyBorder="1" applyAlignment="1">
      <alignment horizontal="center"/>
    </xf>
    <xf numFmtId="2" fontId="7" fillId="0" borderId="11" xfId="0" applyNumberFormat="1" applyFont="1" applyBorder="1" applyAlignment="1">
      <alignment horizontal="center"/>
    </xf>
    <xf numFmtId="1" fontId="7" fillId="0" borderId="9" xfId="0" applyNumberFormat="1" applyFont="1" applyBorder="1" applyAlignment="1">
      <alignment horizontal="center"/>
    </xf>
    <xf numFmtId="1" fontId="7" fillId="0" borderId="10" xfId="0" applyNumberFormat="1" applyFont="1" applyBorder="1" applyAlignment="1">
      <alignment horizontal="center"/>
    </xf>
    <xf numFmtId="1" fontId="7" fillId="0" borderId="11" xfId="0" applyNumberFormat="1" applyFont="1" applyBorder="1" applyAlignment="1">
      <alignment horizontal="center"/>
    </xf>
    <xf numFmtId="0" fontId="7" fillId="0" borderId="16" xfId="0" applyFont="1" applyBorder="1" applyAlignment="1">
      <alignment horizontal="center"/>
    </xf>
    <xf numFmtId="2" fontId="7" fillId="0" borderId="4" xfId="0" applyNumberFormat="1" applyFont="1" applyBorder="1"/>
    <xf numFmtId="2" fontId="7" fillId="0" borderId="0" xfId="0" applyNumberFormat="1" applyFont="1" applyBorder="1"/>
    <xf numFmtId="2" fontId="7" fillId="0" borderId="5" xfId="0" applyNumberFormat="1" applyFont="1" applyBorder="1"/>
    <xf numFmtId="0" fontId="7" fillId="0" borderId="5" xfId="0" applyFont="1" applyBorder="1"/>
    <xf numFmtId="166" fontId="7" fillId="0" borderId="13" xfId="17" applyNumberFormat="1" applyFont="1" applyBorder="1" applyAlignment="1">
      <alignment horizontal="center"/>
    </xf>
    <xf numFmtId="166" fontId="7" fillId="0" borderId="15" xfId="17" applyNumberFormat="1" applyFont="1" applyBorder="1" applyAlignment="1">
      <alignment horizontal="center"/>
    </xf>
    <xf numFmtId="2" fontId="7" fillId="0" borderId="9" xfId="0" applyNumberFormat="1" applyFont="1" applyBorder="1"/>
    <xf numFmtId="2" fontId="7" fillId="0" borderId="10" xfId="0" applyNumberFormat="1" applyFont="1" applyBorder="1"/>
    <xf numFmtId="166" fontId="7" fillId="0" borderId="16" xfId="17" applyNumberFormat="1" applyFont="1" applyBorder="1" applyAlignment="1">
      <alignment horizontal="center"/>
    </xf>
    <xf numFmtId="1" fontId="7" fillId="0" borderId="7" xfId="0" applyNumberFormat="1" applyFont="1" applyBorder="1"/>
    <xf numFmtId="1" fontId="7" fillId="0" borderId="1" xfId="0" applyNumberFormat="1" applyFont="1" applyBorder="1"/>
    <xf numFmtId="1" fontId="7" fillId="0" borderId="8" xfId="0" applyNumberFormat="1" applyFont="1" applyBorder="1"/>
    <xf numFmtId="1" fontId="7" fillId="0" borderId="4" xfId="0" applyNumberFormat="1" applyFont="1" applyBorder="1"/>
    <xf numFmtId="1" fontId="7" fillId="0" borderId="0" xfId="0" applyNumberFormat="1" applyFont="1" applyBorder="1"/>
    <xf numFmtId="1" fontId="7" fillId="0" borderId="5" xfId="0" applyNumberFormat="1" applyFont="1" applyBorder="1"/>
    <xf numFmtId="1" fontId="7" fillId="0" borderId="9" xfId="0" applyNumberFormat="1" applyFont="1" applyBorder="1"/>
    <xf numFmtId="1" fontId="7" fillId="0" borderId="10" xfId="0" applyNumberFormat="1" applyFont="1" applyBorder="1"/>
    <xf numFmtId="1" fontId="7" fillId="0" borderId="11" xfId="0" applyNumberFormat="1" applyFont="1" applyBorder="1"/>
    <xf numFmtId="167" fontId="7" fillId="0" borderId="0" xfId="3" applyNumberFormat="1" applyFont="1" applyAlignment="1">
      <alignment horizontal="center"/>
    </xf>
    <xf numFmtId="9" fontId="7" fillId="0" borderId="5" xfId="17" applyFont="1" applyBorder="1" applyAlignment="1">
      <alignment horizontal="center"/>
    </xf>
    <xf numFmtId="3" fontId="7" fillId="0" borderId="10" xfId="0" applyNumberFormat="1" applyFont="1" applyBorder="1" applyAlignment="1">
      <alignment horizontal="center"/>
    </xf>
    <xf numFmtId="9" fontId="7" fillId="0" borderId="11" xfId="17" applyFont="1" applyBorder="1" applyAlignment="1">
      <alignment horizontal="center"/>
    </xf>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Border="1" applyAlignment="1">
      <alignment horizontal="center" vertical="center" wrapText="1"/>
    </xf>
    <xf numFmtId="0" fontId="7" fillId="0" borderId="0" xfId="0" applyFont="1" applyAlignment="1">
      <alignment vertical="center" wrapText="1"/>
    </xf>
    <xf numFmtId="167" fontId="7" fillId="0" borderId="4" xfId="3" applyNumberFormat="1" applyFont="1" applyBorder="1" applyAlignment="1">
      <alignment horizontal="center"/>
    </xf>
    <xf numFmtId="9" fontId="7" fillId="0" borderId="0" xfId="17" applyFont="1" applyBorder="1" applyAlignment="1">
      <alignment horizontal="center"/>
    </xf>
    <xf numFmtId="9" fontId="7" fillId="0" borderId="10" xfId="17" applyFont="1" applyBorder="1" applyAlignment="1">
      <alignment horizontal="center"/>
    </xf>
    <xf numFmtId="165" fontId="7" fillId="0" borderId="0" xfId="0" applyNumberFormat="1" applyFont="1" applyAlignment="1">
      <alignment horizontal="center"/>
    </xf>
    <xf numFmtId="1" fontId="7" fillId="0" borderId="0" xfId="0" applyNumberFormat="1" applyFont="1"/>
    <xf numFmtId="9" fontId="7" fillId="0" borderId="0" xfId="17" applyFont="1"/>
    <xf numFmtId="9" fontId="7" fillId="13" borderId="0" xfId="17" applyFont="1" applyFill="1"/>
    <xf numFmtId="0" fontId="7" fillId="21" borderId="0" xfId="0" applyFont="1" applyFill="1"/>
    <xf numFmtId="2" fontId="7" fillId="13" borderId="0" xfId="0" applyNumberFormat="1" applyFont="1" applyFill="1" applyAlignment="1">
      <alignment horizontal="center"/>
    </xf>
    <xf numFmtId="0" fontId="7" fillId="13" borderId="0" xfId="0" applyFont="1" applyFill="1" applyAlignment="1">
      <alignment horizontal="center"/>
    </xf>
    <xf numFmtId="0" fontId="7" fillId="13" borderId="0" xfId="0" applyFont="1" applyFill="1" applyBorder="1" applyAlignment="1">
      <alignment horizontal="center"/>
    </xf>
    <xf numFmtId="167" fontId="7" fillId="13" borderId="0" xfId="3" applyNumberFormat="1" applyFont="1" applyFill="1" applyBorder="1" applyAlignment="1"/>
    <xf numFmtId="165" fontId="7" fillId="13" borderId="0" xfId="0" applyNumberFormat="1" applyFont="1" applyFill="1" applyAlignment="1">
      <alignment horizontal="center"/>
    </xf>
    <xf numFmtId="165" fontId="7" fillId="25" borderId="0" xfId="0" applyNumberFormat="1" applyFont="1" applyFill="1" applyAlignment="1">
      <alignment horizontal="center"/>
    </xf>
    <xf numFmtId="0" fontId="7" fillId="25" borderId="0" xfId="0" applyFont="1" applyFill="1"/>
    <xf numFmtId="165" fontId="7" fillId="0" borderId="0" xfId="0" applyNumberFormat="1" applyFont="1"/>
    <xf numFmtId="0" fontId="47" fillId="0" borderId="10" xfId="0" applyFont="1" applyBorder="1" applyAlignment="1">
      <alignment vertical="top" wrapText="1"/>
    </xf>
    <xf numFmtId="166" fontId="7" fillId="0" borderId="0" xfId="17" applyNumberFormat="1" applyFont="1" applyAlignment="1">
      <alignment horizontal="center"/>
    </xf>
    <xf numFmtId="0" fontId="7" fillId="9" borderId="0" xfId="0" applyFont="1" applyFill="1"/>
    <xf numFmtId="1" fontId="7" fillId="0" borderId="0" xfId="0" applyNumberFormat="1" applyFont="1" applyFill="1" applyAlignment="1">
      <alignment horizontal="center"/>
    </xf>
    <xf numFmtId="1" fontId="7" fillId="0" borderId="5" xfId="0" applyNumberFormat="1" applyFont="1" applyFill="1" applyBorder="1" applyAlignment="1">
      <alignment horizontal="center"/>
    </xf>
    <xf numFmtId="0" fontId="7" fillId="9" borderId="0" xfId="0" applyFont="1" applyFill="1" applyBorder="1"/>
    <xf numFmtId="1" fontId="7" fillId="0" borderId="0" xfId="0" applyNumberFormat="1" applyFont="1" applyFill="1" applyBorder="1" applyAlignment="1">
      <alignment horizontal="center"/>
    </xf>
    <xf numFmtId="166" fontId="7" fillId="8" borderId="0" xfId="17" applyNumberFormat="1" applyFont="1" applyFill="1" applyAlignment="1">
      <alignment horizontal="center"/>
    </xf>
    <xf numFmtId="166" fontId="7" fillId="8" borderId="5" xfId="17" applyNumberFormat="1" applyFont="1" applyFill="1" applyBorder="1" applyAlignment="1">
      <alignment horizontal="center"/>
    </xf>
    <xf numFmtId="2" fontId="7" fillId="0" borderId="0" xfId="17" applyNumberFormat="1" applyFont="1" applyAlignment="1">
      <alignment horizontal="center"/>
    </xf>
    <xf numFmtId="166" fontId="7" fillId="13" borderId="0" xfId="17" applyNumberFormat="1" applyFont="1" applyFill="1" applyBorder="1" applyAlignment="1">
      <alignment horizontal="center"/>
    </xf>
    <xf numFmtId="166" fontId="7" fillId="13" borderId="5" xfId="17" applyNumberFormat="1" applyFont="1" applyFill="1" applyBorder="1" applyAlignment="1">
      <alignment horizontal="center"/>
    </xf>
    <xf numFmtId="166" fontId="7" fillId="13" borderId="10" xfId="17" applyNumberFormat="1" applyFont="1" applyFill="1" applyBorder="1" applyAlignment="1">
      <alignment horizontal="center"/>
    </xf>
    <xf numFmtId="166" fontId="7" fillId="13" borderId="11" xfId="17" applyNumberFormat="1" applyFont="1" applyFill="1" applyBorder="1" applyAlignment="1">
      <alignment horizontal="center"/>
    </xf>
    <xf numFmtId="0" fontId="7" fillId="0" borderId="0" xfId="0" applyFont="1" applyBorder="1"/>
    <xf numFmtId="0" fontId="7" fillId="0" borderId="4" xfId="0" applyFont="1" applyFill="1" applyBorder="1"/>
    <xf numFmtId="0" fontId="7" fillId="0" borderId="0" xfId="0" applyFont="1" applyFill="1" applyBorder="1"/>
    <xf numFmtId="0" fontId="7" fillId="0" borderId="5" xfId="0" applyFont="1" applyFill="1" applyBorder="1"/>
    <xf numFmtId="0" fontId="7" fillId="0" borderId="0" xfId="0" quotePrefix="1" applyFont="1" applyAlignment="1">
      <alignment horizontal="center"/>
    </xf>
    <xf numFmtId="9" fontId="7" fillId="0" borderId="0" xfId="17" applyFont="1" applyAlignment="1">
      <alignment horizontal="center"/>
    </xf>
    <xf numFmtId="0" fontId="7" fillId="0" borderId="4" xfId="0" applyFont="1" applyBorder="1" applyAlignment="1">
      <alignment horizontal="center"/>
    </xf>
    <xf numFmtId="0" fontId="7" fillId="0" borderId="0" xfId="0" applyNumberFormat="1" applyFont="1"/>
    <xf numFmtId="0" fontId="0" fillId="0" borderId="0" xfId="0" applyFont="1" applyFill="1" applyBorder="1" applyAlignment="1">
      <alignment horizontal="center" wrapText="1"/>
    </xf>
    <xf numFmtId="0" fontId="0" fillId="0" borderId="0" xfId="0" applyBorder="1" applyAlignment="1">
      <alignment horizontal="center"/>
    </xf>
    <xf numFmtId="0" fontId="7" fillId="0" borderId="0" xfId="0" quotePrefix="1" applyFont="1" applyAlignment="1">
      <alignment horizontal="right"/>
    </xf>
    <xf numFmtId="0" fontId="7" fillId="0" borderId="0" xfId="0" applyFont="1" applyAlignment="1">
      <alignment vertical="center"/>
    </xf>
    <xf numFmtId="0" fontId="7" fillId="0" borderId="0" xfId="0" applyFont="1" applyFill="1" applyAlignment="1">
      <alignment vertical="center"/>
    </xf>
    <xf numFmtId="0" fontId="7" fillId="26" borderId="0" xfId="0" applyFont="1" applyFill="1"/>
    <xf numFmtId="0" fontId="7" fillId="21" borderId="0" xfId="0" applyFont="1" applyFill="1" applyAlignment="1">
      <alignment vertical="center"/>
    </xf>
    <xf numFmtId="166" fontId="7" fillId="21" borderId="0" xfId="0" applyNumberFormat="1" applyFont="1" applyFill="1" applyAlignment="1">
      <alignment horizontal="center" vertical="center"/>
    </xf>
    <xf numFmtId="0" fontId="3" fillId="27" borderId="0" xfId="0" applyFont="1" applyFill="1"/>
    <xf numFmtId="0" fontId="0" fillId="27" borderId="0" xfId="0" applyFill="1"/>
    <xf numFmtId="166" fontId="0" fillId="27" borderId="0" xfId="17" applyNumberFormat="1" applyFont="1" applyFill="1"/>
    <xf numFmtId="0" fontId="3" fillId="27" borderId="0" xfId="0" applyFont="1" applyFill="1" applyAlignment="1">
      <alignment vertical="center"/>
    </xf>
    <xf numFmtId="166" fontId="0" fillId="27" borderId="0" xfId="17" applyNumberFormat="1" applyFont="1" applyFill="1" applyAlignment="1">
      <alignment vertical="center"/>
    </xf>
    <xf numFmtId="166" fontId="7" fillId="0" borderId="0" xfId="17" applyNumberFormat="1" applyFont="1" applyBorder="1"/>
    <xf numFmtId="0" fontId="5" fillId="0" borderId="7" xfId="0" applyFont="1" applyFill="1" applyBorder="1"/>
    <xf numFmtId="0" fontId="0" fillId="0" borderId="1" xfId="0" applyFill="1" applyBorder="1"/>
    <xf numFmtId="0" fontId="7" fillId="0" borderId="1" xfId="0" applyFont="1" applyFill="1" applyBorder="1"/>
    <xf numFmtId="0" fontId="7" fillId="0" borderId="8" xfId="0" applyFont="1" applyFill="1" applyBorder="1"/>
    <xf numFmtId="0" fontId="5" fillId="0" borderId="4" xfId="0" applyFont="1" applyFill="1" applyBorder="1"/>
    <xf numFmtId="0" fontId="7" fillId="0" borderId="0" xfId="0" applyFont="1" applyFill="1" applyBorder="1" applyAlignment="1">
      <alignment wrapText="1"/>
    </xf>
    <xf numFmtId="0" fontId="7" fillId="0" borderId="5" xfId="0" applyFont="1" applyFill="1" applyBorder="1" applyAlignment="1">
      <alignment wrapText="1"/>
    </xf>
    <xf numFmtId="0" fontId="32" fillId="0" borderId="4" xfId="0" applyFont="1" applyFill="1" applyBorder="1"/>
    <xf numFmtId="2" fontId="32" fillId="0" borderId="5" xfId="0" applyNumberFormat="1" applyFont="1" applyFill="1" applyBorder="1" applyAlignment="1">
      <alignment horizontal="center"/>
    </xf>
    <xf numFmtId="0" fontId="32" fillId="0" borderId="9" xfId="0" applyFont="1" applyFill="1" applyBorder="1"/>
    <xf numFmtId="2" fontId="32" fillId="0" borderId="10" xfId="0" applyNumberFormat="1" applyFont="1" applyFill="1" applyBorder="1" applyAlignment="1">
      <alignment horizontal="center"/>
    </xf>
    <xf numFmtId="2" fontId="32" fillId="0" borderId="11" xfId="0" applyNumberFormat="1" applyFont="1" applyFill="1" applyBorder="1" applyAlignment="1">
      <alignment horizontal="center"/>
    </xf>
    <xf numFmtId="0" fontId="7" fillId="10" borderId="13" xfId="0" applyFont="1" applyFill="1" applyBorder="1"/>
    <xf numFmtId="0" fontId="7" fillId="0" borderId="1" xfId="0" applyFont="1" applyBorder="1"/>
    <xf numFmtId="2" fontId="7" fillId="10" borderId="1" xfId="0" applyNumberFormat="1" applyFont="1" applyFill="1" applyBorder="1" applyAlignment="1">
      <alignment horizontal="center"/>
    </xf>
    <xf numFmtId="2" fontId="7" fillId="10" borderId="2" xfId="0" applyNumberFormat="1" applyFont="1" applyFill="1" applyBorder="1" applyAlignment="1">
      <alignment horizontal="center"/>
    </xf>
    <xf numFmtId="2" fontId="7" fillId="10" borderId="12" xfId="0" applyNumberFormat="1" applyFont="1" applyFill="1" applyBorder="1" applyAlignment="1">
      <alignment horizontal="center"/>
    </xf>
    <xf numFmtId="1" fontId="7" fillId="10" borderId="2" xfId="0" applyNumberFormat="1" applyFont="1" applyFill="1" applyBorder="1" applyAlignment="1">
      <alignment horizontal="center"/>
    </xf>
    <xf numFmtId="1" fontId="7" fillId="10" borderId="12" xfId="0" applyNumberFormat="1" applyFont="1" applyFill="1" applyBorder="1" applyAlignment="1">
      <alignment horizontal="center"/>
    </xf>
    <xf numFmtId="0" fontId="7" fillId="0" borderId="2" xfId="0" applyFont="1" applyBorder="1"/>
    <xf numFmtId="2" fontId="7" fillId="0" borderId="7" xfId="0" applyNumberFormat="1" applyFont="1" applyBorder="1"/>
    <xf numFmtId="2" fontId="7" fillId="0" borderId="1" xfId="0" applyNumberFormat="1" applyFont="1" applyBorder="1"/>
    <xf numFmtId="166" fontId="7" fillId="0" borderId="14" xfId="17" applyNumberFormat="1" applyFont="1" applyBorder="1" applyAlignment="1">
      <alignment horizontal="center"/>
    </xf>
    <xf numFmtId="167" fontId="7" fillId="0" borderId="0" xfId="3" applyNumberFormat="1" applyFont="1" applyBorder="1" applyAlignment="1">
      <alignment horizontal="center"/>
    </xf>
    <xf numFmtId="0" fontId="7" fillId="0" borderId="5" xfId="0" applyFont="1" applyFill="1" applyBorder="1" applyAlignment="1">
      <alignment horizontal="center" vertical="top" wrapText="1"/>
    </xf>
    <xf numFmtId="0" fontId="7" fillId="0" borderId="0" xfId="0" applyFont="1" applyBorder="1" applyAlignment="1">
      <alignment vertical="top" wrapText="1"/>
    </xf>
    <xf numFmtId="0" fontId="7" fillId="0" borderId="8" xfId="0" applyFont="1" applyBorder="1" applyAlignment="1">
      <alignment horizontal="center" vertical="top" wrapText="1"/>
    </xf>
    <xf numFmtId="0" fontId="7" fillId="0" borderId="0" xfId="0" applyFont="1" applyFill="1" applyBorder="1" applyAlignment="1">
      <alignment horizontal="center" vertical="top" wrapText="1"/>
    </xf>
    <xf numFmtId="0" fontId="38" fillId="0" borderId="0" xfId="0" applyFont="1" applyAlignment="1">
      <alignment horizontal="left"/>
    </xf>
    <xf numFmtId="0" fontId="38" fillId="0" borderId="11" xfId="0" applyFont="1" applyBorder="1" applyAlignment="1">
      <alignment horizontal="center" vertical="center" wrapText="1"/>
    </xf>
    <xf numFmtId="0" fontId="7" fillId="0" borderId="8" xfId="0" applyFont="1" applyBorder="1" applyAlignment="1">
      <alignment horizontal="center"/>
    </xf>
    <xf numFmtId="0" fontId="7" fillId="0" borderId="5" xfId="0" applyFont="1" applyBorder="1" applyAlignment="1">
      <alignment horizont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7" fillId="0" borderId="9" xfId="0" applyFont="1" applyBorder="1" applyAlignment="1">
      <alignment horizontal="center" vertical="top" wrapText="1"/>
    </xf>
    <xf numFmtId="0" fontId="7" fillId="0" borderId="11" xfId="0" applyFont="1" applyBorder="1" applyAlignment="1">
      <alignment horizontal="center" vertical="top" wrapText="1"/>
    </xf>
    <xf numFmtId="0" fontId="7" fillId="8" borderId="0" xfId="0" applyFont="1" applyFill="1"/>
    <xf numFmtId="0" fontId="7" fillId="0" borderId="0" xfId="0" quotePrefix="1" applyFont="1" applyAlignment="1">
      <alignment horizontal="center" vertical="center" wrapText="1"/>
    </xf>
    <xf numFmtId="0" fontId="7" fillId="0" borderId="0" xfId="0" applyFont="1" applyAlignment="1">
      <alignment horizontal="center" wrapText="1"/>
    </xf>
    <xf numFmtId="0" fontId="7" fillId="0" borderId="7" xfId="0" applyFont="1" applyBorder="1"/>
    <xf numFmtId="0" fontId="38" fillId="12" borderId="7" xfId="0" applyFont="1" applyFill="1" applyBorder="1" applyAlignment="1">
      <alignment horizontal="center" vertical="center"/>
    </xf>
    <xf numFmtId="0" fontId="7" fillId="12" borderId="1" xfId="0" applyFont="1" applyFill="1" applyBorder="1" applyAlignment="1">
      <alignment vertical="center"/>
    </xf>
    <xf numFmtId="0" fontId="7" fillId="12" borderId="1" xfId="0" applyFont="1" applyFill="1" applyBorder="1"/>
    <xf numFmtId="0" fontId="38" fillId="21" borderId="7" xfId="0" applyFont="1" applyFill="1" applyBorder="1" applyAlignment="1">
      <alignment horizontal="center" vertical="center"/>
    </xf>
    <xf numFmtId="0" fontId="7" fillId="21" borderId="1" xfId="0" applyFont="1" applyFill="1" applyBorder="1" applyAlignment="1">
      <alignment vertical="center"/>
    </xf>
    <xf numFmtId="0" fontId="7" fillId="21" borderId="1" xfId="0" applyFont="1" applyFill="1" applyBorder="1"/>
    <xf numFmtId="0" fontId="7" fillId="21" borderId="8" xfId="0" applyFont="1" applyFill="1" applyBorder="1"/>
    <xf numFmtId="0" fontId="7" fillId="12" borderId="4" xfId="0" applyFont="1" applyFill="1" applyBorder="1" applyAlignment="1">
      <alignment horizontal="left"/>
    </xf>
    <xf numFmtId="0" fontId="7" fillId="12" borderId="0" xfId="0" applyFont="1" applyFill="1" applyBorder="1"/>
    <xf numFmtId="0" fontId="7" fillId="21" borderId="4" xfId="0" applyFont="1" applyFill="1" applyBorder="1"/>
    <xf numFmtId="0" fontId="7" fillId="21" borderId="0" xfId="0" applyFont="1" applyFill="1" applyBorder="1"/>
    <xf numFmtId="0" fontId="7" fillId="21" borderId="5" xfId="0" applyFont="1" applyFill="1" applyBorder="1"/>
    <xf numFmtId="1" fontId="7" fillId="12" borderId="4" xfId="0" applyNumberFormat="1" applyFont="1" applyFill="1" applyBorder="1" applyAlignment="1">
      <alignment horizontal="center"/>
    </xf>
    <xf numFmtId="1" fontId="7" fillId="12" borderId="0" xfId="0" applyNumberFormat="1" applyFont="1" applyFill="1" applyBorder="1" applyAlignment="1">
      <alignment horizontal="center"/>
    </xf>
    <xf numFmtId="0" fontId="7" fillId="12" borderId="0" xfId="0" applyFont="1" applyFill="1" applyBorder="1" applyAlignment="1">
      <alignment horizontal="center"/>
    </xf>
    <xf numFmtId="0" fontId="7" fillId="21" borderId="4" xfId="0" applyFont="1" applyFill="1" applyBorder="1" applyAlignment="1">
      <alignment horizontal="center"/>
    </xf>
    <xf numFmtId="0" fontId="7" fillId="21" borderId="5" xfId="0" applyFont="1" applyFill="1" applyBorder="1" applyAlignment="1">
      <alignment horizontal="center"/>
    </xf>
    <xf numFmtId="0" fontId="7" fillId="0" borderId="4" xfId="0" quotePrefix="1" applyFont="1" applyBorder="1"/>
    <xf numFmtId="2" fontId="7" fillId="12" borderId="4" xfId="0" applyNumberFormat="1" applyFont="1" applyFill="1" applyBorder="1" applyAlignment="1">
      <alignment horizontal="center"/>
    </xf>
    <xf numFmtId="2" fontId="7" fillId="12" borderId="0" xfId="0" applyNumberFormat="1" applyFont="1" applyFill="1" applyBorder="1" applyAlignment="1">
      <alignment horizontal="center"/>
    </xf>
    <xf numFmtId="2" fontId="7" fillId="21" borderId="0" xfId="0" applyNumberFormat="1" applyFont="1" applyFill="1" applyBorder="1" applyAlignment="1">
      <alignment horizontal="center"/>
    </xf>
    <xf numFmtId="2" fontId="7" fillId="21" borderId="5" xfId="0" applyNumberFormat="1" applyFont="1" applyFill="1" applyBorder="1" applyAlignment="1">
      <alignment horizontal="center"/>
    </xf>
    <xf numFmtId="2" fontId="7" fillId="21" borderId="4" xfId="0" applyNumberFormat="1" applyFont="1" applyFill="1" applyBorder="1" applyAlignment="1">
      <alignment horizontal="center"/>
    </xf>
    <xf numFmtId="0" fontId="7" fillId="0" borderId="9" xfId="0" applyFont="1" applyFill="1" applyBorder="1"/>
    <xf numFmtId="2" fontId="7" fillId="12" borderId="9" xfId="0" applyNumberFormat="1" applyFont="1" applyFill="1" applyBorder="1" applyAlignment="1">
      <alignment horizontal="center"/>
    </xf>
    <xf numFmtId="2" fontId="7" fillId="12" borderId="10" xfId="0" applyNumberFormat="1" applyFont="1" applyFill="1" applyBorder="1" applyAlignment="1">
      <alignment horizontal="center"/>
    </xf>
    <xf numFmtId="2" fontId="7" fillId="21" borderId="9" xfId="0" applyNumberFormat="1" applyFont="1" applyFill="1" applyBorder="1" applyAlignment="1">
      <alignment horizontal="center"/>
    </xf>
    <xf numFmtId="2" fontId="7" fillId="21" borderId="10" xfId="0" applyNumberFormat="1" applyFont="1" applyFill="1" applyBorder="1" applyAlignment="1">
      <alignment horizontal="center"/>
    </xf>
    <xf numFmtId="2" fontId="7" fillId="21" borderId="11" xfId="0" applyNumberFormat="1" applyFont="1" applyFill="1" applyBorder="1" applyAlignment="1">
      <alignment horizontal="center"/>
    </xf>
    <xf numFmtId="0" fontId="48" fillId="11" borderId="2" xfId="0" applyFont="1" applyFill="1" applyBorder="1"/>
    <xf numFmtId="0" fontId="7" fillId="11" borderId="6" xfId="0" applyFont="1" applyFill="1" applyBorder="1"/>
    <xf numFmtId="0" fontId="7" fillId="11" borderId="12" xfId="0" applyFont="1" applyFill="1" applyBorder="1"/>
    <xf numFmtId="0" fontId="7" fillId="11" borderId="4" xfId="0" applyFont="1" applyFill="1" applyBorder="1"/>
    <xf numFmtId="0" fontId="7" fillId="11" borderId="4" xfId="0" quotePrefix="1" applyFont="1" applyFill="1" applyBorder="1"/>
    <xf numFmtId="9" fontId="7" fillId="11" borderId="4" xfId="17" applyFont="1" applyFill="1" applyBorder="1" applyAlignment="1">
      <alignment horizontal="center"/>
    </xf>
    <xf numFmtId="9" fontId="7" fillId="11" borderId="0" xfId="17" applyFont="1" applyFill="1" applyBorder="1" applyAlignment="1">
      <alignment horizontal="center"/>
    </xf>
    <xf numFmtId="9" fontId="7" fillId="11" borderId="5" xfId="17" applyFont="1" applyFill="1" applyBorder="1" applyAlignment="1">
      <alignment horizontal="center"/>
    </xf>
    <xf numFmtId="0" fontId="7" fillId="11" borderId="9" xfId="0" applyFont="1" applyFill="1" applyBorder="1"/>
    <xf numFmtId="9" fontId="7" fillId="11" borderId="9" xfId="17" applyFont="1" applyFill="1" applyBorder="1" applyAlignment="1">
      <alignment horizontal="center"/>
    </xf>
    <xf numFmtId="9" fontId="7" fillId="11" borderId="10" xfId="17" applyFont="1" applyFill="1" applyBorder="1" applyAlignment="1">
      <alignment horizontal="center"/>
    </xf>
    <xf numFmtId="9" fontId="7" fillId="11" borderId="11" xfId="17" applyFont="1" applyFill="1" applyBorder="1" applyAlignment="1">
      <alignment horizontal="center"/>
    </xf>
    <xf numFmtId="0" fontId="7" fillId="0" borderId="0" xfId="0" applyFont="1" applyAlignment="1">
      <alignment horizontal="left"/>
    </xf>
    <xf numFmtId="0" fontId="38" fillId="0" borderId="0" xfId="0" applyFont="1" applyAlignment="1"/>
    <xf numFmtId="0" fontId="7" fillId="0" borderId="0" xfId="0" applyFont="1" applyAlignment="1"/>
    <xf numFmtId="49" fontId="40" fillId="0" borderId="0" xfId="0" applyNumberFormat="1" applyFont="1" applyAlignment="1">
      <alignment horizontal="left" vertical="center"/>
    </xf>
    <xf numFmtId="0" fontId="3" fillId="0" borderId="0" xfId="0" applyFont="1" applyAlignment="1">
      <alignment horizontal="center"/>
    </xf>
    <xf numFmtId="0" fontId="32" fillId="0" borderId="0" xfId="0" applyFont="1" applyAlignment="1">
      <alignment wrapText="1"/>
    </xf>
    <xf numFmtId="0" fontId="7" fillId="0" borderId="0" xfId="0" applyNumberFormat="1" applyFont="1" applyFill="1"/>
    <xf numFmtId="0" fontId="7" fillId="0" borderId="0" xfId="0" quotePrefix="1" applyFont="1" applyAlignment="1">
      <alignment horizontal="center" vertical="top" wrapText="1"/>
    </xf>
    <xf numFmtId="166" fontId="7" fillId="0" borderId="0" xfId="17" applyNumberFormat="1" applyFont="1" applyAlignment="1">
      <alignment vertical="top"/>
    </xf>
    <xf numFmtId="176" fontId="7" fillId="0" borderId="0" xfId="0" applyNumberFormat="1" applyFont="1"/>
    <xf numFmtId="166" fontId="7" fillId="0" borderId="0" xfId="0" applyNumberFormat="1" applyFont="1" applyAlignment="1">
      <alignment horizontal="center"/>
    </xf>
    <xf numFmtId="0" fontId="0" fillId="28" borderId="2" xfId="0" applyFill="1" applyBorder="1"/>
    <xf numFmtId="0" fontId="0" fillId="28" borderId="6" xfId="0" applyFill="1" applyBorder="1"/>
    <xf numFmtId="0" fontId="7" fillId="28" borderId="0" xfId="0" applyFont="1" applyFill="1"/>
    <xf numFmtId="0" fontId="7" fillId="28" borderId="4" xfId="0" applyFont="1" applyFill="1" applyBorder="1"/>
    <xf numFmtId="0" fontId="7" fillId="28" borderId="0" xfId="0" applyFont="1" applyFill="1" applyAlignment="1">
      <alignment horizontal="center"/>
    </xf>
    <xf numFmtId="0" fontId="7" fillId="0" borderId="2" xfId="0" applyFont="1" applyBorder="1" applyAlignment="1">
      <alignment horizontal="center" vertical="top"/>
    </xf>
    <xf numFmtId="0" fontId="7" fillId="0" borderId="2" xfId="0" applyFont="1" applyBorder="1" applyAlignment="1">
      <alignment horizontal="center" vertical="top" wrapText="1"/>
    </xf>
    <xf numFmtId="0" fontId="7" fillId="0" borderId="6" xfId="0" applyFont="1" applyBorder="1" applyAlignment="1">
      <alignment horizontal="center" vertical="top" wrapText="1"/>
    </xf>
    <xf numFmtId="0" fontId="7" fillId="0" borderId="6" xfId="0" applyFont="1" applyFill="1" applyBorder="1" applyAlignment="1">
      <alignment horizontal="center" vertical="top" wrapText="1"/>
    </xf>
    <xf numFmtId="0" fontId="7" fillId="0" borderId="12" xfId="0" applyFont="1" applyBorder="1" applyAlignment="1">
      <alignment horizontal="center" vertical="top" wrapText="1"/>
    </xf>
    <xf numFmtId="0" fontId="7" fillId="28" borderId="9" xfId="0" applyFont="1" applyFill="1" applyBorder="1" applyAlignment="1">
      <alignment horizontal="center" vertical="top" wrapText="1"/>
    </xf>
    <xf numFmtId="0" fontId="7" fillId="28" borderId="10" xfId="0" applyFont="1" applyFill="1" applyBorder="1" applyAlignment="1">
      <alignment horizontal="center" vertical="top" wrapText="1"/>
    </xf>
    <xf numFmtId="0" fontId="7" fillId="28" borderId="6" xfId="0" applyFont="1" applyFill="1" applyBorder="1" applyAlignment="1">
      <alignment horizontal="center" vertical="top" wrapText="1"/>
    </xf>
    <xf numFmtId="0" fontId="7" fillId="0" borderId="10" xfId="0" applyFont="1" applyFill="1" applyBorder="1" applyAlignment="1">
      <alignment horizontal="center" vertical="top" wrapText="1"/>
    </xf>
    <xf numFmtId="0" fontId="7" fillId="8" borderId="0" xfId="0" applyFont="1" applyFill="1" applyAlignment="1">
      <alignment horizontal="center" vertical="top" wrapText="1"/>
    </xf>
    <xf numFmtId="0" fontId="7" fillId="8" borderId="5" xfId="0" applyFont="1" applyFill="1" applyBorder="1" applyAlignment="1">
      <alignment horizontal="center" vertical="top" wrapText="1"/>
    </xf>
    <xf numFmtId="0" fontId="7" fillId="8" borderId="0" xfId="0" applyFont="1" applyFill="1" applyBorder="1" applyAlignment="1">
      <alignment horizontal="center" vertical="top" wrapText="1"/>
    </xf>
    <xf numFmtId="0" fontId="7" fillId="28" borderId="0" xfId="0" applyFont="1" applyFill="1" applyBorder="1"/>
    <xf numFmtId="0" fontId="7" fillId="28" borderId="5" xfId="0" applyFont="1" applyFill="1" applyBorder="1"/>
    <xf numFmtId="0" fontId="7" fillId="28" borderId="9" xfId="0" applyFont="1" applyFill="1" applyBorder="1"/>
    <xf numFmtId="0" fontId="7" fillId="28" borderId="10" xfId="0" applyFont="1" applyFill="1" applyBorder="1"/>
    <xf numFmtId="0" fontId="7" fillId="28" borderId="11" xfId="0" applyFont="1" applyFill="1" applyBorder="1"/>
    <xf numFmtId="167" fontId="7" fillId="0" borderId="0" xfId="3" applyNumberFormat="1" applyFont="1" applyFill="1" applyBorder="1"/>
    <xf numFmtId="0" fontId="7" fillId="27" borderId="0" xfId="0" applyFont="1" applyFill="1"/>
    <xf numFmtId="0" fontId="0" fillId="0" borderId="0" xfId="0" applyFill="1" applyAlignment="1">
      <alignment horizontal="center" vertical="top"/>
    </xf>
    <xf numFmtId="0" fontId="22" fillId="19" borderId="0" xfId="0" applyFont="1" applyFill="1" applyAlignment="1">
      <alignment vertical="center"/>
    </xf>
    <xf numFmtId="0" fontId="0" fillId="19" borderId="0" xfId="0" applyFill="1"/>
    <xf numFmtId="0" fontId="0" fillId="19" borderId="0" xfId="0" applyFill="1" applyAlignment="1">
      <alignment horizontal="center" vertical="top" wrapText="1"/>
    </xf>
    <xf numFmtId="1" fontId="0" fillId="19" borderId="0" xfId="0" applyNumberFormat="1" applyFill="1" applyAlignment="1">
      <alignment horizontal="center" vertical="top" wrapText="1"/>
    </xf>
    <xf numFmtId="2" fontId="0" fillId="19" borderId="0" xfId="0" applyNumberFormat="1" applyFill="1"/>
    <xf numFmtId="0" fontId="7" fillId="0" borderId="0" xfId="0" applyNumberFormat="1" applyFont="1" applyAlignment="1">
      <alignment horizontal="center"/>
    </xf>
    <xf numFmtId="0" fontId="43" fillId="0" borderId="10" xfId="0" applyFont="1" applyFill="1" applyBorder="1" applyAlignment="1">
      <alignment horizontal="center"/>
    </xf>
    <xf numFmtId="175" fontId="7" fillId="0" borderId="0" xfId="24" applyNumberFormat="1" applyFont="1" applyFill="1" applyBorder="1" applyAlignment="1"/>
    <xf numFmtId="0" fontId="7" fillId="0" borderId="11" xfId="0" applyFont="1" applyBorder="1" applyAlignment="1">
      <alignment horizontal="center"/>
    </xf>
    <xf numFmtId="0" fontId="34" fillId="3" borderId="0" xfId="14" applyFont="1" applyFill="1" applyAlignment="1" applyProtection="1">
      <alignment vertical="center"/>
    </xf>
    <xf numFmtId="1" fontId="7" fillId="28" borderId="5" xfId="0" applyNumberFormat="1" applyFont="1" applyFill="1" applyBorder="1" applyAlignment="1">
      <alignment horizontal="center"/>
    </xf>
    <xf numFmtId="167" fontId="0" fillId="0" borderId="0" xfId="3" applyNumberFormat="1" applyFont="1" applyFill="1" applyBorder="1"/>
    <xf numFmtId="0" fontId="40" fillId="0" borderId="0" xfId="0" applyFont="1" applyFill="1" applyBorder="1"/>
    <xf numFmtId="0" fontId="0" fillId="0" borderId="0" xfId="0" applyFill="1" applyBorder="1" applyAlignment="1"/>
    <xf numFmtId="167" fontId="0" fillId="0" borderId="0" xfId="3" applyNumberFormat="1" applyFont="1" applyFill="1" applyBorder="1" applyAlignment="1"/>
    <xf numFmtId="0" fontId="3" fillId="0" borderId="0" xfId="0" applyFont="1" applyFill="1" applyBorder="1"/>
    <xf numFmtId="0" fontId="0" fillId="0" borderId="0" xfId="0" applyFont="1" applyFill="1" applyBorder="1"/>
    <xf numFmtId="0" fontId="22" fillId="3" borderId="0" xfId="16" applyFont="1" applyFill="1" applyAlignment="1">
      <alignment vertical="center"/>
    </xf>
    <xf numFmtId="0" fontId="3" fillId="0" borderId="0" xfId="16"/>
    <xf numFmtId="0" fontId="7" fillId="0" borderId="0" xfId="16" applyFont="1"/>
    <xf numFmtId="0" fontId="38" fillId="0" borderId="0" xfId="16" applyFont="1"/>
    <xf numFmtId="0" fontId="4" fillId="0" borderId="0" xfId="16" applyFont="1"/>
    <xf numFmtId="0" fontId="7" fillId="0" borderId="0" xfId="16" applyFont="1" applyAlignment="1">
      <alignment vertical="top" wrapText="1"/>
    </xf>
    <xf numFmtId="17" fontId="7" fillId="0" borderId="0" xfId="16" quotePrefix="1" applyNumberFormat="1" applyFont="1"/>
    <xf numFmtId="0" fontId="28" fillId="3" borderId="0" xfId="16" applyFont="1" applyFill="1" applyAlignment="1">
      <alignment vertical="center"/>
    </xf>
    <xf numFmtId="0" fontId="3" fillId="3" borderId="0" xfId="16" applyFill="1"/>
    <xf numFmtId="0" fontId="26" fillId="3" borderId="0" xfId="16" applyFont="1" applyFill="1"/>
    <xf numFmtId="0" fontId="3" fillId="0" borderId="0" xfId="16" applyFont="1" applyAlignment="1">
      <alignment wrapText="1"/>
    </xf>
    <xf numFmtId="0" fontId="3" fillId="0" borderId="0" xfId="16" applyAlignment="1">
      <alignment wrapText="1"/>
    </xf>
    <xf numFmtId="0" fontId="3" fillId="0" borderId="0" xfId="16" applyFont="1"/>
    <xf numFmtId="0" fontId="7" fillId="0" borderId="10" xfId="16" applyFont="1" applyBorder="1" applyAlignment="1">
      <alignment horizontal="center" wrapText="1"/>
    </xf>
    <xf numFmtId="0" fontId="7" fillId="0" borderId="10" xfId="16" quotePrefix="1" applyFont="1" applyBorder="1" applyAlignment="1">
      <alignment horizontal="center" wrapText="1"/>
    </xf>
    <xf numFmtId="0" fontId="7" fillId="0" borderId="0" xfId="16" applyFont="1" applyAlignment="1">
      <alignment horizontal="center"/>
    </xf>
    <xf numFmtId="165" fontId="7" fillId="0" borderId="0" xfId="16" applyNumberFormat="1" applyFont="1" applyAlignment="1">
      <alignment horizontal="center"/>
    </xf>
    <xf numFmtId="0" fontId="7" fillId="0" borderId="0" xfId="16" quotePrefix="1" applyFont="1" applyAlignment="1">
      <alignment horizontal="center"/>
    </xf>
    <xf numFmtId="0" fontId="3" fillId="0" borderId="0" xfId="16" applyAlignment="1">
      <alignment vertical="top" wrapText="1"/>
    </xf>
    <xf numFmtId="0" fontId="3" fillId="0" borderId="0" xfId="16" applyFont="1" applyAlignment="1">
      <alignment vertical="top" wrapText="1"/>
    </xf>
    <xf numFmtId="0" fontId="7" fillId="0" borderId="0" xfId="16" applyFont="1" applyAlignment="1">
      <alignment horizontal="right"/>
    </xf>
    <xf numFmtId="0" fontId="7" fillId="0" borderId="0" xfId="16" applyFont="1" applyAlignment="1">
      <alignment horizontal="center" vertical="top" wrapText="1"/>
    </xf>
    <xf numFmtId="0" fontId="7" fillId="0" borderId="0" xfId="16" applyFont="1" applyAlignment="1">
      <alignment horizontal="center" vertical="top"/>
    </xf>
    <xf numFmtId="0" fontId="3" fillId="0" borderId="0" xfId="16" applyAlignment="1">
      <alignment horizontal="center" vertical="top" wrapText="1"/>
    </xf>
    <xf numFmtId="0" fontId="7" fillId="7" borderId="0" xfId="16" applyFont="1" applyFill="1"/>
    <xf numFmtId="165" fontId="7" fillId="7" borderId="0" xfId="16" applyNumberFormat="1" applyFont="1" applyFill="1" applyAlignment="1">
      <alignment horizontal="center"/>
    </xf>
    <xf numFmtId="0" fontId="7" fillId="12" borderId="0" xfId="16" applyFont="1" applyFill="1"/>
    <xf numFmtId="165" fontId="7" fillId="12" borderId="0" xfId="16" applyNumberFormat="1" applyFont="1" applyFill="1" applyAlignment="1">
      <alignment horizontal="center"/>
    </xf>
    <xf numFmtId="0" fontId="7" fillId="0" borderId="0" xfId="16" applyFont="1" applyFill="1"/>
    <xf numFmtId="0" fontId="3" fillId="0" borderId="0" xfId="16" applyFill="1"/>
    <xf numFmtId="0" fontId="19" fillId="20" borderId="0" xfId="16" quotePrefix="1" applyFont="1" applyFill="1"/>
    <xf numFmtId="0" fontId="3" fillId="20" borderId="0" xfId="16" applyFill="1"/>
    <xf numFmtId="0" fontId="28" fillId="3" borderId="4" xfId="16" applyFont="1" applyFill="1" applyBorder="1" applyAlignment="1">
      <alignment vertical="center"/>
    </xf>
    <xf numFmtId="0" fontId="3" fillId="0" borderId="4" xfId="16" applyBorder="1"/>
    <xf numFmtId="0" fontId="3" fillId="0" borderId="4" xfId="16" applyBorder="1" applyAlignment="1">
      <alignment vertical="top" wrapText="1"/>
    </xf>
    <xf numFmtId="0" fontId="7" fillId="0" borderId="4" xfId="16" applyFont="1" applyBorder="1"/>
    <xf numFmtId="0" fontId="7" fillId="11" borderId="0" xfId="0" applyFont="1" applyFill="1" applyBorder="1" applyAlignment="1">
      <alignment horizontal="center"/>
    </xf>
    <xf numFmtId="1" fontId="7" fillId="11" borderId="0" xfId="0" applyNumberFormat="1" applyFont="1" applyFill="1" applyBorder="1" applyAlignment="1">
      <alignment horizontal="center"/>
    </xf>
    <xf numFmtId="1" fontId="7" fillId="11" borderId="4" xfId="0" applyNumberFormat="1" applyFont="1" applyFill="1" applyBorder="1" applyAlignment="1">
      <alignment horizontal="center"/>
    </xf>
    <xf numFmtId="0" fontId="41" fillId="0" borderId="0" xfId="0" applyFont="1" applyFill="1" applyAlignment="1">
      <alignment vertical="center"/>
    </xf>
    <xf numFmtId="0" fontId="32" fillId="0" borderId="0" xfId="0" applyFont="1" applyFill="1" applyAlignment="1">
      <alignment vertical="center"/>
    </xf>
    <xf numFmtId="0" fontId="32" fillId="0" borderId="0" xfId="0" applyFont="1" applyFill="1"/>
    <xf numFmtId="0" fontId="49" fillId="0" borderId="0" xfId="14" applyFont="1" applyFill="1" applyAlignment="1" applyProtection="1">
      <alignment vertical="center"/>
    </xf>
    <xf numFmtId="0" fontId="32" fillId="0" borderId="0" xfId="0" applyFont="1"/>
    <xf numFmtId="0" fontId="32" fillId="20" borderId="0" xfId="0" applyFont="1" applyFill="1" applyAlignment="1">
      <alignment vertical="center"/>
    </xf>
    <xf numFmtId="0" fontId="32" fillId="20" borderId="0" xfId="0" applyFont="1" applyFill="1"/>
    <xf numFmtId="9" fontId="0" fillId="0" borderId="0" xfId="0" applyNumberFormat="1" applyFill="1" applyBorder="1"/>
    <xf numFmtId="9" fontId="0" fillId="0" borderId="0" xfId="17" applyFont="1" applyFill="1" applyBorder="1"/>
    <xf numFmtId="0" fontId="50" fillId="0" borderId="0" xfId="0" quotePrefix="1" applyFont="1" applyBorder="1" applyAlignment="1">
      <alignment horizontal="left" vertical="top"/>
    </xf>
    <xf numFmtId="2" fontId="7" fillId="0" borderId="0" xfId="0" applyNumberFormat="1" applyFont="1"/>
    <xf numFmtId="0" fontId="51" fillId="0" borderId="0" xfId="0" quotePrefix="1" applyFont="1" applyAlignment="1">
      <alignment horizontal="left"/>
    </xf>
    <xf numFmtId="0" fontId="52" fillId="0" borderId="0" xfId="0" quotePrefix="1" applyFont="1" applyAlignment="1">
      <alignment horizontal="left" vertical="top"/>
    </xf>
    <xf numFmtId="0" fontId="52" fillId="0" borderId="0" xfId="0" quotePrefix="1" applyFont="1" applyAlignment="1">
      <alignment horizontal="center" vertical="top" wrapText="1"/>
    </xf>
    <xf numFmtId="176" fontId="51" fillId="0" borderId="0" xfId="0" applyNumberFormat="1" applyFont="1" applyAlignment="1">
      <alignment horizontal="center" vertical="center"/>
    </xf>
    <xf numFmtId="9" fontId="0" fillId="0" borderId="0" xfId="17" applyFont="1"/>
    <xf numFmtId="0" fontId="7" fillId="17" borderId="0" xfId="0" applyFont="1" applyFill="1" applyAlignment="1">
      <alignment horizontal="center" wrapText="1"/>
    </xf>
    <xf numFmtId="0" fontId="7" fillId="17" borderId="0" xfId="0" applyFont="1" applyFill="1"/>
    <xf numFmtId="0" fontId="0" fillId="15" borderId="5" xfId="0" applyFill="1" applyBorder="1" applyAlignment="1">
      <alignment horizontal="center" vertical="top" wrapText="1"/>
    </xf>
    <xf numFmtId="167" fontId="7" fillId="21" borderId="0" xfId="3" applyNumberFormat="1" applyFont="1" applyFill="1" applyAlignment="1">
      <alignment horizontal="center"/>
    </xf>
    <xf numFmtId="167" fontId="7" fillId="21" borderId="0" xfId="3" applyNumberFormat="1" applyFont="1" applyFill="1" applyBorder="1" applyAlignment="1">
      <alignment horizontal="center"/>
    </xf>
    <xf numFmtId="0" fontId="8" fillId="0" borderId="0" xfId="14" applyAlignment="1" applyProtection="1"/>
    <xf numFmtId="0" fontId="53" fillId="0" borderId="0" xfId="14" applyFont="1" applyFill="1" applyAlignment="1" applyProtection="1">
      <alignment vertical="center"/>
    </xf>
    <xf numFmtId="0" fontId="4" fillId="0" borderId="0" xfId="0" applyFont="1" applyAlignment="1">
      <alignment horizontal="left" vertical="center"/>
    </xf>
    <xf numFmtId="167" fontId="7" fillId="0" borderId="0" xfId="3" applyNumberFormat="1" applyFont="1" applyFill="1" applyBorder="1" applyAlignment="1">
      <alignment horizontal="center" vertical="top"/>
    </xf>
    <xf numFmtId="2" fontId="7" fillId="0" borderId="5" xfId="0" applyNumberFormat="1" applyFont="1" applyFill="1" applyBorder="1" applyAlignment="1">
      <alignment horizontal="center"/>
    </xf>
    <xf numFmtId="16" fontId="0" fillId="0" borderId="0" xfId="0" applyNumberFormat="1"/>
    <xf numFmtId="17" fontId="0" fillId="0" borderId="0" xfId="0" applyNumberFormat="1"/>
    <xf numFmtId="11" fontId="0" fillId="0" borderId="0" xfId="0" applyNumberFormat="1"/>
    <xf numFmtId="0" fontId="9" fillId="0" borderId="0" xfId="0" applyFont="1" applyFill="1"/>
    <xf numFmtId="0" fontId="54" fillId="0" borderId="0" xfId="25" applyFont="1" applyFill="1"/>
    <xf numFmtId="3" fontId="55" fillId="0" borderId="0" xfId="0" applyNumberFormat="1" applyFont="1" applyFill="1"/>
    <xf numFmtId="167" fontId="55" fillId="0" borderId="0" xfId="3" applyNumberFormat="1" applyFont="1" applyFill="1"/>
    <xf numFmtId="0" fontId="26" fillId="0" borderId="0" xfId="0" applyFont="1" applyFill="1"/>
    <xf numFmtId="167" fontId="46" fillId="0" borderId="0" xfId="3" applyNumberFormat="1" applyFont="1" applyFill="1"/>
    <xf numFmtId="0" fontId="46" fillId="0" borderId="0" xfId="0" applyFont="1" applyFill="1"/>
    <xf numFmtId="174" fontId="0" fillId="0" borderId="0" xfId="0" applyNumberFormat="1"/>
    <xf numFmtId="0" fontId="56" fillId="0" borderId="0" xfId="0" applyFont="1"/>
    <xf numFmtId="167" fontId="0" fillId="0" borderId="0" xfId="0" applyNumberFormat="1"/>
    <xf numFmtId="0" fontId="7" fillId="16" borderId="0" xfId="0" applyFont="1" applyFill="1" applyAlignment="1">
      <alignment vertical="center" wrapText="1"/>
    </xf>
    <xf numFmtId="167" fontId="7" fillId="16" borderId="4" xfId="3" applyNumberFormat="1" applyFont="1" applyFill="1" applyBorder="1" applyAlignment="1">
      <alignment horizontal="center"/>
    </xf>
    <xf numFmtId="167" fontId="7" fillId="16" borderId="0" xfId="3" applyNumberFormat="1" applyFont="1" applyFill="1" applyAlignment="1">
      <alignment horizontal="center"/>
    </xf>
    <xf numFmtId="167" fontId="7" fillId="16" borderId="0" xfId="3" applyNumberFormat="1" applyFont="1" applyFill="1" applyBorder="1" applyAlignment="1">
      <alignment horizontal="center"/>
    </xf>
    <xf numFmtId="0" fontId="7" fillId="16" borderId="4" xfId="0" applyFont="1" applyFill="1" applyBorder="1"/>
    <xf numFmtId="1" fontId="7" fillId="16" borderId="0" xfId="0" applyNumberFormat="1" applyFont="1" applyFill="1" applyBorder="1" applyAlignment="1">
      <alignment horizontal="center"/>
    </xf>
    <xf numFmtId="1" fontId="7" fillId="16" borderId="0" xfId="0" applyNumberFormat="1" applyFont="1" applyFill="1" applyAlignment="1">
      <alignment horizontal="center"/>
    </xf>
    <xf numFmtId="0" fontId="0" fillId="16" borderId="0" xfId="0" applyFill="1"/>
    <xf numFmtId="167" fontId="0" fillId="16" borderId="0" xfId="0" applyNumberFormat="1" applyFill="1"/>
    <xf numFmtId="1" fontId="0" fillId="16" borderId="0" xfId="0" applyNumberFormat="1" applyFill="1"/>
    <xf numFmtId="167" fontId="7" fillId="0" borderId="0" xfId="0" applyNumberFormat="1" applyFont="1" applyFill="1" applyBorder="1"/>
    <xf numFmtId="0" fontId="7" fillId="7" borderId="0" xfId="16" quotePrefix="1" applyFont="1" applyFill="1" applyAlignment="1">
      <alignment horizontal="left"/>
    </xf>
    <xf numFmtId="0" fontId="7" fillId="17" borderId="0" xfId="16" quotePrefix="1" applyFont="1" applyFill="1" applyAlignment="1">
      <alignment horizontal="center"/>
    </xf>
    <xf numFmtId="165" fontId="7" fillId="17" borderId="0" xfId="16" applyNumberFormat="1" applyFont="1" applyFill="1" applyAlignment="1">
      <alignment horizontal="center"/>
    </xf>
    <xf numFmtId="0" fontId="7" fillId="17" borderId="0" xfId="16" applyFont="1" applyFill="1"/>
    <xf numFmtId="0" fontId="0" fillId="0" borderId="0" xfId="0" applyBorder="1" applyAlignment="1"/>
    <xf numFmtId="0" fontId="50" fillId="0" borderId="0" xfId="0" quotePrefix="1" applyFont="1" applyBorder="1" applyAlignment="1">
      <alignment horizontal="left" vertical="top"/>
    </xf>
    <xf numFmtId="49" fontId="7" fillId="0" borderId="0" xfId="3" applyNumberFormat="1" applyFont="1" applyAlignment="1">
      <alignment horizontal="right"/>
    </xf>
    <xf numFmtId="164" fontId="7" fillId="0" borderId="0" xfId="0" applyNumberFormat="1" applyFont="1" applyBorder="1" applyAlignment="1">
      <alignment horizontal="center"/>
    </xf>
    <xf numFmtId="164" fontId="7" fillId="0" borderId="0" xfId="0" quotePrefix="1" applyNumberFormat="1" applyFont="1" applyBorder="1" applyAlignment="1">
      <alignment horizontal="center" vertical="top"/>
    </xf>
    <xf numFmtId="0" fontId="8" fillId="0" borderId="0" xfId="14" applyAlignment="1" applyProtection="1">
      <alignment vertical="center"/>
    </xf>
    <xf numFmtId="0" fontId="3" fillId="16" borderId="0" xfId="0" applyFont="1" applyFill="1"/>
    <xf numFmtId="1" fontId="44" fillId="23" borderId="0" xfId="0" applyNumberFormat="1" applyFont="1" applyFill="1" applyBorder="1" applyAlignment="1">
      <alignment horizontal="center"/>
    </xf>
    <xf numFmtId="1" fontId="44" fillId="23" borderId="0" xfId="17" applyNumberFormat="1" applyFont="1" applyFill="1" applyBorder="1" applyAlignment="1">
      <alignment horizontal="center"/>
    </xf>
    <xf numFmtId="1" fontId="44" fillId="23" borderId="10" xfId="17" applyNumberFormat="1" applyFont="1" applyFill="1" applyBorder="1" applyAlignment="1">
      <alignment horizontal="center"/>
    </xf>
    <xf numFmtId="0" fontId="57" fillId="0" borderId="0" xfId="0" applyFont="1" applyAlignment="1">
      <alignment horizontal="left" vertical="center" readingOrder="1"/>
    </xf>
    <xf numFmtId="0" fontId="5" fillId="0" borderId="0" xfId="0" applyFont="1" applyAlignment="1">
      <alignment vertical="center"/>
    </xf>
    <xf numFmtId="1" fontId="7" fillId="30" borderId="0" xfId="0" applyNumberFormat="1" applyFont="1" applyFill="1" applyAlignment="1">
      <alignment horizontal="center"/>
    </xf>
    <xf numFmtId="167" fontId="7" fillId="0" borderId="0" xfId="3" applyNumberFormat="1" applyFont="1" applyFill="1" applyAlignment="1">
      <alignment horizontal="center"/>
    </xf>
    <xf numFmtId="1" fontId="7" fillId="10" borderId="13" xfId="0" applyNumberFormat="1" applyFont="1" applyFill="1" applyBorder="1" applyAlignment="1">
      <alignment horizontal="center"/>
    </xf>
    <xf numFmtId="0" fontId="3" fillId="0" borderId="0" xfId="0" applyFont="1" applyAlignment="1"/>
    <xf numFmtId="9" fontId="59" fillId="0" borderId="0" xfId="17" applyNumberFormat="1" applyFont="1"/>
    <xf numFmtId="1" fontId="7" fillId="0" borderId="0" xfId="0" applyNumberFormat="1" applyFont="1" applyBorder="1" applyAlignment="1">
      <alignment horizontal="left"/>
    </xf>
    <xf numFmtId="165" fontId="3" fillId="0" borderId="0" xfId="16" applyNumberFormat="1"/>
    <xf numFmtId="166" fontId="7" fillId="0" borderId="0" xfId="0" applyNumberFormat="1" applyFont="1" applyBorder="1"/>
    <xf numFmtId="164" fontId="0" fillId="19" borderId="0" xfId="0" applyNumberFormat="1" applyFill="1"/>
    <xf numFmtId="3" fontId="43" fillId="0" borderId="0" xfId="62" applyNumberFormat="1" applyFont="1"/>
    <xf numFmtId="3" fontId="43" fillId="0" borderId="0" xfId="62" applyNumberFormat="1" applyFont="1" applyAlignment="1">
      <alignment horizontal="center"/>
    </xf>
    <xf numFmtId="166" fontId="7" fillId="0" borderId="0" xfId="17" applyNumberFormat="1" applyFont="1" applyFill="1"/>
    <xf numFmtId="165" fontId="7" fillId="0" borderId="0" xfId="0" applyNumberFormat="1" applyFont="1" applyFill="1" applyAlignment="1">
      <alignment horizontal="center"/>
    </xf>
    <xf numFmtId="0" fontId="37" fillId="28" borderId="0" xfId="0" applyFont="1" applyFill="1" applyBorder="1"/>
    <xf numFmtId="0" fontId="0" fillId="28" borderId="0" xfId="0" applyFill="1" applyBorder="1" applyAlignment="1">
      <alignment horizontal="center"/>
    </xf>
    <xf numFmtId="0" fontId="0" fillId="28" borderId="0" xfId="0" applyFill="1" applyAlignment="1">
      <alignment horizontal="center"/>
    </xf>
    <xf numFmtId="0" fontId="7" fillId="0" borderId="10" xfId="0" applyFont="1" applyFill="1" applyBorder="1"/>
    <xf numFmtId="0" fontId="7" fillId="0" borderId="0" xfId="0" applyFont="1" applyFill="1" applyBorder="1" applyAlignment="1">
      <alignment horizontal="right"/>
    </xf>
    <xf numFmtId="0" fontId="7" fillId="0" borderId="0" xfId="16" quotePrefix="1" applyFont="1" applyBorder="1" applyAlignment="1">
      <alignment horizontal="center" wrapText="1"/>
    </xf>
    <xf numFmtId="0" fontId="7" fillId="11" borderId="5" xfId="0" applyFont="1" applyFill="1" applyBorder="1" applyAlignment="1">
      <alignment horizontal="center"/>
    </xf>
    <xf numFmtId="0" fontId="38" fillId="16" borderId="0" xfId="0" applyFont="1" applyFill="1"/>
    <xf numFmtId="0" fontId="7" fillId="16" borderId="0" xfId="0" applyFont="1" applyFill="1" applyAlignment="1">
      <alignment vertical="top" wrapText="1"/>
    </xf>
    <xf numFmtId="0" fontId="7" fillId="16" borderId="0" xfId="0" applyFont="1" applyFill="1" applyAlignment="1">
      <alignment horizontal="center" vertical="top" wrapText="1"/>
    </xf>
    <xf numFmtId="0" fontId="38" fillId="16" borderId="0" xfId="0" applyFont="1" applyFill="1" applyAlignment="1">
      <alignment wrapText="1"/>
    </xf>
    <xf numFmtId="0" fontId="34" fillId="3" borderId="0" xfId="14" applyFont="1" applyFill="1" applyAlignment="1" applyProtection="1">
      <alignment vertical="center"/>
    </xf>
    <xf numFmtId="166" fontId="3" fillId="0" borderId="0" xfId="17" applyNumberFormat="1" applyFont="1" applyAlignment="1">
      <alignment horizontal="left"/>
    </xf>
    <xf numFmtId="166" fontId="3" fillId="0" borderId="0" xfId="17" applyNumberFormat="1" applyFont="1" applyAlignment="1">
      <alignment horizontal="center"/>
    </xf>
    <xf numFmtId="0" fontId="77" fillId="16" borderId="0" xfId="0" applyFont="1" applyFill="1" applyAlignment="1">
      <alignment vertical="center"/>
    </xf>
    <xf numFmtId="1" fontId="0" fillId="0" borderId="0" xfId="17" applyNumberFormat="1" applyFont="1" applyAlignment="1">
      <alignment horizontal="center"/>
    </xf>
    <xf numFmtId="0" fontId="8" fillId="61" borderId="31" xfId="14" applyFill="1" applyBorder="1" applyAlignment="1" applyProtection="1">
      <alignment vertical="center"/>
    </xf>
    <xf numFmtId="0" fontId="8" fillId="3" borderId="0" xfId="14" applyFill="1" applyAlignment="1" applyProtection="1">
      <alignment vertical="center"/>
    </xf>
    <xf numFmtId="0" fontId="34" fillId="3" borderId="0" xfId="14" applyFont="1" applyFill="1" applyAlignment="1" applyProtection="1">
      <alignment vertical="center"/>
    </xf>
    <xf numFmtId="0" fontId="50" fillId="0" borderId="0" xfId="0" quotePrefix="1" applyFont="1" applyBorder="1" applyAlignment="1">
      <alignment horizontal="left" vertical="top"/>
    </xf>
    <xf numFmtId="0" fontId="0" fillId="0" borderId="0" xfId="0" applyBorder="1" applyAlignment="1"/>
    <xf numFmtId="0" fontId="31" fillId="0" borderId="18" xfId="0" applyFont="1" applyFill="1" applyBorder="1" applyAlignment="1">
      <alignment horizontal="center" vertical="center"/>
    </xf>
    <xf numFmtId="0" fontId="0" fillId="0" borderId="19" xfId="0" applyBorder="1" applyAlignment="1">
      <alignment horizontal="center" vertical="center"/>
    </xf>
    <xf numFmtId="0" fontId="0" fillId="0" borderId="19" xfId="0" applyBorder="1" applyAlignment="1"/>
    <xf numFmtId="0" fontId="0" fillId="0" borderId="20" xfId="0" applyBorder="1" applyAlignment="1"/>
    <xf numFmtId="0" fontId="31" fillId="0" borderId="21" xfId="0" applyFont="1" applyFill="1" applyBorder="1" applyAlignment="1">
      <alignment horizontal="center" vertical="center"/>
    </xf>
    <xf numFmtId="0" fontId="31" fillId="0" borderId="0" xfId="0" applyFont="1" applyFill="1" applyBorder="1" applyAlignment="1">
      <alignment horizontal="center" vertical="center"/>
    </xf>
    <xf numFmtId="0" fontId="36" fillId="3" borderId="0" xfId="14" applyFont="1" applyFill="1" applyAlignment="1" applyProtection="1">
      <alignment vertical="center"/>
    </xf>
    <xf numFmtId="0" fontId="7" fillId="0" borderId="2" xfId="0" applyFont="1" applyBorder="1" applyAlignment="1">
      <alignment horizontal="center"/>
    </xf>
    <xf numFmtId="0" fontId="7" fillId="0" borderId="6" xfId="0" applyFont="1" applyBorder="1" applyAlignment="1">
      <alignment horizontal="center"/>
    </xf>
    <xf numFmtId="0" fontId="7" fillId="0" borderId="12" xfId="0" applyFont="1" applyBorder="1" applyAlignment="1">
      <alignment horizontal="center"/>
    </xf>
    <xf numFmtId="0" fontId="34" fillId="3" borderId="0" xfId="14" applyFont="1" applyFill="1" applyAlignment="1" applyProtection="1">
      <alignment horizontal="center" vertical="center"/>
    </xf>
    <xf numFmtId="0" fontId="3" fillId="14" borderId="0" xfId="0" applyFont="1" applyFill="1" applyAlignment="1">
      <alignment horizontal="center"/>
    </xf>
    <xf numFmtId="0" fontId="3" fillId="25" borderId="4" xfId="0" applyFont="1" applyFill="1" applyBorder="1" applyAlignment="1">
      <alignment horizontal="center"/>
    </xf>
    <xf numFmtId="0" fontId="3" fillId="25" borderId="0" xfId="0" applyFont="1" applyFill="1" applyBorder="1" applyAlignment="1">
      <alignment horizontal="center"/>
    </xf>
    <xf numFmtId="0" fontId="0" fillId="21" borderId="0" xfId="0" quotePrefix="1" applyFill="1" applyAlignment="1">
      <alignment horizontal="center"/>
    </xf>
    <xf numFmtId="0" fontId="0" fillId="23" borderId="0" xfId="0" applyFill="1" applyAlignment="1">
      <alignment horizontal="center"/>
    </xf>
    <xf numFmtId="0" fontId="0" fillId="18" borderId="0" xfId="0" applyFill="1" applyAlignment="1">
      <alignment horizontal="center"/>
    </xf>
    <xf numFmtId="0" fontId="3" fillId="21" borderId="2" xfId="0" applyFont="1" applyFill="1" applyBorder="1" applyAlignment="1">
      <alignment horizontal="center"/>
    </xf>
    <xf numFmtId="0" fontId="0" fillId="21" borderId="6" xfId="0" quotePrefix="1" applyFill="1" applyBorder="1" applyAlignment="1">
      <alignment horizontal="center"/>
    </xf>
    <xf numFmtId="0" fontId="0" fillId="21" borderId="12" xfId="0" quotePrefix="1" applyFill="1" applyBorder="1" applyAlignment="1">
      <alignment horizontal="center"/>
    </xf>
    <xf numFmtId="0" fontId="3" fillId="8" borderId="2" xfId="0" applyFont="1" applyFill="1" applyBorder="1" applyAlignment="1">
      <alignment horizontal="center"/>
    </xf>
    <xf numFmtId="0" fontId="0" fillId="8" borderId="6" xfId="0" applyFill="1" applyBorder="1" applyAlignment="1">
      <alignment horizontal="center"/>
    </xf>
    <xf numFmtId="0" fontId="0" fillId="8" borderId="12" xfId="0" applyFill="1" applyBorder="1" applyAlignment="1">
      <alignment horizontal="center"/>
    </xf>
    <xf numFmtId="0" fontId="44" fillId="23" borderId="7" xfId="0" applyFont="1" applyFill="1" applyBorder="1" applyAlignment="1">
      <alignment horizontal="center" vertical="center" wrapText="1"/>
    </xf>
    <xf numFmtId="0" fontId="44" fillId="23" borderId="1" xfId="0" applyFont="1" applyFill="1" applyBorder="1" applyAlignment="1">
      <alignment horizontal="center" vertical="center" wrapText="1"/>
    </xf>
    <xf numFmtId="0" fontId="44" fillId="23" borderId="8" xfId="0" applyFont="1" applyFill="1" applyBorder="1" applyAlignment="1">
      <alignment horizontal="center" vertical="center" wrapText="1"/>
    </xf>
  </cellXfs>
  <cellStyles count="69">
    <cellStyle name="20% - Accent3 2" xfId="67" xr:uid="{00000000-0005-0000-0000-000003000000}"/>
    <cellStyle name="20% - 着色 1" xfId="40" builtinId="30" customBuiltin="1"/>
    <cellStyle name="20% - 着色 2" xfId="44" builtinId="34" customBuiltin="1"/>
    <cellStyle name="20% - 着色 3" xfId="25" builtinId="38"/>
    <cellStyle name="20% - 着色 4" xfId="51" builtinId="42" customBuiltin="1"/>
    <cellStyle name="20% - 着色 5" xfId="55" builtinId="46" customBuiltin="1"/>
    <cellStyle name="20% - 着色 6" xfId="59" builtinId="50" customBuiltin="1"/>
    <cellStyle name="40% - 着色 1" xfId="41" builtinId="31" customBuiltin="1"/>
    <cellStyle name="40% - 着色 2" xfId="45" builtinId="35" customBuiltin="1"/>
    <cellStyle name="40% - 着色 3" xfId="48" builtinId="39" customBuiltin="1"/>
    <cellStyle name="40% - 着色 4" xfId="52" builtinId="43" customBuiltin="1"/>
    <cellStyle name="40% - 着色 5" xfId="56" builtinId="47" customBuiltin="1"/>
    <cellStyle name="40% - 着色 6" xfId="60" builtinId="51" customBuiltin="1"/>
    <cellStyle name="60% - 着色 1" xfId="42" builtinId="32" customBuiltin="1"/>
    <cellStyle name="60% - 着色 2" xfId="46" builtinId="36" customBuiltin="1"/>
    <cellStyle name="60% - 着色 3" xfId="49" builtinId="40" customBuiltin="1"/>
    <cellStyle name="60% - 着色 4" xfId="53" builtinId="44" customBuiltin="1"/>
    <cellStyle name="60% - 着色 5" xfId="57" builtinId="48" customBuiltin="1"/>
    <cellStyle name="60% - 着色 6" xfId="61" builtinId="52" customBuiltin="1"/>
    <cellStyle name="Changed" xfId="1" xr:uid="{00000000-0005-0000-0000-00001B000000}"/>
    <cellStyle name="ColHeading" xfId="2" xr:uid="{00000000-0005-0000-0000-00001D000000}"/>
    <cellStyle name="Comma0" xfId="4" xr:uid="{00000000-0005-0000-0000-00001F000000}"/>
    <cellStyle name="Comma2" xfId="5" xr:uid="{00000000-0005-0000-0000-000020000000}"/>
    <cellStyle name="Currency0" xfId="6" xr:uid="{00000000-0005-0000-0000-000021000000}"/>
    <cellStyle name="Currency2" xfId="7" xr:uid="{00000000-0005-0000-0000-000022000000}"/>
    <cellStyle name="Date" xfId="8" xr:uid="{00000000-0005-0000-0000-000023000000}"/>
    <cellStyle name="Fixed" xfId="9" xr:uid="{00000000-0005-0000-0000-000025000000}"/>
    <cellStyle name="Guesses" xfId="10" xr:uid="{00000000-0005-0000-0000-000027000000}"/>
    <cellStyle name="Heading" xfId="11" xr:uid="{00000000-0005-0000-0000-000028000000}"/>
    <cellStyle name="Heading 1 2" xfId="63" xr:uid="{00000000-0005-0000-0000-00002A000000}"/>
    <cellStyle name="Heading 2 2" xfId="64" xr:uid="{00000000-0005-0000-0000-00002C000000}"/>
    <cellStyle name="Hyperlink 2" xfId="68" xr:uid="{00000000-0005-0000-0000-000030000000}"/>
    <cellStyle name="N+(X)" xfId="15" xr:uid="{00000000-0005-0000-0000-000033000000}"/>
    <cellStyle name="Normal 2" xfId="16" xr:uid="{00000000-0005-0000-0000-000036000000}"/>
    <cellStyle name="Normal 3" xfId="62" xr:uid="{00000000-0005-0000-0000-000037000000}"/>
    <cellStyle name="Normal_Migration PLT new table templates" xfId="24" xr:uid="{00000000-0005-0000-0000-000038000000}"/>
    <cellStyle name="Note 2" xfId="65" xr:uid="{00000000-0005-0000-0000-000039000000}"/>
    <cellStyle name="Percent2" xfId="18" xr:uid="{00000000-0005-0000-0000-00003C000000}"/>
    <cellStyle name="Style 1" xfId="19" xr:uid="{00000000-0005-0000-0000-00003D000000}"/>
    <cellStyle name="Sub Total" xfId="20" xr:uid="{00000000-0005-0000-0000-00003E000000}"/>
    <cellStyle name="Table Heading" xfId="21" xr:uid="{00000000-0005-0000-0000-00003F000000}"/>
    <cellStyle name="Total 2" xfId="66" xr:uid="{00000000-0005-0000-0000-000042000000}"/>
    <cellStyle name="Year" xfId="23" xr:uid="{00000000-0005-0000-0000-000044000000}"/>
    <cellStyle name="千位分隔" xfId="3" builtinId="3"/>
    <cellStyle name="好" xfId="29" builtinId="26" customBuiltin="1"/>
    <cellStyle name="差" xfId="30" builtinId="27" customBuiltin="1"/>
    <cellStyle name="常规" xfId="0" builtinId="0"/>
    <cellStyle name="标题" xfId="26" builtinId="15" customBuiltin="1"/>
    <cellStyle name="标题 1" xfId="12" builtinId="16" customBuiltin="1"/>
    <cellStyle name="标题 2" xfId="13" builtinId="17" customBuiltin="1"/>
    <cellStyle name="标题 3" xfId="27" builtinId="18" customBuiltin="1"/>
    <cellStyle name="标题 4" xfId="28" builtinId="19" customBuiltin="1"/>
    <cellStyle name="检查单元格" xfId="36" builtinId="23" customBuiltin="1"/>
    <cellStyle name="汇总" xfId="22" builtinId="25" customBuiltin="1"/>
    <cellStyle name="百分比" xfId="17" builtinId="5"/>
    <cellStyle name="着色 1" xfId="39" builtinId="29" customBuiltin="1"/>
    <cellStyle name="着色 2" xfId="43" builtinId="33" customBuiltin="1"/>
    <cellStyle name="着色 3" xfId="47" builtinId="37" customBuiltin="1"/>
    <cellStyle name="着色 4" xfId="50" builtinId="41" customBuiltin="1"/>
    <cellStyle name="着色 5" xfId="54" builtinId="45" customBuiltin="1"/>
    <cellStyle name="着色 6" xfId="58" builtinId="49" customBuiltin="1"/>
    <cellStyle name="解释性文本" xfId="38" builtinId="53" customBuiltin="1"/>
    <cellStyle name="警告文本" xfId="37" builtinId="11" customBuiltin="1"/>
    <cellStyle name="计算" xfId="34" builtinId="22" customBuiltin="1"/>
    <cellStyle name="超链接" xfId="14" builtinId="8"/>
    <cellStyle name="输入" xfId="32" builtinId="20" customBuiltin="1"/>
    <cellStyle name="输出" xfId="33" builtinId="21" customBuiltin="1"/>
    <cellStyle name="适中" xfId="31" builtinId="28" customBuiltin="1"/>
    <cellStyle name="链接单元格" xfId="35" builtinId="24"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202222"/>
      <rgbColor rgb="00E17B23"/>
      <rgbColor rgb="009BD5E9"/>
      <rgbColor rgb="0045B6DE"/>
      <rgbColor rgb="00434646"/>
      <rgbColor rgb="000093D3"/>
      <rgbColor rgb="00BDC1C1"/>
      <rgbColor rgb="00B3D14C"/>
      <rgbColor rgb="0066B134"/>
      <rgbColor rgb="00CCCC00"/>
      <rgbColor rgb="0000DE6F"/>
      <rgbColor rgb="0000B45A"/>
      <rgbColor rgb="0029A363"/>
      <rgbColor rgb="00005E5C"/>
      <rgbColor rgb="0081982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967CC"/>
      <color rgb="FF75CBF6"/>
      <color rgb="FF22B0F1"/>
      <color rgb="FF0093D3"/>
      <color rgb="FFFFFF99"/>
      <color rgb="FFAADDFA"/>
      <color rgb="FFFFFFFF"/>
      <color rgb="FFB3B8BA"/>
      <color rgb="FF5C8391"/>
      <color rgb="FF515A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19.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1.1 : Fleet composition </a:t>
            </a:r>
          </a:p>
        </c:rich>
      </c:tx>
      <c:layout>
        <c:manualLayout>
          <c:xMode val="edge"/>
          <c:yMode val="edge"/>
          <c:x val="0.27786777777778487"/>
          <c:y val="4.1161111111111112E-3"/>
        </c:manualLayout>
      </c:layout>
      <c:overlay val="0"/>
      <c:spPr>
        <a:noFill/>
        <a:ln w="25400">
          <a:noFill/>
        </a:ln>
      </c:spPr>
    </c:title>
    <c:autoTitleDeleted val="0"/>
    <c:plotArea>
      <c:layout>
        <c:manualLayout>
          <c:layoutTarget val="inner"/>
          <c:xMode val="edge"/>
          <c:yMode val="edge"/>
          <c:x val="0.19922162698412688"/>
          <c:y val="9.7970370370370527E-2"/>
          <c:w val="0.73893968253971865"/>
          <c:h val="0.72949953703703763"/>
        </c:manualLayout>
      </c:layout>
      <c:barChart>
        <c:barDir val="col"/>
        <c:grouping val="stacked"/>
        <c:varyColors val="0"/>
        <c:ser>
          <c:idx val="1"/>
          <c:order val="0"/>
          <c:tx>
            <c:strRef>
              <c:f>'1.1, 1.2'!$B$2</c:f>
              <c:strCache>
                <c:ptCount val="1"/>
                <c:pt idx="0">
                  <c:v> Light passenger</c:v>
                </c:pt>
              </c:strCache>
            </c:strRef>
          </c:tx>
          <c:spPr>
            <a:solidFill>
              <a:srgbClr val="0093D3"/>
            </a:solidFill>
            <a:ln w="25400">
              <a:noFill/>
            </a:ln>
          </c:spPr>
          <c:invertIfNegative val="0"/>
          <c:cat>
            <c:numRef>
              <c:f>'1.1, 1.2'!$A$4:$A$21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'1.1, 1.2'!$B$4:$B$21</c:f>
              <c:numCache>
                <c:formatCode>General</c:formatCode>
                <c:ptCount val="18"/>
                <c:pt idx="0">
                  <c:v>2213793</c:v>
                </c:pt>
                <c:pt idx="1">
                  <c:v>2292477</c:v>
                </c:pt>
                <c:pt idx="2">
                  <c:v>2395257</c:v>
                </c:pt>
                <c:pt idx="3">
                  <c:v>2491036</c:v>
                </c:pt>
                <c:pt idx="4">
                  <c:v>2578776</c:v>
                </c:pt>
                <c:pt idx="5">
                  <c:v>2631841</c:v>
                </c:pt>
                <c:pt idx="6">
                  <c:v>2679542</c:v>
                </c:pt>
                <c:pt idx="7">
                  <c:v>2693135</c:v>
                </c:pt>
                <c:pt idx="8">
                  <c:v>2684959</c:v>
                </c:pt>
                <c:pt idx="9">
                  <c:v>2705467</c:v>
                </c:pt>
                <c:pt idx="10">
                  <c:v>2698471</c:v>
                </c:pt>
                <c:pt idx="11">
                  <c:v>2736675</c:v>
                </c:pt>
                <c:pt idx="12">
                  <c:v>2794877</c:v>
                </c:pt>
                <c:pt idx="13">
                  <c:v>2884264</c:v>
                </c:pt>
                <c:pt idx="14">
                  <c:v>2979293</c:v>
                </c:pt>
                <c:pt idx="15">
                  <c:v>3091925</c:v>
                </c:pt>
                <c:pt idx="16">
                  <c:v>3207935</c:v>
                </c:pt>
                <c:pt idx="17">
                  <c:v>3298543</c:v>
                </c:pt>
              </c:numCache>
            </c:numRef>
          </c:val>
          <c:extLst>
            <c:ext xmlns:c16="http://schemas.microsoft.com/office/drawing/2014/chart" uri="{C3380CC4-5D6E-409C-BE32-E72D297353CC}">
              <c16:uniqueId val="{00000000-13CE-4318-A029-27EE7E072FCF}"/>
            </c:ext>
          </c:extLst>
        </c:ser>
        <c:ser>
          <c:idx val="2"/>
          <c:order val="1"/>
          <c:tx>
            <c:strRef>
              <c:f>'1.1, 1.2'!$C$2</c:f>
              <c:strCache>
                <c:ptCount val="1"/>
                <c:pt idx="0">
                  <c:v>Light commercial</c:v>
                </c:pt>
              </c:strCache>
            </c:strRef>
          </c:tx>
          <c:spPr>
            <a:solidFill>
              <a:srgbClr val="222222"/>
            </a:solidFill>
            <a:ln w="25400">
              <a:noFill/>
            </a:ln>
          </c:spPr>
          <c:invertIfNegative val="0"/>
          <c:cat>
            <c:numRef>
              <c:f>'1.1, 1.2'!$A$4:$A$21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'1.1, 1.2'!$C$4:$C$21</c:f>
              <c:numCache>
                <c:formatCode>General</c:formatCode>
                <c:ptCount val="18"/>
                <c:pt idx="0">
                  <c:v>349819</c:v>
                </c:pt>
                <c:pt idx="1">
                  <c:v>355424</c:v>
                </c:pt>
                <c:pt idx="2">
                  <c:v>364113</c:v>
                </c:pt>
                <c:pt idx="3">
                  <c:v>375878</c:v>
                </c:pt>
                <c:pt idx="4">
                  <c:v>388323</c:v>
                </c:pt>
                <c:pt idx="5">
                  <c:v>397798</c:v>
                </c:pt>
                <c:pt idx="6">
                  <c:v>409093</c:v>
                </c:pt>
                <c:pt idx="7">
                  <c:v>415495</c:v>
                </c:pt>
                <c:pt idx="8">
                  <c:v>414878</c:v>
                </c:pt>
                <c:pt idx="9">
                  <c:v>416882</c:v>
                </c:pt>
                <c:pt idx="10">
                  <c:v>419044</c:v>
                </c:pt>
                <c:pt idx="11">
                  <c:v>429069</c:v>
                </c:pt>
                <c:pt idx="12">
                  <c:v>448580</c:v>
                </c:pt>
                <c:pt idx="13">
                  <c:v>474872</c:v>
                </c:pt>
                <c:pt idx="14">
                  <c:v>503366</c:v>
                </c:pt>
                <c:pt idx="15">
                  <c:v>539913</c:v>
                </c:pt>
                <c:pt idx="16">
                  <c:v>582603</c:v>
                </c:pt>
                <c:pt idx="17">
                  <c:v>621881</c:v>
                </c:pt>
              </c:numCache>
            </c:numRef>
          </c:val>
          <c:extLst>
            <c:ext xmlns:c16="http://schemas.microsoft.com/office/drawing/2014/chart" uri="{C3380CC4-5D6E-409C-BE32-E72D297353CC}">
              <c16:uniqueId val="{00000001-13CE-4318-A029-27EE7E072FCF}"/>
            </c:ext>
          </c:extLst>
        </c:ser>
        <c:ser>
          <c:idx val="3"/>
          <c:order val="2"/>
          <c:tx>
            <c:strRef>
              <c:f>'1.1, 1.2'!$D$2</c:f>
              <c:strCache>
                <c:ptCount val="1"/>
                <c:pt idx="0">
                  <c:v>MCycle</c:v>
                </c:pt>
              </c:strCache>
            </c:strRef>
          </c:tx>
          <c:spPr>
            <a:solidFill>
              <a:srgbClr val="6BB5D9"/>
            </a:solidFill>
            <a:ln w="25400">
              <a:noFill/>
            </a:ln>
          </c:spPr>
          <c:invertIfNegative val="0"/>
          <c:cat>
            <c:numRef>
              <c:f>'1.1, 1.2'!$A$4:$A$21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'1.1, 1.2'!$D$4:$D$21</c:f>
              <c:numCache>
                <c:formatCode>General</c:formatCode>
                <c:ptCount val="18"/>
                <c:pt idx="0">
                  <c:v>78645</c:v>
                </c:pt>
                <c:pt idx="1">
                  <c:v>80161</c:v>
                </c:pt>
                <c:pt idx="2">
                  <c:v>82963</c:v>
                </c:pt>
                <c:pt idx="3">
                  <c:v>87831</c:v>
                </c:pt>
                <c:pt idx="4">
                  <c:v>96746</c:v>
                </c:pt>
                <c:pt idx="5">
                  <c:v>107381</c:v>
                </c:pt>
                <c:pt idx="6">
                  <c:v>119095</c:v>
                </c:pt>
                <c:pt idx="7">
                  <c:v>132937</c:v>
                </c:pt>
                <c:pt idx="8">
                  <c:v>137763</c:v>
                </c:pt>
                <c:pt idx="9">
                  <c:v>139583</c:v>
                </c:pt>
                <c:pt idx="10">
                  <c:v>140081</c:v>
                </c:pt>
                <c:pt idx="11">
                  <c:v>142850</c:v>
                </c:pt>
                <c:pt idx="12">
                  <c:v>146909</c:v>
                </c:pt>
                <c:pt idx="13">
                  <c:v>152092</c:v>
                </c:pt>
                <c:pt idx="14">
                  <c:v>157889</c:v>
                </c:pt>
                <c:pt idx="15">
                  <c:v>163333</c:v>
                </c:pt>
                <c:pt idx="16">
                  <c:v>169570</c:v>
                </c:pt>
                <c:pt idx="17">
                  <c:v>176671</c:v>
                </c:pt>
              </c:numCache>
            </c:numRef>
          </c:val>
          <c:extLst>
            <c:ext xmlns:c16="http://schemas.microsoft.com/office/drawing/2014/chart" uri="{C3380CC4-5D6E-409C-BE32-E72D297353CC}">
              <c16:uniqueId val="{00000002-13CE-4318-A029-27EE7E072FCF}"/>
            </c:ext>
          </c:extLst>
        </c:ser>
        <c:ser>
          <c:idx val="4"/>
          <c:order val="3"/>
          <c:tx>
            <c:strRef>
              <c:f>'1.1, 1.2'!$E$2</c:f>
              <c:strCache>
                <c:ptCount val="1"/>
                <c:pt idx="0">
                  <c:v>Trucks</c:v>
                </c:pt>
              </c:strCache>
            </c:strRef>
          </c:tx>
          <c:spPr>
            <a:solidFill>
              <a:srgbClr val="C0C0C0"/>
            </a:solidFill>
            <a:ln w="25400">
              <a:noFill/>
            </a:ln>
          </c:spPr>
          <c:invertIfNegative val="0"/>
          <c:cat>
            <c:numRef>
              <c:f>'1.1, 1.2'!$A$4:$A$21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'1.1, 1.2'!$E$4:$E$21</c:f>
              <c:numCache>
                <c:formatCode>General</c:formatCode>
                <c:ptCount val="18"/>
                <c:pt idx="0">
                  <c:v>97830</c:v>
                </c:pt>
                <c:pt idx="1">
                  <c:v>101617</c:v>
                </c:pt>
                <c:pt idx="2">
                  <c:v>106756</c:v>
                </c:pt>
                <c:pt idx="3">
                  <c:v>113629</c:v>
                </c:pt>
                <c:pt idx="4">
                  <c:v>119668</c:v>
                </c:pt>
                <c:pt idx="5">
                  <c:v>124138</c:v>
                </c:pt>
                <c:pt idx="6">
                  <c:v>128543</c:v>
                </c:pt>
                <c:pt idx="7">
                  <c:v>130907</c:v>
                </c:pt>
                <c:pt idx="8">
                  <c:v>130020</c:v>
                </c:pt>
                <c:pt idx="9">
                  <c:v>128629</c:v>
                </c:pt>
                <c:pt idx="10">
                  <c:v>127376</c:v>
                </c:pt>
                <c:pt idx="11">
                  <c:v>127368</c:v>
                </c:pt>
                <c:pt idx="12">
                  <c:v>129317</c:v>
                </c:pt>
                <c:pt idx="13">
                  <c:v>132818</c:v>
                </c:pt>
                <c:pt idx="14">
                  <c:v>136254</c:v>
                </c:pt>
                <c:pt idx="15">
                  <c:v>139557</c:v>
                </c:pt>
                <c:pt idx="16">
                  <c:v>144318</c:v>
                </c:pt>
                <c:pt idx="17">
                  <c:v>148835</c:v>
                </c:pt>
              </c:numCache>
            </c:numRef>
          </c:val>
          <c:extLst>
            <c:ext xmlns:c16="http://schemas.microsoft.com/office/drawing/2014/chart" uri="{C3380CC4-5D6E-409C-BE32-E72D297353CC}">
              <c16:uniqueId val="{00000003-13CE-4318-A029-27EE7E072FCF}"/>
            </c:ext>
          </c:extLst>
        </c:ser>
        <c:ser>
          <c:idx val="5"/>
          <c:order val="4"/>
          <c:tx>
            <c:strRef>
              <c:f>'1.1, 1.2'!$F$2</c:f>
              <c:strCache>
                <c:ptCount val="1"/>
                <c:pt idx="0">
                  <c:v>Bus</c:v>
                </c:pt>
              </c:strCache>
            </c:strRef>
          </c:tx>
          <c:spPr>
            <a:solidFill>
              <a:srgbClr val="8A8A8A"/>
            </a:solidFill>
            <a:ln w="25400">
              <a:noFill/>
            </a:ln>
          </c:spPr>
          <c:invertIfNegative val="0"/>
          <c:cat>
            <c:numRef>
              <c:f>'1.1, 1.2'!$A$4:$A$21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'1.1, 1.2'!$F$4:$F$21</c:f>
              <c:numCache>
                <c:formatCode>General</c:formatCode>
                <c:ptCount val="18"/>
                <c:pt idx="0">
                  <c:v>4904</c:v>
                </c:pt>
                <c:pt idx="1">
                  <c:v>5344</c:v>
                </c:pt>
                <c:pt idx="2">
                  <c:v>5755</c:v>
                </c:pt>
                <c:pt idx="3">
                  <c:v>6219</c:v>
                </c:pt>
                <c:pt idx="4">
                  <c:v>6591</c:v>
                </c:pt>
                <c:pt idx="5">
                  <c:v>6889</c:v>
                </c:pt>
                <c:pt idx="6">
                  <c:v>7391</c:v>
                </c:pt>
                <c:pt idx="7">
                  <c:v>7896</c:v>
                </c:pt>
                <c:pt idx="8">
                  <c:v>8275</c:v>
                </c:pt>
                <c:pt idx="9">
                  <c:v>8426</c:v>
                </c:pt>
                <c:pt idx="10">
                  <c:v>8540</c:v>
                </c:pt>
                <c:pt idx="11">
                  <c:v>8672</c:v>
                </c:pt>
                <c:pt idx="12">
                  <c:v>8935</c:v>
                </c:pt>
                <c:pt idx="13">
                  <c:v>9165</c:v>
                </c:pt>
                <c:pt idx="14">
                  <c:v>9402</c:v>
                </c:pt>
                <c:pt idx="15">
                  <c:v>10025</c:v>
                </c:pt>
                <c:pt idx="16">
                  <c:v>10562</c:v>
                </c:pt>
                <c:pt idx="17">
                  <c:v>11380</c:v>
                </c:pt>
              </c:numCache>
            </c:numRef>
          </c:val>
          <c:extLst>
            <c:ext xmlns:c16="http://schemas.microsoft.com/office/drawing/2014/chart" uri="{C3380CC4-5D6E-409C-BE32-E72D297353CC}">
              <c16:uniqueId val="{00000004-13CE-4318-A029-27EE7E072FCF}"/>
            </c:ext>
          </c:extLst>
        </c:ser>
        <c:dLbls>
          <c:showLegendKey val="0"/>
          <c:showVal val="0"/>
          <c:showCatName val="0"/>
          <c:showSerName val="0"/>
          <c:showPercent val="0"/>
          <c:showBubbleSize val="0"/>
        </c:dLbls>
        <c:gapWidth val="150"/>
        <c:overlap val="100"/>
        <c:axId val="131684608"/>
        <c:axId val="131694592"/>
      </c:barChart>
      <c:catAx>
        <c:axId val="131684608"/>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31694592"/>
        <c:crosses val="autoZero"/>
        <c:auto val="1"/>
        <c:lblAlgn val="ctr"/>
        <c:lblOffset val="100"/>
        <c:tickLblSkip val="2"/>
        <c:tickMarkSkip val="1"/>
        <c:noMultiLvlLbl val="0"/>
      </c:catAx>
      <c:valAx>
        <c:axId val="131694592"/>
        <c:scaling>
          <c:orientation val="minMax"/>
          <c:max val="4500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4.2861111111112173E-4"/>
              <c:y val="0.3781105555555598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31684608"/>
        <c:crosses val="autoZero"/>
        <c:crossBetween val="between"/>
        <c:majorUnit val="500000"/>
      </c:valAx>
      <c:spPr>
        <a:solidFill>
          <a:srgbClr val="FFFFFF"/>
        </a:solidFill>
        <a:ln w="25400">
          <a:noFill/>
        </a:ln>
      </c:spPr>
    </c:plotArea>
    <c:legend>
      <c:legendPos val="b"/>
      <c:legendEntry>
        <c:idx val="0"/>
        <c:txPr>
          <a:bodyPr/>
          <a:lstStyle/>
          <a:p>
            <a:pPr>
              <a:defRPr sz="700" b="0" i="0" u="none" strike="noStrike" baseline="0">
                <a:solidFill>
                  <a:srgbClr val="000000"/>
                </a:solidFill>
                <a:latin typeface="Arial"/>
                <a:ea typeface="Arial"/>
                <a:cs typeface="Arial"/>
              </a:defRPr>
            </a:pPr>
            <a:endParaRPr lang="en-US"/>
          </a:p>
        </c:txPr>
      </c:legendEntry>
      <c:legendEntry>
        <c:idx val="1"/>
        <c:txPr>
          <a:bodyPr/>
          <a:lstStyle/>
          <a:p>
            <a:pPr>
              <a:defRPr sz="700" b="0" i="0" u="none" strike="noStrike" baseline="0">
                <a:solidFill>
                  <a:srgbClr val="000000"/>
                </a:solidFill>
                <a:latin typeface="Arial"/>
                <a:ea typeface="Arial"/>
                <a:cs typeface="Arial"/>
              </a:defRPr>
            </a:pPr>
            <a:endParaRPr lang="en-US"/>
          </a:p>
        </c:txPr>
      </c:legendEntry>
      <c:legendEntry>
        <c:idx val="2"/>
        <c:txPr>
          <a:bodyPr/>
          <a:lstStyle/>
          <a:p>
            <a:pPr>
              <a:defRPr sz="700" b="0" i="0" u="none" strike="noStrike" baseline="0">
                <a:solidFill>
                  <a:srgbClr val="000000"/>
                </a:solidFill>
                <a:latin typeface="Arial"/>
                <a:ea typeface="Arial"/>
                <a:cs typeface="Arial"/>
              </a:defRPr>
            </a:pPr>
            <a:endParaRPr lang="en-US"/>
          </a:p>
        </c:txPr>
      </c:legendEntry>
      <c:legendEntry>
        <c:idx val="3"/>
        <c:txPr>
          <a:bodyPr/>
          <a:lstStyle/>
          <a:p>
            <a:pPr>
              <a:defRPr sz="700" b="0" i="0" u="none" strike="noStrike" baseline="0">
                <a:solidFill>
                  <a:srgbClr val="000000"/>
                </a:solidFill>
                <a:latin typeface="Arial"/>
                <a:ea typeface="Arial"/>
                <a:cs typeface="Arial"/>
              </a:defRPr>
            </a:pPr>
            <a:endParaRPr lang="en-US"/>
          </a:p>
        </c:txPr>
      </c:legendEntry>
      <c:legendEntry>
        <c:idx val="4"/>
        <c:txPr>
          <a:bodyPr/>
          <a:lstStyle/>
          <a:p>
            <a:pPr>
              <a:defRPr sz="700" b="0" i="0" u="none" strike="noStrike" baseline="0">
                <a:solidFill>
                  <a:srgbClr val="000000"/>
                </a:solidFill>
                <a:latin typeface="Arial"/>
                <a:ea typeface="Arial"/>
                <a:cs typeface="Arial"/>
              </a:defRPr>
            </a:pPr>
            <a:endParaRPr lang="en-US"/>
          </a:p>
        </c:txPr>
      </c:legendEntry>
      <c:layout>
        <c:manualLayout>
          <c:xMode val="edge"/>
          <c:yMode val="edge"/>
          <c:x val="5.4298855365196547E-2"/>
          <c:y val="0.93796639056481579"/>
          <c:w val="0.88537080312976002"/>
          <c:h val="5.4590448921157733E-2"/>
        </c:manualLayout>
      </c:layout>
      <c:overlay val="0"/>
      <c:spPr>
        <a:noFill/>
        <a:ln w="25400">
          <a:noFill/>
        </a:ln>
      </c:spPr>
      <c:txPr>
        <a:bodyPr/>
        <a:lstStyle/>
        <a:p>
          <a:pPr>
            <a:defRPr sz="700" b="1" i="0" u="none" strike="noStrike" baseline="0">
              <a:solidFill>
                <a:srgbClr val="434646"/>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sz="900"/>
              <a:t>Figure 1.7 : Light fleet average annual travel per vehicle</a:t>
            </a:r>
          </a:p>
        </c:rich>
      </c:tx>
      <c:layout>
        <c:manualLayout>
          <c:xMode val="edge"/>
          <c:yMode val="edge"/>
          <c:x val="0.17575795464130636"/>
          <c:y val="3.2418788560520842E-2"/>
        </c:manualLayout>
      </c:layout>
      <c:overlay val="0"/>
      <c:spPr>
        <a:noFill/>
        <a:ln w="25400">
          <a:noFill/>
        </a:ln>
      </c:spPr>
    </c:title>
    <c:autoTitleDeleted val="0"/>
    <c:plotArea>
      <c:layout>
        <c:manualLayout>
          <c:layoutTarget val="inner"/>
          <c:xMode val="edge"/>
          <c:yMode val="edge"/>
          <c:x val="0.1652966666666667"/>
          <c:y val="0.12967581047380999"/>
          <c:w val="0.78213944444444461"/>
          <c:h val="0.78056898148148157"/>
        </c:manualLayout>
      </c:layout>
      <c:lineChart>
        <c:grouping val="standard"/>
        <c:varyColors val="0"/>
        <c:ser>
          <c:idx val="1"/>
          <c:order val="0"/>
          <c:spPr>
            <a:ln w="25400">
              <a:solidFill>
                <a:srgbClr val="00CCFF"/>
              </a:solidFill>
              <a:prstDash val="solid"/>
            </a:ln>
          </c:spPr>
          <c:marker>
            <c:symbol val="none"/>
          </c:marker>
          <c:cat>
            <c:numRef>
              <c:f>'1.4 to 1.7'!$A$4:$A$21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1.7'!$J$4:$J$21</c:f>
              <c:numCache>
                <c:formatCode>0</c:formatCode>
                <c:ptCount val="18"/>
                <c:pt idx="0">
                  <c:v>13266.491568926966</c:v>
                </c:pt>
                <c:pt idx="1">
                  <c:v>13256.971995931874</c:v>
                </c:pt>
                <c:pt idx="2">
                  <c:v>13106.600156557477</c:v>
                </c:pt>
                <c:pt idx="3">
                  <c:v>12949.357285569082</c:v>
                </c:pt>
                <c:pt idx="4">
                  <c:v>12607.211458060548</c:v>
                </c:pt>
                <c:pt idx="5">
                  <c:v>12314.916950171293</c:v>
                </c:pt>
                <c:pt idx="6">
                  <c:v>12254.349184672194</c:v>
                </c:pt>
                <c:pt idx="7">
                  <c:v>11981.017243287235</c:v>
                </c:pt>
                <c:pt idx="8">
                  <c:v>12041.209665217881</c:v>
                </c:pt>
                <c:pt idx="9">
                  <c:v>11944.660363079207</c:v>
                </c:pt>
                <c:pt idx="10">
                  <c:v>11817.286318429904</c:v>
                </c:pt>
                <c:pt idx="11">
                  <c:v>11661.479142975553</c:v>
                </c:pt>
                <c:pt idx="12">
                  <c:v>11551.975496514982</c:v>
                </c:pt>
                <c:pt idx="13">
                  <c:v>11430.228147952332</c:v>
                </c:pt>
                <c:pt idx="14">
                  <c:v>11443.980836768686</c:v>
                </c:pt>
                <c:pt idx="15">
                  <c:v>11512.299737763633</c:v>
                </c:pt>
                <c:pt idx="16">
                  <c:v>11437.870719670927</c:v>
                </c:pt>
                <c:pt idx="17">
                  <c:v>11446.241402715626</c:v>
                </c:pt>
              </c:numCache>
            </c:numRef>
          </c:val>
          <c:smooth val="0"/>
          <c:extLst>
            <c:ext xmlns:c16="http://schemas.microsoft.com/office/drawing/2014/chart" uri="{C3380CC4-5D6E-409C-BE32-E72D297353CC}">
              <c16:uniqueId val="{00000000-EE63-4697-B7AB-16EBB7589F33}"/>
            </c:ext>
          </c:extLst>
        </c:ser>
        <c:dLbls>
          <c:showLegendKey val="0"/>
          <c:showVal val="0"/>
          <c:showCatName val="0"/>
          <c:showSerName val="0"/>
          <c:showPercent val="0"/>
          <c:showBubbleSize val="0"/>
        </c:dLbls>
        <c:smooth val="0"/>
        <c:axId val="142910976"/>
        <c:axId val="142912512"/>
      </c:lineChart>
      <c:catAx>
        <c:axId val="142910976"/>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2912512"/>
        <c:crosses val="autoZero"/>
        <c:auto val="1"/>
        <c:lblAlgn val="ctr"/>
        <c:lblOffset val="100"/>
        <c:tickLblSkip val="2"/>
        <c:tickMarkSkip val="1"/>
        <c:noMultiLvlLbl val="0"/>
      </c:catAx>
      <c:valAx>
        <c:axId val="142912512"/>
        <c:scaling>
          <c:orientation val="minMax"/>
          <c:max val="14000"/>
          <c:min val="105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Annual km per vehicle</a:t>
                </a:r>
              </a:p>
            </c:rich>
          </c:tx>
          <c:layout>
            <c:manualLayout>
              <c:xMode val="edge"/>
              <c:yMode val="edge"/>
              <c:x val="5.4888888888888923E-4"/>
              <c:y val="0.2908782407407466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2910976"/>
        <c:crosses val="autoZero"/>
        <c:crossBetween val="midCat"/>
        <c:majorUnit val="5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6.5b : Used </a:t>
            </a:r>
            <a:r>
              <a:rPr lang="en-NZ" sz="900" b="1" i="0" u="none" strike="noStrike" baseline="0"/>
              <a:t>motorcycles entering the fleet</a:t>
            </a:r>
            <a:endParaRPr lang="en-NZ" sz="900"/>
          </a:p>
        </c:rich>
      </c:tx>
      <c:layout>
        <c:manualLayout>
          <c:xMode val="edge"/>
          <c:yMode val="edge"/>
          <c:x val="0.11980583333333333"/>
          <c:y val="8.1912037037036988E-3"/>
        </c:manualLayout>
      </c:layout>
      <c:overlay val="0"/>
      <c:spPr>
        <a:noFill/>
        <a:ln w="25400">
          <a:noFill/>
        </a:ln>
      </c:spPr>
    </c:title>
    <c:autoTitleDeleted val="0"/>
    <c:plotArea>
      <c:layout>
        <c:manualLayout>
          <c:layoutTarget val="inner"/>
          <c:xMode val="edge"/>
          <c:yMode val="edge"/>
          <c:x val="0.12588916666666666"/>
          <c:y val="0.11791666666666668"/>
          <c:w val="0.8534330555555556"/>
          <c:h val="0.66981944444445241"/>
        </c:manualLayout>
      </c:layout>
      <c:barChart>
        <c:barDir val="col"/>
        <c:grouping val="stacked"/>
        <c:varyColors val="0"/>
        <c:ser>
          <c:idx val="0"/>
          <c:order val="0"/>
          <c:tx>
            <c:strRef>
              <c:f>'6.5a,b'!$H$4</c:f>
              <c:strCache>
                <c:ptCount val="1"/>
                <c:pt idx="0">
                  <c:v>&lt;= 60 cc</c:v>
                </c:pt>
              </c:strCache>
            </c:strRef>
          </c:tx>
          <c:spPr>
            <a:solidFill>
              <a:srgbClr val="AADDFA">
                <a:alpha val="70196"/>
              </a:srgbClr>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'6.5a,b'!$H$5:$H$23</c:f>
              <c:numCache>
                <c:formatCode>General</c:formatCode>
                <c:ptCount val="19"/>
                <c:pt idx="0">
                  <c:v>752</c:v>
                </c:pt>
                <c:pt idx="1">
                  <c:v>760</c:v>
                </c:pt>
                <c:pt idx="2">
                  <c:v>821</c:v>
                </c:pt>
                <c:pt idx="3">
                  <c:v>943</c:v>
                </c:pt>
                <c:pt idx="4">
                  <c:v>801</c:v>
                </c:pt>
                <c:pt idx="5">
                  <c:v>886</c:v>
                </c:pt>
                <c:pt idx="6">
                  <c:v>1089</c:v>
                </c:pt>
                <c:pt idx="7">
                  <c:v>999</c:v>
                </c:pt>
                <c:pt idx="8">
                  <c:v>1316</c:v>
                </c:pt>
                <c:pt idx="9">
                  <c:v>1061</c:v>
                </c:pt>
                <c:pt idx="10">
                  <c:v>1046</c:v>
                </c:pt>
                <c:pt idx="11">
                  <c:v>965</c:v>
                </c:pt>
                <c:pt idx="12">
                  <c:v>532</c:v>
                </c:pt>
                <c:pt idx="13">
                  <c:v>704</c:v>
                </c:pt>
                <c:pt idx="14">
                  <c:v>861</c:v>
                </c:pt>
                <c:pt idx="15">
                  <c:v>790</c:v>
                </c:pt>
                <c:pt idx="16">
                  <c:v>782</c:v>
                </c:pt>
                <c:pt idx="17">
                  <c:v>710</c:v>
                </c:pt>
                <c:pt idx="18">
                  <c:v>709</c:v>
                </c:pt>
              </c:numCache>
            </c:numRef>
          </c:val>
          <c:extLst>
            <c:ext xmlns:c16="http://schemas.microsoft.com/office/drawing/2014/chart" uri="{C3380CC4-5D6E-409C-BE32-E72D297353CC}">
              <c16:uniqueId val="{00000000-789B-4686-8C51-B123A0FC6500}"/>
            </c:ext>
          </c:extLst>
        </c:ser>
        <c:ser>
          <c:idx val="1"/>
          <c:order val="1"/>
          <c:tx>
            <c:strRef>
              <c:f>'6.5a,b'!$I$4</c:f>
              <c:strCache>
                <c:ptCount val="1"/>
                <c:pt idx="0">
                  <c:v>&lt;= 100 cc</c:v>
                </c:pt>
              </c:strCache>
            </c:strRef>
          </c:tx>
          <c:spPr>
            <a:solidFill>
              <a:srgbClr val="75CBF6"/>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'6.5a,b'!$I$5:$I$23</c:f>
              <c:numCache>
                <c:formatCode>General</c:formatCode>
                <c:ptCount val="19"/>
                <c:pt idx="0">
                  <c:v>35</c:v>
                </c:pt>
                <c:pt idx="1">
                  <c:v>55</c:v>
                </c:pt>
                <c:pt idx="2">
                  <c:v>58</c:v>
                </c:pt>
                <c:pt idx="3">
                  <c:v>54</c:v>
                </c:pt>
                <c:pt idx="4">
                  <c:v>35</c:v>
                </c:pt>
                <c:pt idx="5">
                  <c:v>52</c:v>
                </c:pt>
                <c:pt idx="6">
                  <c:v>58</c:v>
                </c:pt>
                <c:pt idx="7">
                  <c:v>52</c:v>
                </c:pt>
                <c:pt idx="8">
                  <c:v>41</c:v>
                </c:pt>
                <c:pt idx="9">
                  <c:v>52</c:v>
                </c:pt>
                <c:pt idx="10">
                  <c:v>64</c:v>
                </c:pt>
                <c:pt idx="11">
                  <c:v>70</c:v>
                </c:pt>
                <c:pt idx="12">
                  <c:v>93</c:v>
                </c:pt>
                <c:pt idx="13">
                  <c:v>49</c:v>
                </c:pt>
                <c:pt idx="14">
                  <c:v>54</c:v>
                </c:pt>
                <c:pt idx="15">
                  <c:v>50</c:v>
                </c:pt>
                <c:pt idx="16">
                  <c:v>53</c:v>
                </c:pt>
                <c:pt idx="17">
                  <c:v>54</c:v>
                </c:pt>
                <c:pt idx="18">
                  <c:v>45</c:v>
                </c:pt>
              </c:numCache>
            </c:numRef>
          </c:val>
          <c:extLst>
            <c:ext xmlns:c16="http://schemas.microsoft.com/office/drawing/2014/chart" uri="{C3380CC4-5D6E-409C-BE32-E72D297353CC}">
              <c16:uniqueId val="{00000001-789B-4686-8C51-B123A0FC6500}"/>
            </c:ext>
          </c:extLst>
        </c:ser>
        <c:ser>
          <c:idx val="2"/>
          <c:order val="2"/>
          <c:tx>
            <c:strRef>
              <c:f>'6.5a,b'!$J$4</c:f>
              <c:strCache>
                <c:ptCount val="1"/>
                <c:pt idx="0">
                  <c:v>&lt;= 250 cc</c:v>
                </c:pt>
              </c:strCache>
            </c:strRef>
          </c:tx>
          <c:spPr>
            <a:solidFill>
              <a:srgbClr val="22B0F1"/>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'6.5a,b'!$J$5:$J$23</c:f>
              <c:numCache>
                <c:formatCode>General</c:formatCode>
                <c:ptCount val="19"/>
                <c:pt idx="0">
                  <c:v>531</c:v>
                </c:pt>
                <c:pt idx="1">
                  <c:v>520</c:v>
                </c:pt>
                <c:pt idx="2">
                  <c:v>551</c:v>
                </c:pt>
                <c:pt idx="3">
                  <c:v>543</c:v>
                </c:pt>
                <c:pt idx="4">
                  <c:v>544</c:v>
                </c:pt>
                <c:pt idx="5">
                  <c:v>688</c:v>
                </c:pt>
                <c:pt idx="6">
                  <c:v>834</c:v>
                </c:pt>
                <c:pt idx="7">
                  <c:v>927</c:v>
                </c:pt>
                <c:pt idx="8">
                  <c:v>926</c:v>
                </c:pt>
                <c:pt idx="9">
                  <c:v>533</c:v>
                </c:pt>
                <c:pt idx="10">
                  <c:v>339</c:v>
                </c:pt>
                <c:pt idx="11">
                  <c:v>335</c:v>
                </c:pt>
                <c:pt idx="12">
                  <c:v>268</c:v>
                </c:pt>
                <c:pt idx="13">
                  <c:v>235</c:v>
                </c:pt>
                <c:pt idx="14">
                  <c:v>254</c:v>
                </c:pt>
                <c:pt idx="15">
                  <c:v>245</c:v>
                </c:pt>
                <c:pt idx="16">
                  <c:v>254</c:v>
                </c:pt>
                <c:pt idx="17">
                  <c:v>286</c:v>
                </c:pt>
                <c:pt idx="18">
                  <c:v>324</c:v>
                </c:pt>
              </c:numCache>
            </c:numRef>
          </c:val>
          <c:extLst>
            <c:ext xmlns:c16="http://schemas.microsoft.com/office/drawing/2014/chart" uri="{C3380CC4-5D6E-409C-BE32-E72D297353CC}">
              <c16:uniqueId val="{00000002-789B-4686-8C51-B123A0FC6500}"/>
            </c:ext>
          </c:extLst>
        </c:ser>
        <c:ser>
          <c:idx val="3"/>
          <c:order val="3"/>
          <c:tx>
            <c:strRef>
              <c:f>'6.5a,b'!$K$4</c:f>
              <c:strCache>
                <c:ptCount val="1"/>
                <c:pt idx="0">
                  <c:v>&lt;= 600 cc</c:v>
                </c:pt>
              </c:strCache>
            </c:strRef>
          </c:tx>
          <c:spPr>
            <a:solidFill>
              <a:srgbClr val="B3B8BA"/>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'6.5a,b'!$K$5:$K$23</c:f>
              <c:numCache>
                <c:formatCode>General</c:formatCode>
                <c:ptCount val="19"/>
                <c:pt idx="0">
                  <c:v>350</c:v>
                </c:pt>
                <c:pt idx="1">
                  <c:v>369</c:v>
                </c:pt>
                <c:pt idx="2">
                  <c:v>378</c:v>
                </c:pt>
                <c:pt idx="3">
                  <c:v>410</c:v>
                </c:pt>
                <c:pt idx="4">
                  <c:v>498</c:v>
                </c:pt>
                <c:pt idx="5">
                  <c:v>477</c:v>
                </c:pt>
                <c:pt idx="6">
                  <c:v>600</c:v>
                </c:pt>
                <c:pt idx="7">
                  <c:v>414</c:v>
                </c:pt>
                <c:pt idx="8">
                  <c:v>458</c:v>
                </c:pt>
                <c:pt idx="9">
                  <c:v>526</c:v>
                </c:pt>
                <c:pt idx="10">
                  <c:v>428</c:v>
                </c:pt>
                <c:pt idx="11">
                  <c:v>368</c:v>
                </c:pt>
                <c:pt idx="12">
                  <c:v>427</c:v>
                </c:pt>
                <c:pt idx="13">
                  <c:v>490</c:v>
                </c:pt>
                <c:pt idx="14">
                  <c:v>577</c:v>
                </c:pt>
                <c:pt idx="15">
                  <c:v>635</c:v>
                </c:pt>
                <c:pt idx="16">
                  <c:v>605</c:v>
                </c:pt>
                <c:pt idx="17">
                  <c:v>640</c:v>
                </c:pt>
                <c:pt idx="18">
                  <c:v>596</c:v>
                </c:pt>
              </c:numCache>
            </c:numRef>
          </c:val>
          <c:extLst>
            <c:ext xmlns:c16="http://schemas.microsoft.com/office/drawing/2014/chart" uri="{C3380CC4-5D6E-409C-BE32-E72D297353CC}">
              <c16:uniqueId val="{00000003-789B-4686-8C51-B123A0FC6500}"/>
            </c:ext>
          </c:extLst>
        </c:ser>
        <c:ser>
          <c:idx val="4"/>
          <c:order val="4"/>
          <c:tx>
            <c:strRef>
              <c:f>'6.5a,b'!$L$4</c:f>
              <c:strCache>
                <c:ptCount val="1"/>
                <c:pt idx="0">
                  <c:v>&lt;= 1000 cc</c:v>
                </c:pt>
              </c:strCache>
            </c:strRef>
          </c:tx>
          <c:spPr>
            <a:solidFill>
              <a:srgbClr val="7F878A"/>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'6.5a,b'!$L$5:$L$23</c:f>
              <c:numCache>
                <c:formatCode>General</c:formatCode>
                <c:ptCount val="19"/>
                <c:pt idx="0">
                  <c:v>413</c:v>
                </c:pt>
                <c:pt idx="1">
                  <c:v>395</c:v>
                </c:pt>
                <c:pt idx="2">
                  <c:v>522</c:v>
                </c:pt>
                <c:pt idx="3">
                  <c:v>646</c:v>
                </c:pt>
                <c:pt idx="4">
                  <c:v>847</c:v>
                </c:pt>
                <c:pt idx="5">
                  <c:v>978</c:v>
                </c:pt>
                <c:pt idx="6">
                  <c:v>1023</c:v>
                </c:pt>
                <c:pt idx="7">
                  <c:v>1153</c:v>
                </c:pt>
                <c:pt idx="8">
                  <c:v>1217</c:v>
                </c:pt>
                <c:pt idx="9">
                  <c:v>770</c:v>
                </c:pt>
                <c:pt idx="10">
                  <c:v>664</c:v>
                </c:pt>
                <c:pt idx="11">
                  <c:v>473</c:v>
                </c:pt>
                <c:pt idx="12">
                  <c:v>468</c:v>
                </c:pt>
                <c:pt idx="13">
                  <c:v>580</c:v>
                </c:pt>
                <c:pt idx="14">
                  <c:v>684</c:v>
                </c:pt>
                <c:pt idx="15">
                  <c:v>824</c:v>
                </c:pt>
                <c:pt idx="16">
                  <c:v>831</c:v>
                </c:pt>
                <c:pt idx="17">
                  <c:v>898</c:v>
                </c:pt>
                <c:pt idx="18">
                  <c:v>1030</c:v>
                </c:pt>
              </c:numCache>
            </c:numRef>
          </c:val>
          <c:extLst>
            <c:ext xmlns:c16="http://schemas.microsoft.com/office/drawing/2014/chart" uri="{C3380CC4-5D6E-409C-BE32-E72D297353CC}">
              <c16:uniqueId val="{00000004-789B-4686-8C51-B123A0FC6500}"/>
            </c:ext>
          </c:extLst>
        </c:ser>
        <c:ser>
          <c:idx val="6"/>
          <c:order val="5"/>
          <c:tx>
            <c:strRef>
              <c:f>'6.5a,b'!$M$4</c:f>
              <c:strCache>
                <c:ptCount val="1"/>
                <c:pt idx="0">
                  <c:v> &gt; 1000 cc</c:v>
                </c:pt>
              </c:strCache>
            </c:strRef>
          </c:tx>
          <c:spPr>
            <a:solidFill>
              <a:schemeClr val="bg1">
                <a:lumMod val="25000"/>
              </a:schemeClr>
            </a:solidFill>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'6.5a,b'!$M$5:$M$23</c:f>
              <c:numCache>
                <c:formatCode>General</c:formatCode>
                <c:ptCount val="19"/>
                <c:pt idx="0">
                  <c:v>168</c:v>
                </c:pt>
                <c:pt idx="1">
                  <c:v>177</c:v>
                </c:pt>
                <c:pt idx="2">
                  <c:v>251</c:v>
                </c:pt>
                <c:pt idx="3">
                  <c:v>385</c:v>
                </c:pt>
                <c:pt idx="4">
                  <c:v>476</c:v>
                </c:pt>
                <c:pt idx="5">
                  <c:v>812</c:v>
                </c:pt>
                <c:pt idx="6">
                  <c:v>987</c:v>
                </c:pt>
                <c:pt idx="7">
                  <c:v>1162</c:v>
                </c:pt>
                <c:pt idx="8">
                  <c:v>1323</c:v>
                </c:pt>
                <c:pt idx="9">
                  <c:v>684</c:v>
                </c:pt>
                <c:pt idx="10">
                  <c:v>685</c:v>
                </c:pt>
                <c:pt idx="11">
                  <c:v>658</c:v>
                </c:pt>
                <c:pt idx="12">
                  <c:v>718</c:v>
                </c:pt>
                <c:pt idx="13">
                  <c:v>832</c:v>
                </c:pt>
                <c:pt idx="14">
                  <c:v>984</c:v>
                </c:pt>
                <c:pt idx="15">
                  <c:v>1255</c:v>
                </c:pt>
                <c:pt idx="16">
                  <c:v>1137</c:v>
                </c:pt>
                <c:pt idx="17">
                  <c:v>1569</c:v>
                </c:pt>
                <c:pt idx="18">
                  <c:v>1531</c:v>
                </c:pt>
              </c:numCache>
            </c:numRef>
          </c:val>
          <c:extLst>
            <c:ext xmlns:c16="http://schemas.microsoft.com/office/drawing/2014/chart" uri="{C3380CC4-5D6E-409C-BE32-E72D297353CC}">
              <c16:uniqueId val="{00000005-789B-4686-8C51-B123A0FC6500}"/>
            </c:ext>
          </c:extLst>
        </c:ser>
        <c:dLbls>
          <c:showLegendKey val="0"/>
          <c:showVal val="0"/>
          <c:showCatName val="0"/>
          <c:showSerName val="0"/>
          <c:showPercent val="0"/>
          <c:showBubbleSize val="0"/>
        </c:dLbls>
        <c:gapWidth val="150"/>
        <c:overlap val="100"/>
        <c:axId val="164000512"/>
        <c:axId val="164002048"/>
      </c:barChart>
      <c:catAx>
        <c:axId val="164000512"/>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4002048"/>
        <c:crosses val="autoZero"/>
        <c:auto val="1"/>
        <c:lblAlgn val="ctr"/>
        <c:lblOffset val="100"/>
        <c:tickLblSkip val="2"/>
        <c:tickMarkSkip val="1"/>
        <c:noMultiLvlLbl val="0"/>
      </c:catAx>
      <c:valAx>
        <c:axId val="164002048"/>
        <c:scaling>
          <c:orientation val="minMax"/>
          <c:max val="18000"/>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4000512"/>
        <c:crosses val="autoZero"/>
        <c:crossBetween val="between"/>
      </c:valAx>
      <c:spPr>
        <a:solidFill>
          <a:srgbClr val="FFFFFF"/>
        </a:solidFill>
        <a:ln w="25400">
          <a:noFill/>
        </a:ln>
      </c:spPr>
    </c:plotArea>
    <c:legend>
      <c:legendPos val="b"/>
      <c:layout>
        <c:manualLayout>
          <c:xMode val="edge"/>
          <c:yMode val="edge"/>
          <c:x val="0.14077777777777778"/>
          <c:y val="0.87065879629630316"/>
          <c:w val="0.75929111111111802"/>
          <c:h val="0.1233759259259261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b="1" i="0" u="none" strike="noStrike" baseline="0"/>
              <a:t>New Zealand new motorcycles entering the fleet</a:t>
            </a:r>
            <a:endParaRPr lang="en-NZ" sz="900"/>
          </a:p>
        </c:rich>
      </c:tx>
      <c:layout>
        <c:manualLayout>
          <c:xMode val="edge"/>
          <c:yMode val="edge"/>
          <c:x val="0.11980583333333333"/>
          <c:y val="8.1912037037036988E-3"/>
        </c:manualLayout>
      </c:layout>
      <c:overlay val="0"/>
      <c:spPr>
        <a:noFill/>
        <a:ln w="25400">
          <a:noFill/>
        </a:ln>
      </c:spPr>
    </c:title>
    <c:autoTitleDeleted val="0"/>
    <c:plotArea>
      <c:layout>
        <c:manualLayout>
          <c:layoutTarget val="inner"/>
          <c:xMode val="edge"/>
          <c:yMode val="edge"/>
          <c:x val="0.12588916666666666"/>
          <c:y val="0.15907407407407406"/>
          <c:w val="0.8534330555555556"/>
          <c:h val="0.62866203703703705"/>
        </c:manualLayout>
      </c:layout>
      <c:barChart>
        <c:barDir val="col"/>
        <c:grouping val="percentStacked"/>
        <c:varyColors val="0"/>
        <c:ser>
          <c:idx val="0"/>
          <c:order val="0"/>
          <c:tx>
            <c:strRef>
              <c:f>'6.5a,b'!$B$4</c:f>
              <c:strCache>
                <c:ptCount val="1"/>
                <c:pt idx="0">
                  <c:v>&lt;= 60 cc</c:v>
                </c:pt>
              </c:strCache>
            </c:strRef>
          </c:tx>
          <c:spPr>
            <a:solidFill>
              <a:srgbClr val="AADDFA">
                <a:alpha val="70196"/>
              </a:srgbClr>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'6.5a,b'!$B$5:$B$23</c:f>
              <c:numCache>
                <c:formatCode>General</c:formatCode>
                <c:ptCount val="19"/>
                <c:pt idx="0">
                  <c:v>691</c:v>
                </c:pt>
                <c:pt idx="1">
                  <c:v>841</c:v>
                </c:pt>
                <c:pt idx="2">
                  <c:v>945</c:v>
                </c:pt>
                <c:pt idx="3">
                  <c:v>1390</c:v>
                </c:pt>
                <c:pt idx="4">
                  <c:v>2185</c:v>
                </c:pt>
                <c:pt idx="5">
                  <c:v>4889</c:v>
                </c:pt>
                <c:pt idx="6">
                  <c:v>5186</c:v>
                </c:pt>
                <c:pt idx="7">
                  <c:v>4954</c:v>
                </c:pt>
                <c:pt idx="8">
                  <c:v>6272</c:v>
                </c:pt>
                <c:pt idx="9">
                  <c:v>3149</c:v>
                </c:pt>
                <c:pt idx="10">
                  <c:v>2426</c:v>
                </c:pt>
                <c:pt idx="11">
                  <c:v>2639</c:v>
                </c:pt>
                <c:pt idx="12">
                  <c:v>1843</c:v>
                </c:pt>
                <c:pt idx="13">
                  <c:v>2365</c:v>
                </c:pt>
                <c:pt idx="14">
                  <c:v>2430</c:v>
                </c:pt>
                <c:pt idx="15">
                  <c:v>2391</c:v>
                </c:pt>
                <c:pt idx="16">
                  <c:v>2201</c:v>
                </c:pt>
                <c:pt idx="17">
                  <c:v>2184</c:v>
                </c:pt>
                <c:pt idx="18">
                  <c:v>2339</c:v>
                </c:pt>
              </c:numCache>
            </c:numRef>
          </c:val>
          <c:extLst>
            <c:ext xmlns:c16="http://schemas.microsoft.com/office/drawing/2014/chart" uri="{C3380CC4-5D6E-409C-BE32-E72D297353CC}">
              <c16:uniqueId val="{00000000-6AC6-4ACA-8E8C-13604F64DA0F}"/>
            </c:ext>
          </c:extLst>
        </c:ser>
        <c:ser>
          <c:idx val="1"/>
          <c:order val="1"/>
          <c:tx>
            <c:strRef>
              <c:f>'6.5a,b'!$C$4</c:f>
              <c:strCache>
                <c:ptCount val="1"/>
                <c:pt idx="0">
                  <c:v>&lt;= 100 cc</c:v>
                </c:pt>
              </c:strCache>
            </c:strRef>
          </c:tx>
          <c:spPr>
            <a:solidFill>
              <a:srgbClr val="75CBF6"/>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'6.5a,b'!$C$5:$C$23</c:f>
              <c:numCache>
                <c:formatCode>General</c:formatCode>
                <c:ptCount val="19"/>
                <c:pt idx="0">
                  <c:v>456</c:v>
                </c:pt>
                <c:pt idx="1">
                  <c:v>306</c:v>
                </c:pt>
                <c:pt idx="2">
                  <c:v>345</c:v>
                </c:pt>
                <c:pt idx="3">
                  <c:v>450</c:v>
                </c:pt>
                <c:pt idx="4">
                  <c:v>474</c:v>
                </c:pt>
                <c:pt idx="5">
                  <c:v>571</c:v>
                </c:pt>
                <c:pt idx="6">
                  <c:v>656</c:v>
                </c:pt>
                <c:pt idx="7">
                  <c:v>776</c:v>
                </c:pt>
                <c:pt idx="8">
                  <c:v>1292</c:v>
                </c:pt>
                <c:pt idx="9">
                  <c:v>630</c:v>
                </c:pt>
                <c:pt idx="10">
                  <c:v>499</c:v>
                </c:pt>
                <c:pt idx="11">
                  <c:v>776</c:v>
                </c:pt>
                <c:pt idx="12">
                  <c:v>690</c:v>
                </c:pt>
                <c:pt idx="13">
                  <c:v>831</c:v>
                </c:pt>
                <c:pt idx="14">
                  <c:v>701</c:v>
                </c:pt>
                <c:pt idx="15">
                  <c:v>954</c:v>
                </c:pt>
                <c:pt idx="16">
                  <c:v>651</c:v>
                </c:pt>
                <c:pt idx="17">
                  <c:v>645</c:v>
                </c:pt>
                <c:pt idx="18">
                  <c:v>501</c:v>
                </c:pt>
              </c:numCache>
            </c:numRef>
          </c:val>
          <c:extLst>
            <c:ext xmlns:c16="http://schemas.microsoft.com/office/drawing/2014/chart" uri="{C3380CC4-5D6E-409C-BE32-E72D297353CC}">
              <c16:uniqueId val="{00000001-6AC6-4ACA-8E8C-13604F64DA0F}"/>
            </c:ext>
          </c:extLst>
        </c:ser>
        <c:ser>
          <c:idx val="2"/>
          <c:order val="2"/>
          <c:tx>
            <c:strRef>
              <c:f>'6.5a,b'!$D$4</c:f>
              <c:strCache>
                <c:ptCount val="1"/>
                <c:pt idx="0">
                  <c:v>&lt;= 250 cc</c:v>
                </c:pt>
              </c:strCache>
            </c:strRef>
          </c:tx>
          <c:spPr>
            <a:solidFill>
              <a:srgbClr val="22B0F1"/>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'6.5a,b'!$D$5:$D$23</c:f>
              <c:numCache>
                <c:formatCode>General</c:formatCode>
                <c:ptCount val="19"/>
                <c:pt idx="0">
                  <c:v>1018</c:v>
                </c:pt>
                <c:pt idx="1">
                  <c:v>989</c:v>
                </c:pt>
                <c:pt idx="2">
                  <c:v>846</c:v>
                </c:pt>
                <c:pt idx="3">
                  <c:v>848</c:v>
                </c:pt>
                <c:pt idx="4">
                  <c:v>1559</c:v>
                </c:pt>
                <c:pt idx="5">
                  <c:v>1773</c:v>
                </c:pt>
                <c:pt idx="6">
                  <c:v>2577</c:v>
                </c:pt>
                <c:pt idx="7">
                  <c:v>2635</c:v>
                </c:pt>
                <c:pt idx="8">
                  <c:v>3149</c:v>
                </c:pt>
                <c:pt idx="9">
                  <c:v>1565</c:v>
                </c:pt>
                <c:pt idx="10">
                  <c:v>1146</c:v>
                </c:pt>
                <c:pt idx="11">
                  <c:v>1172</c:v>
                </c:pt>
                <c:pt idx="12">
                  <c:v>1087</c:v>
                </c:pt>
                <c:pt idx="13">
                  <c:v>1138</c:v>
                </c:pt>
                <c:pt idx="14">
                  <c:v>1100</c:v>
                </c:pt>
                <c:pt idx="15">
                  <c:v>1266</c:v>
                </c:pt>
                <c:pt idx="16">
                  <c:v>1128</c:v>
                </c:pt>
                <c:pt idx="17">
                  <c:v>1113</c:v>
                </c:pt>
                <c:pt idx="18">
                  <c:v>1293</c:v>
                </c:pt>
              </c:numCache>
            </c:numRef>
          </c:val>
          <c:extLst>
            <c:ext xmlns:c16="http://schemas.microsoft.com/office/drawing/2014/chart" uri="{C3380CC4-5D6E-409C-BE32-E72D297353CC}">
              <c16:uniqueId val="{00000002-6AC6-4ACA-8E8C-13604F64DA0F}"/>
            </c:ext>
          </c:extLst>
        </c:ser>
        <c:ser>
          <c:idx val="3"/>
          <c:order val="3"/>
          <c:tx>
            <c:strRef>
              <c:f>'6.5a,b'!$E$4</c:f>
              <c:strCache>
                <c:ptCount val="1"/>
                <c:pt idx="0">
                  <c:v>&lt;= 600 cc</c:v>
                </c:pt>
              </c:strCache>
            </c:strRef>
          </c:tx>
          <c:spPr>
            <a:solidFill>
              <a:srgbClr val="B3B8BA"/>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'6.5a,b'!$E$5:$E$23</c:f>
              <c:numCache>
                <c:formatCode>General</c:formatCode>
                <c:ptCount val="19"/>
                <c:pt idx="0">
                  <c:v>790</c:v>
                </c:pt>
                <c:pt idx="1">
                  <c:v>780</c:v>
                </c:pt>
                <c:pt idx="2">
                  <c:v>819</c:v>
                </c:pt>
                <c:pt idx="3">
                  <c:v>851</c:v>
                </c:pt>
                <c:pt idx="4">
                  <c:v>850</c:v>
                </c:pt>
                <c:pt idx="5">
                  <c:v>977</c:v>
                </c:pt>
                <c:pt idx="6">
                  <c:v>1170</c:v>
                </c:pt>
                <c:pt idx="7">
                  <c:v>1252</c:v>
                </c:pt>
                <c:pt idx="8">
                  <c:v>1317</c:v>
                </c:pt>
                <c:pt idx="9">
                  <c:v>900</c:v>
                </c:pt>
                <c:pt idx="10">
                  <c:v>766</c:v>
                </c:pt>
                <c:pt idx="11">
                  <c:v>711</c:v>
                </c:pt>
                <c:pt idx="12">
                  <c:v>855</c:v>
                </c:pt>
                <c:pt idx="13">
                  <c:v>1018</c:v>
                </c:pt>
                <c:pt idx="14">
                  <c:v>1361</c:v>
                </c:pt>
                <c:pt idx="15">
                  <c:v>1712</c:v>
                </c:pt>
                <c:pt idx="16">
                  <c:v>1913</c:v>
                </c:pt>
                <c:pt idx="17">
                  <c:v>2057</c:v>
                </c:pt>
                <c:pt idx="18">
                  <c:v>2153</c:v>
                </c:pt>
              </c:numCache>
            </c:numRef>
          </c:val>
          <c:extLst>
            <c:ext xmlns:c16="http://schemas.microsoft.com/office/drawing/2014/chart" uri="{C3380CC4-5D6E-409C-BE32-E72D297353CC}">
              <c16:uniqueId val="{00000003-6AC6-4ACA-8E8C-13604F64DA0F}"/>
            </c:ext>
          </c:extLst>
        </c:ser>
        <c:ser>
          <c:idx val="4"/>
          <c:order val="4"/>
          <c:tx>
            <c:strRef>
              <c:f>'6.5a,b'!$F$4</c:f>
              <c:strCache>
                <c:ptCount val="1"/>
                <c:pt idx="0">
                  <c:v>&lt;= 1000 cc</c:v>
                </c:pt>
              </c:strCache>
            </c:strRef>
          </c:tx>
          <c:spPr>
            <a:solidFill>
              <a:srgbClr val="7F878A"/>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'6.5a,b'!$F$5:$F$23</c:f>
              <c:numCache>
                <c:formatCode>General</c:formatCode>
                <c:ptCount val="19"/>
                <c:pt idx="0">
                  <c:v>1135</c:v>
                </c:pt>
                <c:pt idx="1">
                  <c:v>1114</c:v>
                </c:pt>
                <c:pt idx="2">
                  <c:v>1184</c:v>
                </c:pt>
                <c:pt idx="3">
                  <c:v>1415</c:v>
                </c:pt>
                <c:pt idx="4">
                  <c:v>1737</c:v>
                </c:pt>
                <c:pt idx="5">
                  <c:v>1964</c:v>
                </c:pt>
                <c:pt idx="6">
                  <c:v>2518</c:v>
                </c:pt>
                <c:pt idx="7">
                  <c:v>2965</c:v>
                </c:pt>
                <c:pt idx="8">
                  <c:v>2746</c:v>
                </c:pt>
                <c:pt idx="9">
                  <c:v>2049</c:v>
                </c:pt>
                <c:pt idx="10">
                  <c:v>1613</c:v>
                </c:pt>
                <c:pt idx="11">
                  <c:v>1361</c:v>
                </c:pt>
                <c:pt idx="12">
                  <c:v>1638</c:v>
                </c:pt>
                <c:pt idx="13">
                  <c:v>1844</c:v>
                </c:pt>
                <c:pt idx="14">
                  <c:v>2337</c:v>
                </c:pt>
                <c:pt idx="15">
                  <c:v>2547</c:v>
                </c:pt>
                <c:pt idx="16">
                  <c:v>2666</c:v>
                </c:pt>
                <c:pt idx="17">
                  <c:v>2519</c:v>
                </c:pt>
                <c:pt idx="18">
                  <c:v>2525</c:v>
                </c:pt>
              </c:numCache>
            </c:numRef>
          </c:val>
          <c:extLst>
            <c:ext xmlns:c16="http://schemas.microsoft.com/office/drawing/2014/chart" uri="{C3380CC4-5D6E-409C-BE32-E72D297353CC}">
              <c16:uniqueId val="{00000004-6AC6-4ACA-8E8C-13604F64DA0F}"/>
            </c:ext>
          </c:extLst>
        </c:ser>
        <c:ser>
          <c:idx val="6"/>
          <c:order val="5"/>
          <c:tx>
            <c:strRef>
              <c:f>'6.5a,b'!$G$4</c:f>
              <c:strCache>
                <c:ptCount val="1"/>
                <c:pt idx="0">
                  <c:v> &gt; 1000 cc</c:v>
                </c:pt>
              </c:strCache>
            </c:strRef>
          </c:tx>
          <c:spPr>
            <a:solidFill>
              <a:schemeClr val="bg1">
                <a:lumMod val="25000"/>
              </a:schemeClr>
            </a:solidFill>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'6.5a,b'!$G$5:$G$23</c:f>
              <c:numCache>
                <c:formatCode>General</c:formatCode>
                <c:ptCount val="19"/>
                <c:pt idx="0">
                  <c:v>823</c:v>
                </c:pt>
                <c:pt idx="1">
                  <c:v>942</c:v>
                </c:pt>
                <c:pt idx="2">
                  <c:v>954</c:v>
                </c:pt>
                <c:pt idx="3">
                  <c:v>1080</c:v>
                </c:pt>
                <c:pt idx="4">
                  <c:v>1199</c:v>
                </c:pt>
                <c:pt idx="5">
                  <c:v>1494</c:v>
                </c:pt>
                <c:pt idx="6">
                  <c:v>1818</c:v>
                </c:pt>
                <c:pt idx="7">
                  <c:v>2344</c:v>
                </c:pt>
                <c:pt idx="8">
                  <c:v>2164</c:v>
                </c:pt>
                <c:pt idx="9">
                  <c:v>1851</c:v>
                </c:pt>
                <c:pt idx="10">
                  <c:v>1525</c:v>
                </c:pt>
                <c:pt idx="11">
                  <c:v>1311</c:v>
                </c:pt>
                <c:pt idx="12">
                  <c:v>1280</c:v>
                </c:pt>
                <c:pt idx="13">
                  <c:v>1416</c:v>
                </c:pt>
                <c:pt idx="14">
                  <c:v>1557</c:v>
                </c:pt>
                <c:pt idx="15">
                  <c:v>1647</c:v>
                </c:pt>
                <c:pt idx="16">
                  <c:v>1755</c:v>
                </c:pt>
                <c:pt idx="17">
                  <c:v>1901</c:v>
                </c:pt>
                <c:pt idx="18">
                  <c:v>1882</c:v>
                </c:pt>
              </c:numCache>
            </c:numRef>
          </c:val>
          <c:extLst>
            <c:ext xmlns:c16="http://schemas.microsoft.com/office/drawing/2014/chart" uri="{C3380CC4-5D6E-409C-BE32-E72D297353CC}">
              <c16:uniqueId val="{00000005-6AC6-4ACA-8E8C-13604F64DA0F}"/>
            </c:ext>
          </c:extLst>
        </c:ser>
        <c:dLbls>
          <c:showLegendKey val="0"/>
          <c:showVal val="0"/>
          <c:showCatName val="0"/>
          <c:showSerName val="0"/>
          <c:showPercent val="0"/>
          <c:showBubbleSize val="0"/>
        </c:dLbls>
        <c:gapWidth val="150"/>
        <c:overlap val="100"/>
        <c:axId val="164068352"/>
        <c:axId val="164102912"/>
      </c:barChart>
      <c:catAx>
        <c:axId val="164068352"/>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4102912"/>
        <c:crosses val="autoZero"/>
        <c:auto val="1"/>
        <c:lblAlgn val="ctr"/>
        <c:lblOffset val="100"/>
        <c:tickLblSkip val="2"/>
        <c:tickMarkSkip val="1"/>
        <c:noMultiLvlLbl val="0"/>
      </c:catAx>
      <c:valAx>
        <c:axId val="164102912"/>
        <c:scaling>
          <c:orientation val="minMax"/>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4068352"/>
        <c:crosses val="autoZero"/>
        <c:crossBetween val="between"/>
      </c:valAx>
      <c:spPr>
        <a:solidFill>
          <a:srgbClr val="FFFFFF"/>
        </a:solidFill>
        <a:ln w="25400">
          <a:noFill/>
        </a:ln>
      </c:spPr>
    </c:plotArea>
    <c:legend>
      <c:legendPos val="b"/>
      <c:layout>
        <c:manualLayout>
          <c:xMode val="edge"/>
          <c:yMode val="edge"/>
          <c:x val="0.14077777777777778"/>
          <c:y val="0.87065879629630316"/>
          <c:w val="0.85922222222222222"/>
          <c:h val="8.0796759259259568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Used </a:t>
            </a:r>
            <a:r>
              <a:rPr lang="en-NZ" sz="900" b="1" i="0" u="none" strike="noStrike" baseline="0"/>
              <a:t>motorcycles entering the fleet</a:t>
            </a:r>
            <a:endParaRPr lang="en-NZ" sz="900"/>
          </a:p>
        </c:rich>
      </c:tx>
      <c:layout>
        <c:manualLayout>
          <c:xMode val="edge"/>
          <c:yMode val="edge"/>
          <c:x val="0.11980583333333333"/>
          <c:y val="8.1912037037036988E-3"/>
        </c:manualLayout>
      </c:layout>
      <c:overlay val="0"/>
      <c:spPr>
        <a:noFill/>
        <a:ln w="25400">
          <a:noFill/>
        </a:ln>
      </c:spPr>
    </c:title>
    <c:autoTitleDeleted val="0"/>
    <c:plotArea>
      <c:layout>
        <c:manualLayout>
          <c:layoutTarget val="inner"/>
          <c:xMode val="edge"/>
          <c:yMode val="edge"/>
          <c:x val="0.12588916666666666"/>
          <c:y val="0.11791666666666668"/>
          <c:w val="0.8534330555555556"/>
          <c:h val="0.66981944444445274"/>
        </c:manualLayout>
      </c:layout>
      <c:barChart>
        <c:barDir val="col"/>
        <c:grouping val="percentStacked"/>
        <c:varyColors val="0"/>
        <c:ser>
          <c:idx val="0"/>
          <c:order val="0"/>
          <c:tx>
            <c:strRef>
              <c:f>'6.5a,b'!$H$4</c:f>
              <c:strCache>
                <c:ptCount val="1"/>
                <c:pt idx="0">
                  <c:v>&lt;= 60 cc</c:v>
                </c:pt>
              </c:strCache>
            </c:strRef>
          </c:tx>
          <c:spPr>
            <a:solidFill>
              <a:srgbClr val="AADDFA">
                <a:alpha val="70196"/>
              </a:srgbClr>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'6.5a,b'!$H$5:$H$23</c:f>
              <c:numCache>
                <c:formatCode>General</c:formatCode>
                <c:ptCount val="19"/>
                <c:pt idx="0">
                  <c:v>752</c:v>
                </c:pt>
                <c:pt idx="1">
                  <c:v>760</c:v>
                </c:pt>
                <c:pt idx="2">
                  <c:v>821</c:v>
                </c:pt>
                <c:pt idx="3">
                  <c:v>943</c:v>
                </c:pt>
                <c:pt idx="4">
                  <c:v>801</c:v>
                </c:pt>
                <c:pt idx="5">
                  <c:v>886</c:v>
                </c:pt>
                <c:pt idx="6">
                  <c:v>1089</c:v>
                </c:pt>
                <c:pt idx="7">
                  <c:v>999</c:v>
                </c:pt>
                <c:pt idx="8">
                  <c:v>1316</c:v>
                </c:pt>
                <c:pt idx="9">
                  <c:v>1061</c:v>
                </c:pt>
                <c:pt idx="10">
                  <c:v>1046</c:v>
                </c:pt>
                <c:pt idx="11">
                  <c:v>965</c:v>
                </c:pt>
                <c:pt idx="12">
                  <c:v>532</c:v>
                </c:pt>
                <c:pt idx="13">
                  <c:v>704</c:v>
                </c:pt>
                <c:pt idx="14">
                  <c:v>861</c:v>
                </c:pt>
                <c:pt idx="15">
                  <c:v>790</c:v>
                </c:pt>
                <c:pt idx="16">
                  <c:v>782</c:v>
                </c:pt>
                <c:pt idx="17">
                  <c:v>710</c:v>
                </c:pt>
                <c:pt idx="18">
                  <c:v>709</c:v>
                </c:pt>
              </c:numCache>
            </c:numRef>
          </c:val>
          <c:extLst>
            <c:ext xmlns:c16="http://schemas.microsoft.com/office/drawing/2014/chart" uri="{C3380CC4-5D6E-409C-BE32-E72D297353CC}">
              <c16:uniqueId val="{00000000-DCC3-4625-B634-03B270EBEADE}"/>
            </c:ext>
          </c:extLst>
        </c:ser>
        <c:ser>
          <c:idx val="1"/>
          <c:order val="1"/>
          <c:tx>
            <c:strRef>
              <c:f>'6.5a,b'!$I$4</c:f>
              <c:strCache>
                <c:ptCount val="1"/>
                <c:pt idx="0">
                  <c:v>&lt;= 100 cc</c:v>
                </c:pt>
              </c:strCache>
            </c:strRef>
          </c:tx>
          <c:spPr>
            <a:solidFill>
              <a:srgbClr val="75CBF6"/>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'6.5a,b'!$I$5:$I$23</c:f>
              <c:numCache>
                <c:formatCode>General</c:formatCode>
                <c:ptCount val="19"/>
                <c:pt idx="0">
                  <c:v>35</c:v>
                </c:pt>
                <c:pt idx="1">
                  <c:v>55</c:v>
                </c:pt>
                <c:pt idx="2">
                  <c:v>58</c:v>
                </c:pt>
                <c:pt idx="3">
                  <c:v>54</c:v>
                </c:pt>
                <c:pt idx="4">
                  <c:v>35</c:v>
                </c:pt>
                <c:pt idx="5">
                  <c:v>52</c:v>
                </c:pt>
                <c:pt idx="6">
                  <c:v>58</c:v>
                </c:pt>
                <c:pt idx="7">
                  <c:v>52</c:v>
                </c:pt>
                <c:pt idx="8">
                  <c:v>41</c:v>
                </c:pt>
                <c:pt idx="9">
                  <c:v>52</c:v>
                </c:pt>
                <c:pt idx="10">
                  <c:v>64</c:v>
                </c:pt>
                <c:pt idx="11">
                  <c:v>70</c:v>
                </c:pt>
                <c:pt idx="12">
                  <c:v>93</c:v>
                </c:pt>
                <c:pt idx="13">
                  <c:v>49</c:v>
                </c:pt>
                <c:pt idx="14">
                  <c:v>54</c:v>
                </c:pt>
                <c:pt idx="15">
                  <c:v>50</c:v>
                </c:pt>
                <c:pt idx="16">
                  <c:v>53</c:v>
                </c:pt>
                <c:pt idx="17">
                  <c:v>54</c:v>
                </c:pt>
                <c:pt idx="18">
                  <c:v>45</c:v>
                </c:pt>
              </c:numCache>
            </c:numRef>
          </c:val>
          <c:extLst>
            <c:ext xmlns:c16="http://schemas.microsoft.com/office/drawing/2014/chart" uri="{C3380CC4-5D6E-409C-BE32-E72D297353CC}">
              <c16:uniqueId val="{00000001-DCC3-4625-B634-03B270EBEADE}"/>
            </c:ext>
          </c:extLst>
        </c:ser>
        <c:ser>
          <c:idx val="2"/>
          <c:order val="2"/>
          <c:tx>
            <c:strRef>
              <c:f>'6.5a,b'!$J$4</c:f>
              <c:strCache>
                <c:ptCount val="1"/>
                <c:pt idx="0">
                  <c:v>&lt;= 250 cc</c:v>
                </c:pt>
              </c:strCache>
            </c:strRef>
          </c:tx>
          <c:spPr>
            <a:solidFill>
              <a:srgbClr val="22B0F1"/>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'6.5a,b'!$J$5:$J$23</c:f>
              <c:numCache>
                <c:formatCode>General</c:formatCode>
                <c:ptCount val="19"/>
                <c:pt idx="0">
                  <c:v>531</c:v>
                </c:pt>
                <c:pt idx="1">
                  <c:v>520</c:v>
                </c:pt>
                <c:pt idx="2">
                  <c:v>551</c:v>
                </c:pt>
                <c:pt idx="3">
                  <c:v>543</c:v>
                </c:pt>
                <c:pt idx="4">
                  <c:v>544</c:v>
                </c:pt>
                <c:pt idx="5">
                  <c:v>688</c:v>
                </c:pt>
                <c:pt idx="6">
                  <c:v>834</c:v>
                </c:pt>
                <c:pt idx="7">
                  <c:v>927</c:v>
                </c:pt>
                <c:pt idx="8">
                  <c:v>926</c:v>
                </c:pt>
                <c:pt idx="9">
                  <c:v>533</c:v>
                </c:pt>
                <c:pt idx="10">
                  <c:v>339</c:v>
                </c:pt>
                <c:pt idx="11">
                  <c:v>335</c:v>
                </c:pt>
                <c:pt idx="12">
                  <c:v>268</c:v>
                </c:pt>
                <c:pt idx="13">
                  <c:v>235</c:v>
                </c:pt>
                <c:pt idx="14">
                  <c:v>254</c:v>
                </c:pt>
                <c:pt idx="15">
                  <c:v>245</c:v>
                </c:pt>
                <c:pt idx="16">
                  <c:v>254</c:v>
                </c:pt>
                <c:pt idx="17">
                  <c:v>286</c:v>
                </c:pt>
                <c:pt idx="18">
                  <c:v>324</c:v>
                </c:pt>
              </c:numCache>
            </c:numRef>
          </c:val>
          <c:extLst>
            <c:ext xmlns:c16="http://schemas.microsoft.com/office/drawing/2014/chart" uri="{C3380CC4-5D6E-409C-BE32-E72D297353CC}">
              <c16:uniqueId val="{00000002-DCC3-4625-B634-03B270EBEADE}"/>
            </c:ext>
          </c:extLst>
        </c:ser>
        <c:ser>
          <c:idx val="3"/>
          <c:order val="3"/>
          <c:tx>
            <c:strRef>
              <c:f>'6.5a,b'!$K$4</c:f>
              <c:strCache>
                <c:ptCount val="1"/>
                <c:pt idx="0">
                  <c:v>&lt;= 600 cc</c:v>
                </c:pt>
              </c:strCache>
            </c:strRef>
          </c:tx>
          <c:spPr>
            <a:solidFill>
              <a:srgbClr val="B3B8BA"/>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'6.5a,b'!$K$5:$K$23</c:f>
              <c:numCache>
                <c:formatCode>General</c:formatCode>
                <c:ptCount val="19"/>
                <c:pt idx="0">
                  <c:v>350</c:v>
                </c:pt>
                <c:pt idx="1">
                  <c:v>369</c:v>
                </c:pt>
                <c:pt idx="2">
                  <c:v>378</c:v>
                </c:pt>
                <c:pt idx="3">
                  <c:v>410</c:v>
                </c:pt>
                <c:pt idx="4">
                  <c:v>498</c:v>
                </c:pt>
                <c:pt idx="5">
                  <c:v>477</c:v>
                </c:pt>
                <c:pt idx="6">
                  <c:v>600</c:v>
                </c:pt>
                <c:pt idx="7">
                  <c:v>414</c:v>
                </c:pt>
                <c:pt idx="8">
                  <c:v>458</c:v>
                </c:pt>
                <c:pt idx="9">
                  <c:v>526</c:v>
                </c:pt>
                <c:pt idx="10">
                  <c:v>428</c:v>
                </c:pt>
                <c:pt idx="11">
                  <c:v>368</c:v>
                </c:pt>
                <c:pt idx="12">
                  <c:v>427</c:v>
                </c:pt>
                <c:pt idx="13">
                  <c:v>490</c:v>
                </c:pt>
                <c:pt idx="14">
                  <c:v>577</c:v>
                </c:pt>
                <c:pt idx="15">
                  <c:v>635</c:v>
                </c:pt>
                <c:pt idx="16">
                  <c:v>605</c:v>
                </c:pt>
                <c:pt idx="17">
                  <c:v>640</c:v>
                </c:pt>
                <c:pt idx="18">
                  <c:v>596</c:v>
                </c:pt>
              </c:numCache>
            </c:numRef>
          </c:val>
          <c:extLst>
            <c:ext xmlns:c16="http://schemas.microsoft.com/office/drawing/2014/chart" uri="{C3380CC4-5D6E-409C-BE32-E72D297353CC}">
              <c16:uniqueId val="{00000003-DCC3-4625-B634-03B270EBEADE}"/>
            </c:ext>
          </c:extLst>
        </c:ser>
        <c:ser>
          <c:idx val="4"/>
          <c:order val="4"/>
          <c:tx>
            <c:strRef>
              <c:f>'6.5a,b'!$L$4</c:f>
              <c:strCache>
                <c:ptCount val="1"/>
                <c:pt idx="0">
                  <c:v>&lt;= 1000 cc</c:v>
                </c:pt>
              </c:strCache>
            </c:strRef>
          </c:tx>
          <c:spPr>
            <a:solidFill>
              <a:srgbClr val="7F878A"/>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'6.5a,b'!$L$5:$L$23</c:f>
              <c:numCache>
                <c:formatCode>General</c:formatCode>
                <c:ptCount val="19"/>
                <c:pt idx="0">
                  <c:v>413</c:v>
                </c:pt>
                <c:pt idx="1">
                  <c:v>395</c:v>
                </c:pt>
                <c:pt idx="2">
                  <c:v>522</c:v>
                </c:pt>
                <c:pt idx="3">
                  <c:v>646</c:v>
                </c:pt>
                <c:pt idx="4">
                  <c:v>847</c:v>
                </c:pt>
                <c:pt idx="5">
                  <c:v>978</c:v>
                </c:pt>
                <c:pt idx="6">
                  <c:v>1023</c:v>
                </c:pt>
                <c:pt idx="7">
                  <c:v>1153</c:v>
                </c:pt>
                <c:pt idx="8">
                  <c:v>1217</c:v>
                </c:pt>
                <c:pt idx="9">
                  <c:v>770</c:v>
                </c:pt>
                <c:pt idx="10">
                  <c:v>664</c:v>
                </c:pt>
                <c:pt idx="11">
                  <c:v>473</c:v>
                </c:pt>
                <c:pt idx="12">
                  <c:v>468</c:v>
                </c:pt>
                <c:pt idx="13">
                  <c:v>580</c:v>
                </c:pt>
                <c:pt idx="14">
                  <c:v>684</c:v>
                </c:pt>
                <c:pt idx="15">
                  <c:v>824</c:v>
                </c:pt>
                <c:pt idx="16">
                  <c:v>831</c:v>
                </c:pt>
                <c:pt idx="17">
                  <c:v>898</c:v>
                </c:pt>
                <c:pt idx="18">
                  <c:v>1030</c:v>
                </c:pt>
              </c:numCache>
            </c:numRef>
          </c:val>
          <c:extLst>
            <c:ext xmlns:c16="http://schemas.microsoft.com/office/drawing/2014/chart" uri="{C3380CC4-5D6E-409C-BE32-E72D297353CC}">
              <c16:uniqueId val="{00000004-DCC3-4625-B634-03B270EBEADE}"/>
            </c:ext>
          </c:extLst>
        </c:ser>
        <c:ser>
          <c:idx val="6"/>
          <c:order val="5"/>
          <c:tx>
            <c:strRef>
              <c:f>'6.5a,b'!$M$4</c:f>
              <c:strCache>
                <c:ptCount val="1"/>
                <c:pt idx="0">
                  <c:v> &gt; 1000 cc</c:v>
                </c:pt>
              </c:strCache>
            </c:strRef>
          </c:tx>
          <c:spPr>
            <a:solidFill>
              <a:schemeClr val="bg1">
                <a:lumMod val="25000"/>
              </a:schemeClr>
            </a:solidFill>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'6.5a,b'!$M$5:$M$23</c:f>
              <c:numCache>
                <c:formatCode>General</c:formatCode>
                <c:ptCount val="19"/>
                <c:pt idx="0">
                  <c:v>168</c:v>
                </c:pt>
                <c:pt idx="1">
                  <c:v>177</c:v>
                </c:pt>
                <c:pt idx="2">
                  <c:v>251</c:v>
                </c:pt>
                <c:pt idx="3">
                  <c:v>385</c:v>
                </c:pt>
                <c:pt idx="4">
                  <c:v>476</c:v>
                </c:pt>
                <c:pt idx="5">
                  <c:v>812</c:v>
                </c:pt>
                <c:pt idx="6">
                  <c:v>987</c:v>
                </c:pt>
                <c:pt idx="7">
                  <c:v>1162</c:v>
                </c:pt>
                <c:pt idx="8">
                  <c:v>1323</c:v>
                </c:pt>
                <c:pt idx="9">
                  <c:v>684</c:v>
                </c:pt>
                <c:pt idx="10">
                  <c:v>685</c:v>
                </c:pt>
                <c:pt idx="11">
                  <c:v>658</c:v>
                </c:pt>
                <c:pt idx="12">
                  <c:v>718</c:v>
                </c:pt>
                <c:pt idx="13">
                  <c:v>832</c:v>
                </c:pt>
                <c:pt idx="14">
                  <c:v>984</c:v>
                </c:pt>
                <c:pt idx="15">
                  <c:v>1255</c:v>
                </c:pt>
                <c:pt idx="16">
                  <c:v>1137</c:v>
                </c:pt>
                <c:pt idx="17">
                  <c:v>1569</c:v>
                </c:pt>
                <c:pt idx="18">
                  <c:v>1531</c:v>
                </c:pt>
              </c:numCache>
            </c:numRef>
          </c:val>
          <c:extLst>
            <c:ext xmlns:c16="http://schemas.microsoft.com/office/drawing/2014/chart" uri="{C3380CC4-5D6E-409C-BE32-E72D297353CC}">
              <c16:uniqueId val="{00000005-DCC3-4625-B634-03B270EBEADE}"/>
            </c:ext>
          </c:extLst>
        </c:ser>
        <c:dLbls>
          <c:showLegendKey val="0"/>
          <c:showVal val="0"/>
          <c:showCatName val="0"/>
          <c:showSerName val="0"/>
          <c:showPercent val="0"/>
          <c:showBubbleSize val="0"/>
        </c:dLbls>
        <c:gapWidth val="150"/>
        <c:overlap val="100"/>
        <c:axId val="164168832"/>
        <c:axId val="164170368"/>
      </c:barChart>
      <c:catAx>
        <c:axId val="164168832"/>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4170368"/>
        <c:crosses val="autoZero"/>
        <c:auto val="1"/>
        <c:lblAlgn val="ctr"/>
        <c:lblOffset val="100"/>
        <c:tickLblSkip val="2"/>
        <c:tickMarkSkip val="1"/>
        <c:noMultiLvlLbl val="0"/>
      </c:catAx>
      <c:valAx>
        <c:axId val="164170368"/>
        <c:scaling>
          <c:orientation val="minMax"/>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4168832"/>
        <c:crosses val="autoZero"/>
        <c:crossBetween val="between"/>
      </c:valAx>
      <c:spPr>
        <a:solidFill>
          <a:srgbClr val="FFFFFF"/>
        </a:solidFill>
        <a:ln w="25400">
          <a:noFill/>
        </a:ln>
      </c:spPr>
    </c:plotArea>
    <c:legend>
      <c:legendPos val="b"/>
      <c:layout>
        <c:manualLayout>
          <c:xMode val="edge"/>
          <c:yMode val="edge"/>
          <c:x val="0.14077777777777778"/>
          <c:y val="0.87065879629630361"/>
          <c:w val="0.85922222222222222"/>
          <c:h val="8.0796759259259568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000" b="1" i="0" u="none" strike="noStrike" baseline="0">
                <a:solidFill>
                  <a:srgbClr val="000000"/>
                </a:solidFill>
                <a:latin typeface="Arial"/>
                <a:ea typeface="Arial"/>
                <a:cs typeface="Arial"/>
              </a:defRPr>
            </a:pPr>
            <a:r>
              <a:rPr lang="en-NZ" sz="1000"/>
              <a:t>Where LPV entering the fleet in 2018 were</a:t>
            </a:r>
            <a:r>
              <a:rPr lang="en-NZ" sz="1000" baseline="0"/>
              <a:t> manufactured</a:t>
            </a:r>
            <a:endParaRPr lang="en-NZ" sz="1000"/>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5000056966239657"/>
          <c:y val="0.10447786574419345"/>
          <c:w val="0.40666732856010479"/>
          <c:h val="0.60696664860912464"/>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0-DDA0-4379-ACEC-DF5F7D30CCA9}"/>
              </c:ext>
            </c:extLst>
          </c:dPt>
          <c:dPt>
            <c:idx val="1"/>
            <c:bubble3D val="0"/>
            <c:spPr>
              <a:solidFill>
                <a:srgbClr val="6BB6D2"/>
              </a:solidFill>
              <a:ln w="9525">
                <a:noFill/>
              </a:ln>
            </c:spPr>
            <c:extLst>
              <c:ext xmlns:c16="http://schemas.microsoft.com/office/drawing/2014/chart" uri="{C3380CC4-5D6E-409C-BE32-E72D297353CC}">
                <c16:uniqueId val="{00000001-DDA0-4379-ACEC-DF5F7D30CCA9}"/>
              </c:ext>
            </c:extLst>
          </c:dPt>
          <c:dPt>
            <c:idx val="2"/>
            <c:bubble3D val="0"/>
            <c:spPr>
              <a:solidFill>
                <a:srgbClr val="0093D3">
                  <a:alpha val="23000"/>
                </a:srgbClr>
              </a:solidFill>
              <a:ln w="9525">
                <a:noFill/>
              </a:ln>
            </c:spPr>
            <c:extLst>
              <c:ext xmlns:c16="http://schemas.microsoft.com/office/drawing/2014/chart" uri="{C3380CC4-5D6E-409C-BE32-E72D297353CC}">
                <c16:uniqueId val="{00000002-DDA0-4379-ACEC-DF5F7D30CCA9}"/>
              </c:ext>
            </c:extLst>
          </c:dPt>
          <c:dPt>
            <c:idx val="3"/>
            <c:bubble3D val="0"/>
            <c:spPr>
              <a:solidFill>
                <a:srgbClr val="BDC1C1"/>
              </a:solidFill>
              <a:ln w="9525">
                <a:noFill/>
              </a:ln>
            </c:spPr>
            <c:extLst>
              <c:ext xmlns:c16="http://schemas.microsoft.com/office/drawing/2014/chart" uri="{C3380CC4-5D6E-409C-BE32-E72D297353CC}">
                <c16:uniqueId val="{00000003-DDA0-4379-ACEC-DF5F7D30CCA9}"/>
              </c:ext>
            </c:extLst>
          </c:dPt>
          <c:dPt>
            <c:idx val="4"/>
            <c:bubble3D val="0"/>
            <c:spPr>
              <a:solidFill>
                <a:srgbClr val="202222"/>
              </a:solidFill>
              <a:ln w="9525">
                <a:noFill/>
              </a:ln>
            </c:spPr>
            <c:extLst>
              <c:ext xmlns:c16="http://schemas.microsoft.com/office/drawing/2014/chart" uri="{C3380CC4-5D6E-409C-BE32-E72D297353CC}">
                <c16:uniqueId val="{00000004-DDA0-4379-ACEC-DF5F7D30CCA9}"/>
              </c:ext>
            </c:extLst>
          </c:dPt>
          <c:dPt>
            <c:idx val="5"/>
            <c:bubble3D val="0"/>
            <c:spPr>
              <a:solidFill>
                <a:srgbClr val="0093D3"/>
              </a:solidFill>
              <a:ln w="9525">
                <a:noFill/>
              </a:ln>
            </c:spPr>
            <c:extLst>
              <c:ext xmlns:c16="http://schemas.microsoft.com/office/drawing/2014/chart" uri="{C3380CC4-5D6E-409C-BE32-E72D297353CC}">
                <c16:uniqueId val="{00000005-DDA0-4379-ACEC-DF5F7D30CCA9}"/>
              </c:ext>
            </c:extLst>
          </c:dPt>
          <c:dPt>
            <c:idx val="6"/>
            <c:bubble3D val="0"/>
            <c:spPr>
              <a:solidFill>
                <a:srgbClr val="006087"/>
              </a:solidFill>
              <a:ln w="9525">
                <a:noFill/>
              </a:ln>
            </c:spPr>
            <c:extLst>
              <c:ext xmlns:c16="http://schemas.microsoft.com/office/drawing/2014/chart" uri="{C3380CC4-5D6E-409C-BE32-E72D297353CC}">
                <c16:uniqueId val="{00000006-DDA0-4379-ACEC-DF5F7D30CCA9}"/>
              </c:ext>
            </c:extLst>
          </c:dPt>
          <c:dPt>
            <c:idx val="7"/>
            <c:bubble3D val="0"/>
            <c:spPr>
              <a:solidFill>
                <a:srgbClr val="5B7686"/>
              </a:solidFill>
              <a:ln w="9525">
                <a:noFill/>
              </a:ln>
            </c:spPr>
            <c:extLst>
              <c:ext xmlns:c16="http://schemas.microsoft.com/office/drawing/2014/chart" uri="{C3380CC4-5D6E-409C-BE32-E72D297353CC}">
                <c16:uniqueId val="{00000007-DDA0-4379-ACEC-DF5F7D30CCA9}"/>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'6.7a'!$C$60:$J$60</c:f>
              <c:numCache>
                <c:formatCode>General</c:formatCode>
                <c:ptCount val="8"/>
                <c:pt idx="0">
                  <c:v>33144</c:v>
                </c:pt>
                <c:pt idx="1">
                  <c:v>76302</c:v>
                </c:pt>
                <c:pt idx="2">
                  <c:v>1088</c:v>
                </c:pt>
                <c:pt idx="3">
                  <c:v>215</c:v>
                </c:pt>
                <c:pt idx="4">
                  <c:v>21095</c:v>
                </c:pt>
                <c:pt idx="5">
                  <c:v>128759</c:v>
                </c:pt>
                <c:pt idx="6">
                  <c:v>604</c:v>
                </c:pt>
                <c:pt idx="7">
                  <c:v>13</c:v>
                </c:pt>
              </c:numCache>
            </c:numRef>
          </c:val>
          <c:extLst>
            <c:ext xmlns:c16="http://schemas.microsoft.com/office/drawing/2014/chart" uri="{C3380CC4-5D6E-409C-BE32-E72D297353CC}">
              <c16:uniqueId val="{00000008-DDA0-4379-ACEC-DF5F7D30CCA9}"/>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9-DDA0-4379-ACEC-DF5F7D30CCA9}"/>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'6.7a'!$D$23</c:f>
              <c:numCache>
                <c:formatCode>General</c:formatCode>
                <c:ptCount val="1"/>
                <c:pt idx="0">
                  <c:v>8413</c:v>
                </c:pt>
              </c:numCache>
            </c:numRef>
          </c:val>
          <c:extLst>
            <c:ext xmlns:c16="http://schemas.microsoft.com/office/drawing/2014/chart" uri="{C3380CC4-5D6E-409C-BE32-E72D297353CC}">
              <c16:uniqueId val="{0000000A-DDA0-4379-ACEC-DF5F7D30CCA9}"/>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B-DDA0-4379-ACEC-DF5F7D30CCA9}"/>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'6.7a'!$E$23</c:f>
              <c:numCache>
                <c:formatCode>General</c:formatCode>
                <c:ptCount val="1"/>
                <c:pt idx="0">
                  <c:v>818</c:v>
                </c:pt>
              </c:numCache>
            </c:numRef>
          </c:val>
          <c:extLst>
            <c:ext xmlns:c16="http://schemas.microsoft.com/office/drawing/2014/chart" uri="{C3380CC4-5D6E-409C-BE32-E72D297353CC}">
              <c16:uniqueId val="{0000000C-DDA0-4379-ACEC-DF5F7D30CCA9}"/>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D-DDA0-4379-ACEC-DF5F7D30CCA9}"/>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'6.7a'!$F$23</c:f>
              <c:numCache>
                <c:formatCode>General</c:formatCode>
                <c:ptCount val="1"/>
                <c:pt idx="0">
                  <c:v>194</c:v>
                </c:pt>
              </c:numCache>
            </c:numRef>
          </c:val>
          <c:extLst>
            <c:ext xmlns:c16="http://schemas.microsoft.com/office/drawing/2014/chart" uri="{C3380CC4-5D6E-409C-BE32-E72D297353CC}">
              <c16:uniqueId val="{0000000E-DDA0-4379-ACEC-DF5F7D30CCA9}"/>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F-DDA0-4379-ACEC-DF5F7D30CCA9}"/>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'6.7a'!$G$23</c:f>
              <c:numCache>
                <c:formatCode>General</c:formatCode>
                <c:ptCount val="1"/>
                <c:pt idx="0">
                  <c:v>88</c:v>
                </c:pt>
              </c:numCache>
            </c:numRef>
          </c:val>
          <c:extLst>
            <c:ext xmlns:c16="http://schemas.microsoft.com/office/drawing/2014/chart" uri="{C3380CC4-5D6E-409C-BE32-E72D297353CC}">
              <c16:uniqueId val="{00000010-DDA0-4379-ACEC-DF5F7D30CCA9}"/>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1-DDA0-4379-ACEC-DF5F7D30CCA9}"/>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'6.7a'!$H$23</c:f>
              <c:numCache>
                <c:formatCode>General</c:formatCode>
                <c:ptCount val="1"/>
                <c:pt idx="0">
                  <c:v>4740</c:v>
                </c:pt>
              </c:numCache>
            </c:numRef>
          </c:val>
          <c:extLst>
            <c:ext xmlns:c16="http://schemas.microsoft.com/office/drawing/2014/chart" uri="{C3380CC4-5D6E-409C-BE32-E72D297353CC}">
              <c16:uniqueId val="{00000012-DDA0-4379-ACEC-DF5F7D30CCA9}"/>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3-DDA0-4379-ACEC-DF5F7D30CCA9}"/>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'6.7a'!$I$23</c:f>
              <c:numCache>
                <c:formatCode>General</c:formatCode>
                <c:ptCount val="1"/>
                <c:pt idx="0">
                  <c:v>34</c:v>
                </c:pt>
              </c:numCache>
            </c:numRef>
          </c:val>
          <c:extLst>
            <c:ext xmlns:c16="http://schemas.microsoft.com/office/drawing/2014/chart" uri="{C3380CC4-5D6E-409C-BE32-E72D297353CC}">
              <c16:uniqueId val="{00000014-DDA0-4379-ACEC-DF5F7D30CCA9}"/>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DDA0-4379-ACEC-DF5F7D30CCA9}"/>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16-DDA0-4379-ACEC-DF5F7D30CCA9}"/>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17-DDA0-4379-ACEC-DF5F7D30CCA9}"/>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18-DDA0-4379-ACEC-DF5F7D30CCA9}"/>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19-DDA0-4379-ACEC-DF5F7D30CCA9}"/>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1A-DDA0-4379-ACEC-DF5F7D30CCA9}"/>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1B-DDA0-4379-ACEC-DF5F7D30CCA9}"/>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'6.7a'!$C$23:$J$23</c:f>
              <c:numCache>
                <c:formatCode>General</c:formatCode>
                <c:ptCount val="8"/>
                <c:pt idx="0">
                  <c:v>5061</c:v>
                </c:pt>
                <c:pt idx="1">
                  <c:v>8413</c:v>
                </c:pt>
                <c:pt idx="2">
                  <c:v>818</c:v>
                </c:pt>
                <c:pt idx="3">
                  <c:v>194</c:v>
                </c:pt>
                <c:pt idx="4">
                  <c:v>88</c:v>
                </c:pt>
                <c:pt idx="5">
                  <c:v>4740</c:v>
                </c:pt>
                <c:pt idx="6">
                  <c:v>34</c:v>
                </c:pt>
                <c:pt idx="7">
                  <c:v>3</c:v>
                </c:pt>
              </c:numCache>
            </c:numRef>
          </c:val>
          <c:extLst>
            <c:ext xmlns:c16="http://schemas.microsoft.com/office/drawing/2014/chart" uri="{C3380CC4-5D6E-409C-BE32-E72D297353CC}">
              <c16:uniqueId val="{0000001C-DDA0-4379-ACEC-DF5F7D30CCA9}"/>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1883336832895888"/>
          <c:y val="0.8457732335697109"/>
          <c:w val="0.6200010498687667"/>
          <c:h val="0.11442812185790209"/>
        </c:manualLayout>
      </c:layout>
      <c:overlay val="0"/>
      <c:txPr>
        <a:bodyPr/>
        <a:lstStyle/>
        <a:p>
          <a:pPr>
            <a:defRPr sz="67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000" b="1" i="0" u="none" strike="noStrike" baseline="0">
                <a:solidFill>
                  <a:srgbClr val="000000"/>
                </a:solidFill>
                <a:latin typeface="Arial"/>
                <a:ea typeface="Arial"/>
                <a:cs typeface="Arial"/>
              </a:defRPr>
            </a:pPr>
            <a:r>
              <a:rPr lang="en-NZ" sz="1000"/>
              <a:t>Where motorcycles entering the fleet in 2018 were manufactured</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6025816086045648"/>
          <c:y val="0.20660577722936385"/>
          <c:w val="0.40666732856010479"/>
          <c:h val="0.60696664860912464"/>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0-DE30-4E7F-9FC1-976D924F6EBF}"/>
              </c:ext>
            </c:extLst>
          </c:dPt>
          <c:dPt>
            <c:idx val="1"/>
            <c:bubble3D val="0"/>
            <c:spPr>
              <a:solidFill>
                <a:srgbClr val="6EB5CE"/>
              </a:solidFill>
              <a:ln w="9525">
                <a:noFill/>
              </a:ln>
            </c:spPr>
            <c:extLst>
              <c:ext xmlns:c16="http://schemas.microsoft.com/office/drawing/2014/chart" uri="{C3380CC4-5D6E-409C-BE32-E72D297353CC}">
                <c16:uniqueId val="{00000001-DE30-4E7F-9FC1-976D924F6EBF}"/>
              </c:ext>
            </c:extLst>
          </c:dPt>
          <c:dPt>
            <c:idx val="2"/>
            <c:bubble3D val="0"/>
            <c:spPr>
              <a:solidFill>
                <a:srgbClr val="0093D3">
                  <a:alpha val="23000"/>
                </a:srgbClr>
              </a:solidFill>
              <a:ln w="9525">
                <a:noFill/>
              </a:ln>
            </c:spPr>
            <c:extLst>
              <c:ext xmlns:c16="http://schemas.microsoft.com/office/drawing/2014/chart" uri="{C3380CC4-5D6E-409C-BE32-E72D297353CC}">
                <c16:uniqueId val="{00000002-DE30-4E7F-9FC1-976D924F6EBF}"/>
              </c:ext>
            </c:extLst>
          </c:dPt>
          <c:dPt>
            <c:idx val="3"/>
            <c:bubble3D val="0"/>
            <c:spPr>
              <a:solidFill>
                <a:srgbClr val="BDC1C1"/>
              </a:solidFill>
              <a:ln w="9525">
                <a:noFill/>
              </a:ln>
            </c:spPr>
            <c:extLst>
              <c:ext xmlns:c16="http://schemas.microsoft.com/office/drawing/2014/chart" uri="{C3380CC4-5D6E-409C-BE32-E72D297353CC}">
                <c16:uniqueId val="{00000003-DE30-4E7F-9FC1-976D924F6EBF}"/>
              </c:ext>
            </c:extLst>
          </c:dPt>
          <c:dPt>
            <c:idx val="4"/>
            <c:bubble3D val="0"/>
            <c:spPr>
              <a:solidFill>
                <a:srgbClr val="202222"/>
              </a:solidFill>
              <a:ln w="9525">
                <a:noFill/>
              </a:ln>
            </c:spPr>
            <c:extLst>
              <c:ext xmlns:c16="http://schemas.microsoft.com/office/drawing/2014/chart" uri="{C3380CC4-5D6E-409C-BE32-E72D297353CC}">
                <c16:uniqueId val="{00000004-DE30-4E7F-9FC1-976D924F6EBF}"/>
              </c:ext>
            </c:extLst>
          </c:dPt>
          <c:dPt>
            <c:idx val="5"/>
            <c:bubble3D val="0"/>
            <c:spPr>
              <a:solidFill>
                <a:srgbClr val="0093D3"/>
              </a:solidFill>
              <a:ln w="9525">
                <a:noFill/>
              </a:ln>
            </c:spPr>
            <c:extLst>
              <c:ext xmlns:c16="http://schemas.microsoft.com/office/drawing/2014/chart" uri="{C3380CC4-5D6E-409C-BE32-E72D297353CC}">
                <c16:uniqueId val="{00000005-DE30-4E7F-9FC1-976D924F6EBF}"/>
              </c:ext>
            </c:extLst>
          </c:dPt>
          <c:dPt>
            <c:idx val="6"/>
            <c:bubble3D val="0"/>
            <c:spPr>
              <a:solidFill>
                <a:srgbClr val="006188"/>
              </a:solidFill>
              <a:ln w="9525">
                <a:noFill/>
              </a:ln>
            </c:spPr>
            <c:extLst>
              <c:ext xmlns:c16="http://schemas.microsoft.com/office/drawing/2014/chart" uri="{C3380CC4-5D6E-409C-BE32-E72D297353CC}">
                <c16:uniqueId val="{00000006-DE30-4E7F-9FC1-976D924F6EBF}"/>
              </c:ext>
            </c:extLst>
          </c:dPt>
          <c:dPt>
            <c:idx val="7"/>
            <c:bubble3D val="0"/>
            <c:spPr>
              <a:solidFill>
                <a:srgbClr val="587888"/>
              </a:solidFill>
              <a:ln w="9525">
                <a:noFill/>
              </a:ln>
            </c:spPr>
            <c:extLst>
              <c:ext xmlns:c16="http://schemas.microsoft.com/office/drawing/2014/chart" uri="{C3380CC4-5D6E-409C-BE32-E72D297353CC}">
                <c16:uniqueId val="{00000007-DE30-4E7F-9FC1-976D924F6EBF}"/>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'6.7a'!$C$98:$J$98</c:f>
              <c:numCache>
                <c:formatCode>General</c:formatCode>
                <c:ptCount val="8"/>
                <c:pt idx="0">
                  <c:v>3716</c:v>
                </c:pt>
                <c:pt idx="1">
                  <c:v>6681</c:v>
                </c:pt>
                <c:pt idx="2">
                  <c:v>16</c:v>
                </c:pt>
                <c:pt idx="3">
                  <c:v>264</c:v>
                </c:pt>
                <c:pt idx="4">
                  <c:v>2284</c:v>
                </c:pt>
                <c:pt idx="5">
                  <c:v>1539</c:v>
                </c:pt>
                <c:pt idx="6">
                  <c:v>25</c:v>
                </c:pt>
                <c:pt idx="7">
                  <c:v>380</c:v>
                </c:pt>
              </c:numCache>
            </c:numRef>
          </c:val>
          <c:extLst>
            <c:ext xmlns:c16="http://schemas.microsoft.com/office/drawing/2014/chart" uri="{C3380CC4-5D6E-409C-BE32-E72D297353CC}">
              <c16:uniqueId val="{00000008-DE30-4E7F-9FC1-976D924F6EBF}"/>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9-DE30-4E7F-9FC1-976D924F6EBF}"/>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'6.7a'!$D$23</c:f>
              <c:numCache>
                <c:formatCode>General</c:formatCode>
                <c:ptCount val="1"/>
                <c:pt idx="0">
                  <c:v>8413</c:v>
                </c:pt>
              </c:numCache>
            </c:numRef>
          </c:val>
          <c:extLst>
            <c:ext xmlns:c16="http://schemas.microsoft.com/office/drawing/2014/chart" uri="{C3380CC4-5D6E-409C-BE32-E72D297353CC}">
              <c16:uniqueId val="{0000000A-DE30-4E7F-9FC1-976D924F6EBF}"/>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B-DE30-4E7F-9FC1-976D924F6EBF}"/>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'6.7a'!$E$23</c:f>
              <c:numCache>
                <c:formatCode>General</c:formatCode>
                <c:ptCount val="1"/>
                <c:pt idx="0">
                  <c:v>818</c:v>
                </c:pt>
              </c:numCache>
            </c:numRef>
          </c:val>
          <c:extLst>
            <c:ext xmlns:c16="http://schemas.microsoft.com/office/drawing/2014/chart" uri="{C3380CC4-5D6E-409C-BE32-E72D297353CC}">
              <c16:uniqueId val="{0000000C-DE30-4E7F-9FC1-976D924F6EBF}"/>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D-DE30-4E7F-9FC1-976D924F6EBF}"/>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'6.7a'!$F$23</c:f>
              <c:numCache>
                <c:formatCode>General</c:formatCode>
                <c:ptCount val="1"/>
                <c:pt idx="0">
                  <c:v>194</c:v>
                </c:pt>
              </c:numCache>
            </c:numRef>
          </c:val>
          <c:extLst>
            <c:ext xmlns:c16="http://schemas.microsoft.com/office/drawing/2014/chart" uri="{C3380CC4-5D6E-409C-BE32-E72D297353CC}">
              <c16:uniqueId val="{0000000E-DE30-4E7F-9FC1-976D924F6EBF}"/>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F-DE30-4E7F-9FC1-976D924F6EBF}"/>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'6.7a'!$G$23</c:f>
              <c:numCache>
                <c:formatCode>General</c:formatCode>
                <c:ptCount val="1"/>
                <c:pt idx="0">
                  <c:v>88</c:v>
                </c:pt>
              </c:numCache>
            </c:numRef>
          </c:val>
          <c:extLst>
            <c:ext xmlns:c16="http://schemas.microsoft.com/office/drawing/2014/chart" uri="{C3380CC4-5D6E-409C-BE32-E72D297353CC}">
              <c16:uniqueId val="{00000010-DE30-4E7F-9FC1-976D924F6EBF}"/>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1-DE30-4E7F-9FC1-976D924F6EBF}"/>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'6.7a'!$H$23</c:f>
              <c:numCache>
                <c:formatCode>General</c:formatCode>
                <c:ptCount val="1"/>
                <c:pt idx="0">
                  <c:v>4740</c:v>
                </c:pt>
              </c:numCache>
            </c:numRef>
          </c:val>
          <c:extLst>
            <c:ext xmlns:c16="http://schemas.microsoft.com/office/drawing/2014/chart" uri="{C3380CC4-5D6E-409C-BE32-E72D297353CC}">
              <c16:uniqueId val="{00000012-DE30-4E7F-9FC1-976D924F6EBF}"/>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3-DE30-4E7F-9FC1-976D924F6EBF}"/>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'6.7a'!$I$23</c:f>
              <c:numCache>
                <c:formatCode>General</c:formatCode>
                <c:ptCount val="1"/>
                <c:pt idx="0">
                  <c:v>34</c:v>
                </c:pt>
              </c:numCache>
            </c:numRef>
          </c:val>
          <c:extLst>
            <c:ext xmlns:c16="http://schemas.microsoft.com/office/drawing/2014/chart" uri="{C3380CC4-5D6E-409C-BE32-E72D297353CC}">
              <c16:uniqueId val="{00000014-DE30-4E7F-9FC1-976D924F6EBF}"/>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DE30-4E7F-9FC1-976D924F6EBF}"/>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16-DE30-4E7F-9FC1-976D924F6EBF}"/>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17-DE30-4E7F-9FC1-976D924F6EBF}"/>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18-DE30-4E7F-9FC1-976D924F6EBF}"/>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19-DE30-4E7F-9FC1-976D924F6EBF}"/>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1A-DE30-4E7F-9FC1-976D924F6EBF}"/>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1B-DE30-4E7F-9FC1-976D924F6EBF}"/>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'6.7a'!$C$23:$J$23</c:f>
              <c:numCache>
                <c:formatCode>General</c:formatCode>
                <c:ptCount val="8"/>
                <c:pt idx="0">
                  <c:v>5061</c:v>
                </c:pt>
                <c:pt idx="1">
                  <c:v>8413</c:v>
                </c:pt>
                <c:pt idx="2">
                  <c:v>818</c:v>
                </c:pt>
                <c:pt idx="3">
                  <c:v>194</c:v>
                </c:pt>
                <c:pt idx="4">
                  <c:v>88</c:v>
                </c:pt>
                <c:pt idx="5">
                  <c:v>4740</c:v>
                </c:pt>
                <c:pt idx="6">
                  <c:v>34</c:v>
                </c:pt>
                <c:pt idx="7">
                  <c:v>3</c:v>
                </c:pt>
              </c:numCache>
            </c:numRef>
          </c:val>
          <c:extLst>
            <c:ext xmlns:c16="http://schemas.microsoft.com/office/drawing/2014/chart" uri="{C3380CC4-5D6E-409C-BE32-E72D297353CC}">
              <c16:uniqueId val="{0000001C-DE30-4E7F-9FC1-976D924F6EBF}"/>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1883336832895888"/>
          <c:y val="0.8457732335697109"/>
          <c:w val="0.6200010498687667"/>
          <c:h val="0.11442812185790209"/>
        </c:manualLayout>
      </c:layout>
      <c:overlay val="0"/>
      <c:txPr>
        <a:bodyPr/>
        <a:lstStyle/>
        <a:p>
          <a:pPr>
            <a:defRPr sz="67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000" b="1" i="0" u="none" strike="noStrike" baseline="0">
                <a:solidFill>
                  <a:srgbClr val="000000"/>
                </a:solidFill>
                <a:latin typeface="Arial"/>
                <a:ea typeface="Arial"/>
                <a:cs typeface="Arial"/>
              </a:defRPr>
            </a:pPr>
            <a:r>
              <a:rPr lang="en-NZ" sz="1000"/>
              <a:t>Where trucks entering the fleet in 2018 were manufactured</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5000056966239657"/>
          <c:y val="0.10447786574419345"/>
          <c:w val="0.40666732856010479"/>
          <c:h val="0.60696664860912464"/>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0-EB95-476F-B5E2-C4788CA9A324}"/>
              </c:ext>
            </c:extLst>
          </c:dPt>
          <c:dPt>
            <c:idx val="1"/>
            <c:bubble3D val="0"/>
            <c:spPr>
              <a:solidFill>
                <a:srgbClr val="6BB5D9"/>
              </a:solidFill>
              <a:ln w="9525">
                <a:noFill/>
              </a:ln>
            </c:spPr>
            <c:extLst>
              <c:ext xmlns:c16="http://schemas.microsoft.com/office/drawing/2014/chart" uri="{C3380CC4-5D6E-409C-BE32-E72D297353CC}">
                <c16:uniqueId val="{00000001-EB95-476F-B5E2-C4788CA9A324}"/>
              </c:ext>
            </c:extLst>
          </c:dPt>
          <c:dPt>
            <c:idx val="2"/>
            <c:bubble3D val="0"/>
            <c:spPr>
              <a:solidFill>
                <a:srgbClr val="0093D3">
                  <a:alpha val="23000"/>
                </a:srgbClr>
              </a:solidFill>
              <a:ln w="9525">
                <a:noFill/>
              </a:ln>
            </c:spPr>
            <c:extLst>
              <c:ext xmlns:c16="http://schemas.microsoft.com/office/drawing/2014/chart" uri="{C3380CC4-5D6E-409C-BE32-E72D297353CC}">
                <c16:uniqueId val="{00000002-EB95-476F-B5E2-C4788CA9A324}"/>
              </c:ext>
            </c:extLst>
          </c:dPt>
          <c:dPt>
            <c:idx val="3"/>
            <c:bubble3D val="0"/>
            <c:spPr>
              <a:solidFill>
                <a:srgbClr val="BDC1C1"/>
              </a:solidFill>
              <a:ln w="9525">
                <a:noFill/>
              </a:ln>
            </c:spPr>
            <c:extLst>
              <c:ext xmlns:c16="http://schemas.microsoft.com/office/drawing/2014/chart" uri="{C3380CC4-5D6E-409C-BE32-E72D297353CC}">
                <c16:uniqueId val="{00000003-EB95-476F-B5E2-C4788CA9A324}"/>
              </c:ext>
            </c:extLst>
          </c:dPt>
          <c:dPt>
            <c:idx val="4"/>
            <c:bubble3D val="0"/>
            <c:spPr>
              <a:solidFill>
                <a:srgbClr val="202222"/>
              </a:solidFill>
              <a:ln w="9525">
                <a:noFill/>
              </a:ln>
            </c:spPr>
            <c:extLst>
              <c:ext xmlns:c16="http://schemas.microsoft.com/office/drawing/2014/chart" uri="{C3380CC4-5D6E-409C-BE32-E72D297353CC}">
                <c16:uniqueId val="{00000004-EB95-476F-B5E2-C4788CA9A324}"/>
              </c:ext>
            </c:extLst>
          </c:dPt>
          <c:dPt>
            <c:idx val="5"/>
            <c:bubble3D val="0"/>
            <c:spPr>
              <a:solidFill>
                <a:srgbClr val="0093D3"/>
              </a:solidFill>
              <a:ln w="9525">
                <a:noFill/>
              </a:ln>
            </c:spPr>
            <c:extLst>
              <c:ext xmlns:c16="http://schemas.microsoft.com/office/drawing/2014/chart" uri="{C3380CC4-5D6E-409C-BE32-E72D297353CC}">
                <c16:uniqueId val="{00000005-EB95-476F-B5E2-C4788CA9A324}"/>
              </c:ext>
            </c:extLst>
          </c:dPt>
          <c:dPt>
            <c:idx val="6"/>
            <c:bubble3D val="0"/>
            <c:spPr>
              <a:solidFill>
                <a:srgbClr val="006188"/>
              </a:solidFill>
              <a:ln w="9525">
                <a:noFill/>
              </a:ln>
            </c:spPr>
            <c:extLst>
              <c:ext xmlns:c16="http://schemas.microsoft.com/office/drawing/2014/chart" uri="{C3380CC4-5D6E-409C-BE32-E72D297353CC}">
                <c16:uniqueId val="{00000006-EB95-476F-B5E2-C4788CA9A324}"/>
              </c:ext>
            </c:extLst>
          </c:dPt>
          <c:dPt>
            <c:idx val="7"/>
            <c:bubble3D val="0"/>
            <c:spPr>
              <a:solidFill>
                <a:srgbClr val="557A8C"/>
              </a:solidFill>
              <a:ln w="9525">
                <a:noFill/>
              </a:ln>
            </c:spPr>
            <c:extLst>
              <c:ext xmlns:c16="http://schemas.microsoft.com/office/drawing/2014/chart" uri="{C3380CC4-5D6E-409C-BE32-E72D297353CC}">
                <c16:uniqueId val="{00000007-EB95-476F-B5E2-C4788CA9A324}"/>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'6.7a'!$C$136:$J$136</c:f>
              <c:numCache>
                <c:formatCode>General</c:formatCode>
                <c:ptCount val="8"/>
                <c:pt idx="0">
                  <c:v>2250</c:v>
                </c:pt>
                <c:pt idx="1">
                  <c:v>3204</c:v>
                </c:pt>
                <c:pt idx="2">
                  <c:v>440</c:v>
                </c:pt>
                <c:pt idx="3">
                  <c:v>45</c:v>
                </c:pt>
                <c:pt idx="4">
                  <c:v>245</c:v>
                </c:pt>
                <c:pt idx="5">
                  <c:v>1993</c:v>
                </c:pt>
                <c:pt idx="6">
                  <c:v>63</c:v>
                </c:pt>
                <c:pt idx="7">
                  <c:v>7</c:v>
                </c:pt>
              </c:numCache>
            </c:numRef>
          </c:val>
          <c:extLst>
            <c:ext xmlns:c16="http://schemas.microsoft.com/office/drawing/2014/chart" uri="{C3380CC4-5D6E-409C-BE32-E72D297353CC}">
              <c16:uniqueId val="{00000008-EB95-476F-B5E2-C4788CA9A324}"/>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9-EB95-476F-B5E2-C4788CA9A324}"/>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'6.7a'!$D$23</c:f>
              <c:numCache>
                <c:formatCode>General</c:formatCode>
                <c:ptCount val="1"/>
                <c:pt idx="0">
                  <c:v>8413</c:v>
                </c:pt>
              </c:numCache>
            </c:numRef>
          </c:val>
          <c:extLst>
            <c:ext xmlns:c16="http://schemas.microsoft.com/office/drawing/2014/chart" uri="{C3380CC4-5D6E-409C-BE32-E72D297353CC}">
              <c16:uniqueId val="{0000000A-EB95-476F-B5E2-C4788CA9A324}"/>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B-EB95-476F-B5E2-C4788CA9A324}"/>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'6.7a'!$E$23</c:f>
              <c:numCache>
                <c:formatCode>General</c:formatCode>
                <c:ptCount val="1"/>
                <c:pt idx="0">
                  <c:v>818</c:v>
                </c:pt>
              </c:numCache>
            </c:numRef>
          </c:val>
          <c:extLst>
            <c:ext xmlns:c16="http://schemas.microsoft.com/office/drawing/2014/chart" uri="{C3380CC4-5D6E-409C-BE32-E72D297353CC}">
              <c16:uniqueId val="{0000000C-EB95-476F-B5E2-C4788CA9A324}"/>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D-EB95-476F-B5E2-C4788CA9A324}"/>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'6.7a'!$F$23</c:f>
              <c:numCache>
                <c:formatCode>General</c:formatCode>
                <c:ptCount val="1"/>
                <c:pt idx="0">
                  <c:v>194</c:v>
                </c:pt>
              </c:numCache>
            </c:numRef>
          </c:val>
          <c:extLst>
            <c:ext xmlns:c16="http://schemas.microsoft.com/office/drawing/2014/chart" uri="{C3380CC4-5D6E-409C-BE32-E72D297353CC}">
              <c16:uniqueId val="{0000000E-EB95-476F-B5E2-C4788CA9A324}"/>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F-EB95-476F-B5E2-C4788CA9A324}"/>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'6.7a'!$G$23</c:f>
              <c:numCache>
                <c:formatCode>General</c:formatCode>
                <c:ptCount val="1"/>
                <c:pt idx="0">
                  <c:v>88</c:v>
                </c:pt>
              </c:numCache>
            </c:numRef>
          </c:val>
          <c:extLst>
            <c:ext xmlns:c16="http://schemas.microsoft.com/office/drawing/2014/chart" uri="{C3380CC4-5D6E-409C-BE32-E72D297353CC}">
              <c16:uniqueId val="{00000010-EB95-476F-B5E2-C4788CA9A324}"/>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1-EB95-476F-B5E2-C4788CA9A324}"/>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'6.7a'!$H$23</c:f>
              <c:numCache>
                <c:formatCode>General</c:formatCode>
                <c:ptCount val="1"/>
                <c:pt idx="0">
                  <c:v>4740</c:v>
                </c:pt>
              </c:numCache>
            </c:numRef>
          </c:val>
          <c:extLst>
            <c:ext xmlns:c16="http://schemas.microsoft.com/office/drawing/2014/chart" uri="{C3380CC4-5D6E-409C-BE32-E72D297353CC}">
              <c16:uniqueId val="{00000012-EB95-476F-B5E2-C4788CA9A324}"/>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3-EB95-476F-B5E2-C4788CA9A324}"/>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'6.7a'!$I$23</c:f>
              <c:numCache>
                <c:formatCode>General</c:formatCode>
                <c:ptCount val="1"/>
                <c:pt idx="0">
                  <c:v>34</c:v>
                </c:pt>
              </c:numCache>
            </c:numRef>
          </c:val>
          <c:extLst>
            <c:ext xmlns:c16="http://schemas.microsoft.com/office/drawing/2014/chart" uri="{C3380CC4-5D6E-409C-BE32-E72D297353CC}">
              <c16:uniqueId val="{00000014-EB95-476F-B5E2-C4788CA9A324}"/>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EB95-476F-B5E2-C4788CA9A324}"/>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16-EB95-476F-B5E2-C4788CA9A324}"/>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17-EB95-476F-B5E2-C4788CA9A324}"/>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18-EB95-476F-B5E2-C4788CA9A324}"/>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19-EB95-476F-B5E2-C4788CA9A324}"/>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1A-EB95-476F-B5E2-C4788CA9A324}"/>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1B-EB95-476F-B5E2-C4788CA9A324}"/>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'6.7a'!$C$23:$J$23</c:f>
              <c:numCache>
                <c:formatCode>General</c:formatCode>
                <c:ptCount val="8"/>
                <c:pt idx="0">
                  <c:v>5061</c:v>
                </c:pt>
                <c:pt idx="1">
                  <c:v>8413</c:v>
                </c:pt>
                <c:pt idx="2">
                  <c:v>818</c:v>
                </c:pt>
                <c:pt idx="3">
                  <c:v>194</c:v>
                </c:pt>
                <c:pt idx="4">
                  <c:v>88</c:v>
                </c:pt>
                <c:pt idx="5">
                  <c:v>4740</c:v>
                </c:pt>
                <c:pt idx="6">
                  <c:v>34</c:v>
                </c:pt>
                <c:pt idx="7">
                  <c:v>3</c:v>
                </c:pt>
              </c:numCache>
            </c:numRef>
          </c:val>
          <c:extLst>
            <c:ext xmlns:c16="http://schemas.microsoft.com/office/drawing/2014/chart" uri="{C3380CC4-5D6E-409C-BE32-E72D297353CC}">
              <c16:uniqueId val="{0000001C-EB95-476F-B5E2-C4788CA9A324}"/>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1883336832895888"/>
          <c:y val="0.8457732335697109"/>
          <c:w val="0.6200010498687667"/>
          <c:h val="0.11442812185790209"/>
        </c:manualLayout>
      </c:layout>
      <c:overlay val="0"/>
      <c:txPr>
        <a:bodyPr/>
        <a:lstStyle/>
        <a:p>
          <a:pPr>
            <a:defRPr sz="67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200" b="1" i="0" u="none" strike="noStrike" baseline="0">
                <a:solidFill>
                  <a:srgbClr val="000000"/>
                </a:solidFill>
                <a:latin typeface="Arial"/>
                <a:ea typeface="Arial"/>
                <a:cs typeface="Arial"/>
              </a:defRPr>
            </a:pPr>
            <a:r>
              <a:rPr lang="en-NZ" sz="1000"/>
              <a:t>Where buses entering the fleet in 2018 were manufactured</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4666723090369611"/>
          <c:y val="8.7064888120161207E-2"/>
          <c:w val="0.41333400607748388"/>
          <c:h val="0.61691692153714228"/>
        </c:manualLayout>
      </c:layout>
      <c:pieChart>
        <c:varyColors val="1"/>
        <c:ser>
          <c:idx val="0"/>
          <c:order val="0"/>
          <c:spPr>
            <a:solidFill>
              <a:srgbClr val="AD682E"/>
            </a:solidFill>
            <a:ln w="3175">
              <a:solidFill>
                <a:srgbClr val="434646"/>
              </a:solidFill>
              <a:prstDash val="solid"/>
            </a:ln>
          </c:spPr>
          <c:dPt>
            <c:idx val="0"/>
            <c:bubble3D val="0"/>
            <c:explosion val="1"/>
            <c:spPr>
              <a:solidFill>
                <a:srgbClr val="434646"/>
              </a:solidFill>
              <a:ln w="9525">
                <a:noFill/>
              </a:ln>
            </c:spPr>
            <c:extLst>
              <c:ext xmlns:c16="http://schemas.microsoft.com/office/drawing/2014/chart" uri="{C3380CC4-5D6E-409C-BE32-E72D297353CC}">
                <c16:uniqueId val="{00000000-B9AE-4165-A40F-10C334A1F555}"/>
              </c:ext>
            </c:extLst>
          </c:dPt>
          <c:dPt>
            <c:idx val="1"/>
            <c:bubble3D val="0"/>
            <c:spPr>
              <a:solidFill>
                <a:srgbClr val="6BB6D2"/>
              </a:solidFill>
              <a:ln w="9525">
                <a:noFill/>
              </a:ln>
            </c:spPr>
            <c:extLst>
              <c:ext xmlns:c16="http://schemas.microsoft.com/office/drawing/2014/chart" uri="{C3380CC4-5D6E-409C-BE32-E72D297353CC}">
                <c16:uniqueId val="{00000001-B9AE-4165-A40F-10C334A1F555}"/>
              </c:ext>
            </c:extLst>
          </c:dPt>
          <c:dPt>
            <c:idx val="2"/>
            <c:bubble3D val="0"/>
            <c:spPr>
              <a:solidFill>
                <a:srgbClr val="0093D3">
                  <a:alpha val="23000"/>
                </a:srgbClr>
              </a:solidFill>
              <a:ln w="9525">
                <a:noFill/>
              </a:ln>
            </c:spPr>
            <c:extLst>
              <c:ext xmlns:c16="http://schemas.microsoft.com/office/drawing/2014/chart" uri="{C3380CC4-5D6E-409C-BE32-E72D297353CC}">
                <c16:uniqueId val="{00000002-B9AE-4165-A40F-10C334A1F555}"/>
              </c:ext>
            </c:extLst>
          </c:dPt>
          <c:dPt>
            <c:idx val="3"/>
            <c:bubble3D val="0"/>
            <c:spPr>
              <a:solidFill>
                <a:srgbClr val="BDC1C1"/>
              </a:solidFill>
              <a:ln w="9525">
                <a:noFill/>
              </a:ln>
            </c:spPr>
            <c:extLst>
              <c:ext xmlns:c16="http://schemas.microsoft.com/office/drawing/2014/chart" uri="{C3380CC4-5D6E-409C-BE32-E72D297353CC}">
                <c16:uniqueId val="{00000003-B9AE-4165-A40F-10C334A1F555}"/>
              </c:ext>
            </c:extLst>
          </c:dPt>
          <c:dPt>
            <c:idx val="4"/>
            <c:bubble3D val="0"/>
            <c:spPr>
              <a:solidFill>
                <a:srgbClr val="202222"/>
              </a:solidFill>
              <a:ln w="9525">
                <a:noFill/>
              </a:ln>
            </c:spPr>
            <c:extLst>
              <c:ext xmlns:c16="http://schemas.microsoft.com/office/drawing/2014/chart" uri="{C3380CC4-5D6E-409C-BE32-E72D297353CC}">
                <c16:uniqueId val="{00000004-B9AE-4165-A40F-10C334A1F555}"/>
              </c:ext>
            </c:extLst>
          </c:dPt>
          <c:dPt>
            <c:idx val="5"/>
            <c:bubble3D val="0"/>
            <c:spPr>
              <a:solidFill>
                <a:srgbClr val="0093D3"/>
              </a:solidFill>
              <a:ln w="9525">
                <a:noFill/>
              </a:ln>
            </c:spPr>
            <c:extLst>
              <c:ext xmlns:c16="http://schemas.microsoft.com/office/drawing/2014/chart" uri="{C3380CC4-5D6E-409C-BE32-E72D297353CC}">
                <c16:uniqueId val="{00000005-B9AE-4165-A40F-10C334A1F555}"/>
              </c:ext>
            </c:extLst>
          </c:dPt>
          <c:dPt>
            <c:idx val="6"/>
            <c:bubble3D val="0"/>
            <c:spPr>
              <a:solidFill>
                <a:srgbClr val="006188"/>
              </a:solidFill>
              <a:ln w="9525">
                <a:noFill/>
              </a:ln>
            </c:spPr>
            <c:extLst>
              <c:ext xmlns:c16="http://schemas.microsoft.com/office/drawing/2014/chart" uri="{C3380CC4-5D6E-409C-BE32-E72D297353CC}">
                <c16:uniqueId val="{00000006-B9AE-4165-A40F-10C334A1F555}"/>
              </c:ext>
            </c:extLst>
          </c:dPt>
          <c:dPt>
            <c:idx val="7"/>
            <c:bubble3D val="0"/>
            <c:spPr>
              <a:solidFill>
                <a:srgbClr val="557A8C"/>
              </a:solidFill>
              <a:ln w="9525">
                <a:noFill/>
              </a:ln>
            </c:spPr>
            <c:extLst>
              <c:ext xmlns:c16="http://schemas.microsoft.com/office/drawing/2014/chart" uri="{C3380CC4-5D6E-409C-BE32-E72D297353CC}">
                <c16:uniqueId val="{00000007-B9AE-4165-A40F-10C334A1F555}"/>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'6.7a'!$C$22:$J$22</c:f>
              <c:numCache>
                <c:formatCode>General</c:formatCode>
                <c:ptCount val="8"/>
                <c:pt idx="0">
                  <c:v>582</c:v>
                </c:pt>
                <c:pt idx="1">
                  <c:v>273</c:v>
                </c:pt>
                <c:pt idx="2">
                  <c:v>4</c:v>
                </c:pt>
                <c:pt idx="3">
                  <c:v>1</c:v>
                </c:pt>
                <c:pt idx="4">
                  <c:v>41</c:v>
                </c:pt>
                <c:pt idx="5">
                  <c:v>52</c:v>
                </c:pt>
                <c:pt idx="6">
                  <c:v>2</c:v>
                </c:pt>
                <c:pt idx="7">
                  <c:v>0</c:v>
                </c:pt>
              </c:numCache>
            </c:numRef>
          </c:val>
          <c:extLst>
            <c:ext xmlns:c16="http://schemas.microsoft.com/office/drawing/2014/chart" uri="{C3380CC4-5D6E-409C-BE32-E72D297353CC}">
              <c16:uniqueId val="{00000008-B9AE-4165-A40F-10C334A1F555}"/>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9-B9AE-4165-A40F-10C334A1F555}"/>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'6.7a'!$D$23</c:f>
              <c:numCache>
                <c:formatCode>General</c:formatCode>
                <c:ptCount val="1"/>
                <c:pt idx="0">
                  <c:v>8413</c:v>
                </c:pt>
              </c:numCache>
            </c:numRef>
          </c:val>
          <c:extLst>
            <c:ext xmlns:c16="http://schemas.microsoft.com/office/drawing/2014/chart" uri="{C3380CC4-5D6E-409C-BE32-E72D297353CC}">
              <c16:uniqueId val="{0000000A-B9AE-4165-A40F-10C334A1F555}"/>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B-B9AE-4165-A40F-10C334A1F555}"/>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'6.7a'!$E$23</c:f>
              <c:numCache>
                <c:formatCode>General</c:formatCode>
                <c:ptCount val="1"/>
                <c:pt idx="0">
                  <c:v>818</c:v>
                </c:pt>
              </c:numCache>
            </c:numRef>
          </c:val>
          <c:extLst>
            <c:ext xmlns:c16="http://schemas.microsoft.com/office/drawing/2014/chart" uri="{C3380CC4-5D6E-409C-BE32-E72D297353CC}">
              <c16:uniqueId val="{0000000C-B9AE-4165-A40F-10C334A1F555}"/>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D-B9AE-4165-A40F-10C334A1F555}"/>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'6.7a'!$F$23</c:f>
              <c:numCache>
                <c:formatCode>General</c:formatCode>
                <c:ptCount val="1"/>
                <c:pt idx="0">
                  <c:v>194</c:v>
                </c:pt>
              </c:numCache>
            </c:numRef>
          </c:val>
          <c:extLst>
            <c:ext xmlns:c16="http://schemas.microsoft.com/office/drawing/2014/chart" uri="{C3380CC4-5D6E-409C-BE32-E72D297353CC}">
              <c16:uniqueId val="{0000000E-B9AE-4165-A40F-10C334A1F555}"/>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F-B9AE-4165-A40F-10C334A1F555}"/>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'6.7a'!$G$23</c:f>
              <c:numCache>
                <c:formatCode>General</c:formatCode>
                <c:ptCount val="1"/>
                <c:pt idx="0">
                  <c:v>88</c:v>
                </c:pt>
              </c:numCache>
            </c:numRef>
          </c:val>
          <c:extLst>
            <c:ext xmlns:c16="http://schemas.microsoft.com/office/drawing/2014/chart" uri="{C3380CC4-5D6E-409C-BE32-E72D297353CC}">
              <c16:uniqueId val="{00000010-B9AE-4165-A40F-10C334A1F555}"/>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1-B9AE-4165-A40F-10C334A1F555}"/>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'6.7a'!$H$23</c:f>
              <c:numCache>
                <c:formatCode>General</c:formatCode>
                <c:ptCount val="1"/>
                <c:pt idx="0">
                  <c:v>4740</c:v>
                </c:pt>
              </c:numCache>
            </c:numRef>
          </c:val>
          <c:extLst>
            <c:ext xmlns:c16="http://schemas.microsoft.com/office/drawing/2014/chart" uri="{C3380CC4-5D6E-409C-BE32-E72D297353CC}">
              <c16:uniqueId val="{00000012-B9AE-4165-A40F-10C334A1F555}"/>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3-B9AE-4165-A40F-10C334A1F555}"/>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'6.7a'!$I$23</c:f>
              <c:numCache>
                <c:formatCode>General</c:formatCode>
                <c:ptCount val="1"/>
                <c:pt idx="0">
                  <c:v>34</c:v>
                </c:pt>
              </c:numCache>
            </c:numRef>
          </c:val>
          <c:extLst>
            <c:ext xmlns:c16="http://schemas.microsoft.com/office/drawing/2014/chart" uri="{C3380CC4-5D6E-409C-BE32-E72D297353CC}">
              <c16:uniqueId val="{00000014-B9AE-4165-A40F-10C334A1F555}"/>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B9AE-4165-A40F-10C334A1F555}"/>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16-B9AE-4165-A40F-10C334A1F555}"/>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17-B9AE-4165-A40F-10C334A1F555}"/>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18-B9AE-4165-A40F-10C334A1F555}"/>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19-B9AE-4165-A40F-10C334A1F555}"/>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1A-B9AE-4165-A40F-10C334A1F555}"/>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1B-B9AE-4165-A40F-10C334A1F555}"/>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'6.7a'!$C$23:$J$23</c:f>
              <c:numCache>
                <c:formatCode>General</c:formatCode>
                <c:ptCount val="8"/>
                <c:pt idx="0">
                  <c:v>5061</c:v>
                </c:pt>
                <c:pt idx="1">
                  <c:v>8413</c:v>
                </c:pt>
                <c:pt idx="2">
                  <c:v>818</c:v>
                </c:pt>
                <c:pt idx="3">
                  <c:v>194</c:v>
                </c:pt>
                <c:pt idx="4">
                  <c:v>88</c:v>
                </c:pt>
                <c:pt idx="5">
                  <c:v>4740</c:v>
                </c:pt>
                <c:pt idx="6">
                  <c:v>34</c:v>
                </c:pt>
                <c:pt idx="7">
                  <c:v>3</c:v>
                </c:pt>
              </c:numCache>
            </c:numRef>
          </c:val>
          <c:extLst>
            <c:ext xmlns:c16="http://schemas.microsoft.com/office/drawing/2014/chart" uri="{C3380CC4-5D6E-409C-BE32-E72D297353CC}">
              <c16:uniqueId val="{0000001C-B9AE-4165-A40F-10C334A1F555}"/>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34333385826771651"/>
          <c:y val="0.87562397983834162"/>
          <c:w val="0.62000104986876625"/>
          <c:h val="0.11442812185790209"/>
        </c:manualLayout>
      </c:layout>
      <c:overlay val="0"/>
      <c:txPr>
        <a:bodyPr/>
        <a:lstStyle/>
        <a:p>
          <a:pPr>
            <a:defRPr sz="67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000" b="1" i="0" u="none" strike="noStrike" baseline="0">
                <a:solidFill>
                  <a:srgbClr val="000000"/>
                </a:solidFill>
                <a:latin typeface="Arial"/>
                <a:ea typeface="Arial"/>
                <a:cs typeface="Arial"/>
              </a:defRPr>
            </a:pPr>
            <a:r>
              <a:rPr lang="en-NZ" sz="1000"/>
              <a:t>Where LCV entering the fleet in 2018 were manufactured</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5000056966239668"/>
          <c:y val="0.10447786574419345"/>
          <c:w val="0.40666732856010479"/>
          <c:h val="0.60696664860912464"/>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0-7415-432F-9002-5F87FC203E9D}"/>
              </c:ext>
            </c:extLst>
          </c:dPt>
          <c:dPt>
            <c:idx val="1"/>
            <c:bubble3D val="0"/>
            <c:spPr>
              <a:solidFill>
                <a:srgbClr val="6BB6D2"/>
              </a:solidFill>
              <a:ln w="9525">
                <a:noFill/>
              </a:ln>
            </c:spPr>
            <c:extLst>
              <c:ext xmlns:c16="http://schemas.microsoft.com/office/drawing/2014/chart" uri="{C3380CC4-5D6E-409C-BE32-E72D297353CC}">
                <c16:uniqueId val="{00000001-7415-432F-9002-5F87FC203E9D}"/>
              </c:ext>
            </c:extLst>
          </c:dPt>
          <c:dPt>
            <c:idx val="2"/>
            <c:bubble3D val="0"/>
            <c:spPr>
              <a:solidFill>
                <a:srgbClr val="0093D3">
                  <a:alpha val="23000"/>
                </a:srgbClr>
              </a:solidFill>
              <a:ln w="9525">
                <a:noFill/>
              </a:ln>
            </c:spPr>
            <c:extLst>
              <c:ext xmlns:c16="http://schemas.microsoft.com/office/drawing/2014/chart" uri="{C3380CC4-5D6E-409C-BE32-E72D297353CC}">
                <c16:uniqueId val="{00000002-7415-432F-9002-5F87FC203E9D}"/>
              </c:ext>
            </c:extLst>
          </c:dPt>
          <c:dPt>
            <c:idx val="3"/>
            <c:bubble3D val="0"/>
            <c:spPr>
              <a:solidFill>
                <a:srgbClr val="BDC1C1"/>
              </a:solidFill>
              <a:ln w="9525">
                <a:noFill/>
              </a:ln>
            </c:spPr>
            <c:extLst>
              <c:ext xmlns:c16="http://schemas.microsoft.com/office/drawing/2014/chart" uri="{C3380CC4-5D6E-409C-BE32-E72D297353CC}">
                <c16:uniqueId val="{00000003-7415-432F-9002-5F87FC203E9D}"/>
              </c:ext>
            </c:extLst>
          </c:dPt>
          <c:dPt>
            <c:idx val="4"/>
            <c:bubble3D val="0"/>
            <c:spPr>
              <a:solidFill>
                <a:srgbClr val="202222"/>
              </a:solidFill>
              <a:ln w="9525">
                <a:noFill/>
              </a:ln>
            </c:spPr>
            <c:extLst>
              <c:ext xmlns:c16="http://schemas.microsoft.com/office/drawing/2014/chart" uri="{C3380CC4-5D6E-409C-BE32-E72D297353CC}">
                <c16:uniqueId val="{00000004-7415-432F-9002-5F87FC203E9D}"/>
              </c:ext>
            </c:extLst>
          </c:dPt>
          <c:dPt>
            <c:idx val="5"/>
            <c:bubble3D val="0"/>
            <c:spPr>
              <a:solidFill>
                <a:srgbClr val="0093D3"/>
              </a:solidFill>
              <a:ln w="9525">
                <a:noFill/>
              </a:ln>
            </c:spPr>
            <c:extLst>
              <c:ext xmlns:c16="http://schemas.microsoft.com/office/drawing/2014/chart" uri="{C3380CC4-5D6E-409C-BE32-E72D297353CC}">
                <c16:uniqueId val="{00000005-7415-432F-9002-5F87FC203E9D}"/>
              </c:ext>
            </c:extLst>
          </c:dPt>
          <c:dPt>
            <c:idx val="6"/>
            <c:bubble3D val="0"/>
            <c:spPr>
              <a:solidFill>
                <a:srgbClr val="006087"/>
              </a:solidFill>
              <a:ln w="9525">
                <a:noFill/>
              </a:ln>
            </c:spPr>
            <c:extLst>
              <c:ext xmlns:c16="http://schemas.microsoft.com/office/drawing/2014/chart" uri="{C3380CC4-5D6E-409C-BE32-E72D297353CC}">
                <c16:uniqueId val="{00000006-7415-432F-9002-5F87FC203E9D}"/>
              </c:ext>
            </c:extLst>
          </c:dPt>
          <c:dPt>
            <c:idx val="7"/>
            <c:bubble3D val="0"/>
            <c:spPr>
              <a:solidFill>
                <a:srgbClr val="5B7686"/>
              </a:solidFill>
              <a:ln w="9525">
                <a:noFill/>
              </a:ln>
            </c:spPr>
            <c:extLst>
              <c:ext xmlns:c16="http://schemas.microsoft.com/office/drawing/2014/chart" uri="{C3380CC4-5D6E-409C-BE32-E72D297353CC}">
                <c16:uniqueId val="{00000007-7415-432F-9002-5F87FC203E9D}"/>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'6.7a'!$C$41:$J$41</c:f>
              <c:numCache>
                <c:formatCode>General</c:formatCode>
                <c:ptCount val="8"/>
                <c:pt idx="0">
                  <c:v>4944</c:v>
                </c:pt>
                <c:pt idx="1">
                  <c:v>42935</c:v>
                </c:pt>
                <c:pt idx="2">
                  <c:v>109</c:v>
                </c:pt>
                <c:pt idx="3">
                  <c:v>44</c:v>
                </c:pt>
                <c:pt idx="4">
                  <c:v>1072</c:v>
                </c:pt>
                <c:pt idx="5">
                  <c:v>8879</c:v>
                </c:pt>
                <c:pt idx="6">
                  <c:v>294</c:v>
                </c:pt>
                <c:pt idx="7">
                  <c:v>1</c:v>
                </c:pt>
              </c:numCache>
            </c:numRef>
          </c:val>
          <c:extLst>
            <c:ext xmlns:c16="http://schemas.microsoft.com/office/drawing/2014/chart" uri="{C3380CC4-5D6E-409C-BE32-E72D297353CC}">
              <c16:uniqueId val="{00000008-7415-432F-9002-5F87FC203E9D}"/>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9-7415-432F-9002-5F87FC203E9D}"/>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'6.7a'!$D$23</c:f>
              <c:numCache>
                <c:formatCode>General</c:formatCode>
                <c:ptCount val="1"/>
                <c:pt idx="0">
                  <c:v>8413</c:v>
                </c:pt>
              </c:numCache>
            </c:numRef>
          </c:val>
          <c:extLst>
            <c:ext xmlns:c16="http://schemas.microsoft.com/office/drawing/2014/chart" uri="{C3380CC4-5D6E-409C-BE32-E72D297353CC}">
              <c16:uniqueId val="{0000000A-7415-432F-9002-5F87FC203E9D}"/>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B-7415-432F-9002-5F87FC203E9D}"/>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'6.7a'!$E$23</c:f>
              <c:numCache>
                <c:formatCode>General</c:formatCode>
                <c:ptCount val="1"/>
                <c:pt idx="0">
                  <c:v>818</c:v>
                </c:pt>
              </c:numCache>
            </c:numRef>
          </c:val>
          <c:extLst>
            <c:ext xmlns:c16="http://schemas.microsoft.com/office/drawing/2014/chart" uri="{C3380CC4-5D6E-409C-BE32-E72D297353CC}">
              <c16:uniqueId val="{0000000C-7415-432F-9002-5F87FC203E9D}"/>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D-7415-432F-9002-5F87FC203E9D}"/>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'6.7a'!$F$23</c:f>
              <c:numCache>
                <c:formatCode>General</c:formatCode>
                <c:ptCount val="1"/>
                <c:pt idx="0">
                  <c:v>194</c:v>
                </c:pt>
              </c:numCache>
            </c:numRef>
          </c:val>
          <c:extLst>
            <c:ext xmlns:c16="http://schemas.microsoft.com/office/drawing/2014/chart" uri="{C3380CC4-5D6E-409C-BE32-E72D297353CC}">
              <c16:uniqueId val="{0000000E-7415-432F-9002-5F87FC203E9D}"/>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F-7415-432F-9002-5F87FC203E9D}"/>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'6.7a'!$G$23</c:f>
              <c:numCache>
                <c:formatCode>General</c:formatCode>
                <c:ptCount val="1"/>
                <c:pt idx="0">
                  <c:v>88</c:v>
                </c:pt>
              </c:numCache>
            </c:numRef>
          </c:val>
          <c:extLst>
            <c:ext xmlns:c16="http://schemas.microsoft.com/office/drawing/2014/chart" uri="{C3380CC4-5D6E-409C-BE32-E72D297353CC}">
              <c16:uniqueId val="{00000010-7415-432F-9002-5F87FC203E9D}"/>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1-7415-432F-9002-5F87FC203E9D}"/>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'6.7a'!$H$23</c:f>
              <c:numCache>
                <c:formatCode>General</c:formatCode>
                <c:ptCount val="1"/>
                <c:pt idx="0">
                  <c:v>4740</c:v>
                </c:pt>
              </c:numCache>
            </c:numRef>
          </c:val>
          <c:extLst>
            <c:ext xmlns:c16="http://schemas.microsoft.com/office/drawing/2014/chart" uri="{C3380CC4-5D6E-409C-BE32-E72D297353CC}">
              <c16:uniqueId val="{00000012-7415-432F-9002-5F87FC203E9D}"/>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3-7415-432F-9002-5F87FC203E9D}"/>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'6.7a'!$I$23</c:f>
              <c:numCache>
                <c:formatCode>General</c:formatCode>
                <c:ptCount val="1"/>
                <c:pt idx="0">
                  <c:v>34</c:v>
                </c:pt>
              </c:numCache>
            </c:numRef>
          </c:val>
          <c:extLst>
            <c:ext xmlns:c16="http://schemas.microsoft.com/office/drawing/2014/chart" uri="{C3380CC4-5D6E-409C-BE32-E72D297353CC}">
              <c16:uniqueId val="{00000014-7415-432F-9002-5F87FC203E9D}"/>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7415-432F-9002-5F87FC203E9D}"/>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16-7415-432F-9002-5F87FC203E9D}"/>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17-7415-432F-9002-5F87FC203E9D}"/>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18-7415-432F-9002-5F87FC203E9D}"/>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19-7415-432F-9002-5F87FC203E9D}"/>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1A-7415-432F-9002-5F87FC203E9D}"/>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1B-7415-432F-9002-5F87FC203E9D}"/>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'6.7a'!$C$23:$J$23</c:f>
              <c:numCache>
                <c:formatCode>General</c:formatCode>
                <c:ptCount val="8"/>
                <c:pt idx="0">
                  <c:v>5061</c:v>
                </c:pt>
                <c:pt idx="1">
                  <c:v>8413</c:v>
                </c:pt>
                <c:pt idx="2">
                  <c:v>818</c:v>
                </c:pt>
                <c:pt idx="3">
                  <c:v>194</c:v>
                </c:pt>
                <c:pt idx="4">
                  <c:v>88</c:v>
                </c:pt>
                <c:pt idx="5">
                  <c:v>4740</c:v>
                </c:pt>
                <c:pt idx="6">
                  <c:v>34</c:v>
                </c:pt>
                <c:pt idx="7">
                  <c:v>3</c:v>
                </c:pt>
              </c:numCache>
            </c:numRef>
          </c:val>
          <c:extLst>
            <c:ext xmlns:c16="http://schemas.microsoft.com/office/drawing/2014/chart" uri="{C3380CC4-5D6E-409C-BE32-E72D297353CC}">
              <c16:uniqueId val="{0000001C-7415-432F-9002-5F87FC203E9D}"/>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1883336832895888"/>
          <c:y val="0.84577323356971135"/>
          <c:w val="0.6200010498687667"/>
          <c:h val="0.11442812185790209"/>
        </c:manualLayout>
      </c:layout>
      <c:overlay val="0"/>
      <c:txPr>
        <a:bodyPr/>
        <a:lstStyle/>
        <a:p>
          <a:pPr>
            <a:defRPr sz="67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000" b="1" i="0" u="none" strike="noStrike" baseline="0">
                <a:solidFill>
                  <a:srgbClr val="000000"/>
                </a:solidFill>
                <a:latin typeface="Arial"/>
                <a:ea typeface="Arial"/>
                <a:cs typeface="Arial"/>
              </a:defRPr>
            </a:pPr>
            <a:r>
              <a:rPr lang="en-NZ" sz="1000"/>
              <a:t>Where used LPV entering the fleet in 2018 came from</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5000056966239657"/>
          <c:y val="0.10447786574419345"/>
          <c:w val="0.40666732856010479"/>
          <c:h val="0.60696664860912464"/>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1-8EEE-45E7-8D80-55E487B620B6}"/>
              </c:ext>
            </c:extLst>
          </c:dPt>
          <c:dPt>
            <c:idx val="1"/>
            <c:bubble3D val="0"/>
            <c:spPr>
              <a:solidFill>
                <a:srgbClr val="6BB6D2"/>
              </a:solidFill>
              <a:ln w="9525">
                <a:noFill/>
              </a:ln>
            </c:spPr>
            <c:extLst>
              <c:ext xmlns:c16="http://schemas.microsoft.com/office/drawing/2014/chart" uri="{C3380CC4-5D6E-409C-BE32-E72D297353CC}">
                <c16:uniqueId val="{00000003-8EEE-45E7-8D80-55E487B620B6}"/>
              </c:ext>
            </c:extLst>
          </c:dPt>
          <c:dPt>
            <c:idx val="2"/>
            <c:bubble3D val="0"/>
            <c:spPr>
              <a:solidFill>
                <a:srgbClr val="0093D3">
                  <a:alpha val="23000"/>
                </a:srgbClr>
              </a:solidFill>
              <a:ln w="9525">
                <a:noFill/>
              </a:ln>
            </c:spPr>
            <c:extLst>
              <c:ext xmlns:c16="http://schemas.microsoft.com/office/drawing/2014/chart" uri="{C3380CC4-5D6E-409C-BE32-E72D297353CC}">
                <c16:uniqueId val="{00000005-8EEE-45E7-8D80-55E487B620B6}"/>
              </c:ext>
            </c:extLst>
          </c:dPt>
          <c:dPt>
            <c:idx val="3"/>
            <c:bubble3D val="0"/>
            <c:spPr>
              <a:solidFill>
                <a:srgbClr val="BDC1C1"/>
              </a:solidFill>
              <a:ln w="9525">
                <a:noFill/>
              </a:ln>
            </c:spPr>
            <c:extLst>
              <c:ext xmlns:c16="http://schemas.microsoft.com/office/drawing/2014/chart" uri="{C3380CC4-5D6E-409C-BE32-E72D297353CC}">
                <c16:uniqueId val="{00000007-8EEE-45E7-8D80-55E487B620B6}"/>
              </c:ext>
            </c:extLst>
          </c:dPt>
          <c:dPt>
            <c:idx val="4"/>
            <c:bubble3D val="0"/>
            <c:spPr>
              <a:solidFill>
                <a:srgbClr val="202222"/>
              </a:solidFill>
              <a:ln w="9525">
                <a:noFill/>
              </a:ln>
            </c:spPr>
            <c:extLst>
              <c:ext xmlns:c16="http://schemas.microsoft.com/office/drawing/2014/chart" uri="{C3380CC4-5D6E-409C-BE32-E72D297353CC}">
                <c16:uniqueId val="{00000009-8EEE-45E7-8D80-55E487B620B6}"/>
              </c:ext>
            </c:extLst>
          </c:dPt>
          <c:dPt>
            <c:idx val="5"/>
            <c:bubble3D val="0"/>
            <c:spPr>
              <a:solidFill>
                <a:srgbClr val="0093D3"/>
              </a:solidFill>
              <a:ln w="9525">
                <a:noFill/>
              </a:ln>
            </c:spPr>
            <c:extLst>
              <c:ext xmlns:c16="http://schemas.microsoft.com/office/drawing/2014/chart" uri="{C3380CC4-5D6E-409C-BE32-E72D297353CC}">
                <c16:uniqueId val="{0000000B-8EEE-45E7-8D80-55E487B620B6}"/>
              </c:ext>
            </c:extLst>
          </c:dPt>
          <c:dPt>
            <c:idx val="6"/>
            <c:bubble3D val="0"/>
            <c:spPr>
              <a:solidFill>
                <a:srgbClr val="006087"/>
              </a:solidFill>
              <a:ln w="9525">
                <a:noFill/>
              </a:ln>
            </c:spPr>
            <c:extLst>
              <c:ext xmlns:c16="http://schemas.microsoft.com/office/drawing/2014/chart" uri="{C3380CC4-5D6E-409C-BE32-E72D297353CC}">
                <c16:uniqueId val="{0000000D-8EEE-45E7-8D80-55E487B620B6}"/>
              </c:ext>
            </c:extLst>
          </c:dPt>
          <c:dPt>
            <c:idx val="7"/>
            <c:bubble3D val="0"/>
            <c:spPr>
              <a:solidFill>
                <a:srgbClr val="5B7686"/>
              </a:solidFill>
              <a:ln w="9525">
                <a:noFill/>
              </a:ln>
            </c:spPr>
            <c:extLst>
              <c:ext xmlns:c16="http://schemas.microsoft.com/office/drawing/2014/chart" uri="{C3380CC4-5D6E-409C-BE32-E72D297353CC}">
                <c16:uniqueId val="{0000000F-8EEE-45E7-8D80-55E487B620B6}"/>
              </c:ext>
            </c:extLst>
          </c:dPt>
          <c:cat>
            <c:strRef>
              <c:f>'6.7b'!$C$3:$F$3</c:f>
              <c:strCache>
                <c:ptCount val="4"/>
                <c:pt idx="0">
                  <c:v> Used Europe</c:v>
                </c:pt>
                <c:pt idx="1">
                  <c:v> Used Japan</c:v>
                </c:pt>
                <c:pt idx="2">
                  <c:v> Used Australia</c:v>
                </c:pt>
                <c:pt idx="3">
                  <c:v> Used NZ</c:v>
                </c:pt>
              </c:strCache>
            </c:strRef>
          </c:cat>
          <c:val>
            <c:numRef>
              <c:f>'6.7b'!$C$60:$F$60</c:f>
              <c:numCache>
                <c:formatCode>General</c:formatCode>
                <c:ptCount val="4"/>
                <c:pt idx="0">
                  <c:v>1081</c:v>
                </c:pt>
                <c:pt idx="1">
                  <c:v>142041</c:v>
                </c:pt>
                <c:pt idx="2">
                  <c:v>3020</c:v>
                </c:pt>
                <c:pt idx="3">
                  <c:v>1393</c:v>
                </c:pt>
              </c:numCache>
            </c:numRef>
          </c:val>
          <c:extLst>
            <c:ext xmlns:c16="http://schemas.microsoft.com/office/drawing/2014/chart" uri="{C3380CC4-5D6E-409C-BE32-E72D297353CC}">
              <c16:uniqueId val="{00000010-8EEE-45E7-8D80-55E487B620B6}"/>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2-8EEE-45E7-8D80-55E487B620B6}"/>
              </c:ext>
            </c:extLst>
          </c:dPt>
          <c:cat>
            <c:strRef>
              <c:f>'6.7b'!$C$3:$F$3</c:f>
              <c:strCache>
                <c:ptCount val="4"/>
                <c:pt idx="0">
                  <c:v> Used Europe</c:v>
                </c:pt>
                <c:pt idx="1">
                  <c:v> Used Japan</c:v>
                </c:pt>
                <c:pt idx="2">
                  <c:v> Used Australia</c:v>
                </c:pt>
                <c:pt idx="3">
                  <c:v> Used NZ</c:v>
                </c:pt>
              </c:strCache>
            </c:strRef>
          </c:cat>
          <c:val>
            <c:numRef>
              <c:f>'6.7b'!$D$22</c:f>
              <c:numCache>
                <c:formatCode>General</c:formatCode>
                <c:ptCount val="1"/>
                <c:pt idx="0">
                  <c:v>50</c:v>
                </c:pt>
              </c:numCache>
            </c:numRef>
          </c:val>
          <c:extLst>
            <c:ext xmlns:c16="http://schemas.microsoft.com/office/drawing/2014/chart" uri="{C3380CC4-5D6E-409C-BE32-E72D297353CC}">
              <c16:uniqueId val="{00000013-8EEE-45E7-8D80-55E487B620B6}"/>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8EEE-45E7-8D80-55E487B620B6}"/>
              </c:ext>
            </c:extLst>
          </c:dPt>
          <c:cat>
            <c:strRef>
              <c:f>'6.7b'!$C$3:$F$3</c:f>
              <c:strCache>
                <c:ptCount val="4"/>
                <c:pt idx="0">
                  <c:v> Used Europe</c:v>
                </c:pt>
                <c:pt idx="1">
                  <c:v> Used Japan</c:v>
                </c:pt>
                <c:pt idx="2">
                  <c:v> Used Australia</c:v>
                </c:pt>
                <c:pt idx="3">
                  <c:v> Used NZ</c:v>
                </c:pt>
              </c:strCache>
            </c:strRef>
          </c:cat>
          <c:val>
            <c:numRef>
              <c:f>'6.7b'!$E$22</c:f>
              <c:numCache>
                <c:formatCode>General</c:formatCode>
                <c:ptCount val="1"/>
                <c:pt idx="0">
                  <c:v>6</c:v>
                </c:pt>
              </c:numCache>
            </c:numRef>
          </c:val>
          <c:extLst>
            <c:ext xmlns:c16="http://schemas.microsoft.com/office/drawing/2014/chart" uri="{C3380CC4-5D6E-409C-BE32-E72D297353CC}">
              <c16:uniqueId val="{00000016-8EEE-45E7-8D80-55E487B620B6}"/>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8-8EEE-45E7-8D80-55E487B620B6}"/>
              </c:ext>
            </c:extLst>
          </c:dPt>
          <c:cat>
            <c:strRef>
              <c:f>'6.7b'!$C$3:$F$3</c:f>
              <c:strCache>
                <c:ptCount val="4"/>
                <c:pt idx="0">
                  <c:v> Used Europe</c:v>
                </c:pt>
                <c:pt idx="1">
                  <c:v> Used Japan</c:v>
                </c:pt>
                <c:pt idx="2">
                  <c:v> Used Australia</c:v>
                </c:pt>
                <c:pt idx="3">
                  <c:v> Used NZ</c:v>
                </c:pt>
              </c:strCache>
            </c:strRef>
          </c:cat>
          <c:val>
            <c:numRef>
              <c:f>'6.7b'!$F$22</c:f>
              <c:numCache>
                <c:formatCode>General</c:formatCode>
                <c:ptCount val="1"/>
                <c:pt idx="0">
                  <c:v>1</c:v>
                </c:pt>
              </c:numCache>
            </c:numRef>
          </c:val>
          <c:extLst>
            <c:ext xmlns:c16="http://schemas.microsoft.com/office/drawing/2014/chart" uri="{C3380CC4-5D6E-409C-BE32-E72D297353CC}">
              <c16:uniqueId val="{00000019-8EEE-45E7-8D80-55E487B620B6}"/>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B-8EEE-45E7-8D80-55E487B620B6}"/>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C-8EEE-45E7-8D80-55E487B620B6}"/>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E-8EEE-45E7-8D80-55E487B620B6}"/>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F-8EEE-45E7-8D80-55E487B620B6}"/>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1-8EEE-45E7-8D80-55E487B620B6}"/>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22-8EEE-45E7-8D80-55E487B620B6}"/>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4-8EEE-45E7-8D80-55E487B620B6}"/>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26-8EEE-45E7-8D80-55E487B620B6}"/>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28-8EEE-45E7-8D80-55E487B620B6}"/>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2A-8EEE-45E7-8D80-55E487B620B6}"/>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2C-8EEE-45E7-8D80-55E487B620B6}"/>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2E-8EEE-45E7-8D80-55E487B620B6}"/>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30-8EEE-45E7-8D80-55E487B620B6}"/>
              </c:ext>
            </c:extLst>
          </c:dPt>
          <c:cat>
            <c:strRef>
              <c:f>'6.7b'!$C$3:$F$3</c:f>
              <c:strCache>
                <c:ptCount val="4"/>
                <c:pt idx="0">
                  <c:v> Used Europe</c:v>
                </c:pt>
                <c:pt idx="1">
                  <c:v> Used Japan</c:v>
                </c:pt>
                <c:pt idx="2">
                  <c:v> Used Australia</c:v>
                </c:pt>
                <c:pt idx="3">
                  <c:v> Used NZ</c:v>
                </c:pt>
              </c:strCache>
            </c:strRef>
          </c:cat>
          <c:val>
            <c:numRef>
              <c:f>'6.7b'!$C$22:$F$22</c:f>
              <c:numCache>
                <c:formatCode>General</c:formatCode>
                <c:ptCount val="4"/>
                <c:pt idx="0">
                  <c:v>34</c:v>
                </c:pt>
                <c:pt idx="1">
                  <c:v>50</c:v>
                </c:pt>
                <c:pt idx="2">
                  <c:v>6</c:v>
                </c:pt>
                <c:pt idx="3">
                  <c:v>1</c:v>
                </c:pt>
              </c:numCache>
            </c:numRef>
          </c:val>
          <c:extLst>
            <c:ext xmlns:c16="http://schemas.microsoft.com/office/drawing/2014/chart" uri="{C3380CC4-5D6E-409C-BE32-E72D297353CC}">
              <c16:uniqueId val="{00000031-8EEE-45E7-8D80-55E487B620B6}"/>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1883336832895888"/>
          <c:y val="0.8457732335697109"/>
          <c:w val="0.6200010498687667"/>
          <c:h val="0.11442812185790209"/>
        </c:manualLayout>
      </c:layout>
      <c:overlay val="0"/>
      <c:txPr>
        <a:bodyPr/>
        <a:lstStyle/>
        <a:p>
          <a:pPr>
            <a:defRPr sz="8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000" b="1" i="0" u="none" strike="noStrike" baseline="0">
                <a:solidFill>
                  <a:srgbClr val="000000"/>
                </a:solidFill>
                <a:latin typeface="Arial"/>
                <a:ea typeface="Arial"/>
                <a:cs typeface="Arial"/>
              </a:defRPr>
            </a:pPr>
            <a:r>
              <a:rPr lang="en-NZ" sz="1000"/>
              <a:t>Where used motorcycles entering the fleet in 2018 came from</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6025816086045648"/>
          <c:y val="0.20660577722936385"/>
          <c:w val="0.40666732856010479"/>
          <c:h val="0.60696664860912464"/>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1-3B05-4D6C-A4E6-8BB357880336}"/>
              </c:ext>
            </c:extLst>
          </c:dPt>
          <c:dPt>
            <c:idx val="1"/>
            <c:bubble3D val="0"/>
            <c:spPr>
              <a:solidFill>
                <a:srgbClr val="6EB5CE"/>
              </a:solidFill>
              <a:ln w="9525">
                <a:noFill/>
              </a:ln>
            </c:spPr>
            <c:extLst>
              <c:ext xmlns:c16="http://schemas.microsoft.com/office/drawing/2014/chart" uri="{C3380CC4-5D6E-409C-BE32-E72D297353CC}">
                <c16:uniqueId val="{00000003-3B05-4D6C-A4E6-8BB357880336}"/>
              </c:ext>
            </c:extLst>
          </c:dPt>
          <c:dPt>
            <c:idx val="2"/>
            <c:bubble3D val="0"/>
            <c:spPr>
              <a:solidFill>
                <a:srgbClr val="0093D3">
                  <a:alpha val="23000"/>
                </a:srgbClr>
              </a:solidFill>
              <a:ln w="9525">
                <a:noFill/>
              </a:ln>
            </c:spPr>
            <c:extLst>
              <c:ext xmlns:c16="http://schemas.microsoft.com/office/drawing/2014/chart" uri="{C3380CC4-5D6E-409C-BE32-E72D297353CC}">
                <c16:uniqueId val="{00000005-3B05-4D6C-A4E6-8BB357880336}"/>
              </c:ext>
            </c:extLst>
          </c:dPt>
          <c:dPt>
            <c:idx val="3"/>
            <c:bubble3D val="0"/>
            <c:spPr>
              <a:solidFill>
                <a:srgbClr val="BDC1C1"/>
              </a:solidFill>
              <a:ln w="9525">
                <a:noFill/>
              </a:ln>
            </c:spPr>
            <c:extLst>
              <c:ext xmlns:c16="http://schemas.microsoft.com/office/drawing/2014/chart" uri="{C3380CC4-5D6E-409C-BE32-E72D297353CC}">
                <c16:uniqueId val="{00000007-3B05-4D6C-A4E6-8BB357880336}"/>
              </c:ext>
            </c:extLst>
          </c:dPt>
          <c:dPt>
            <c:idx val="4"/>
            <c:bubble3D val="0"/>
            <c:spPr>
              <a:solidFill>
                <a:srgbClr val="202222"/>
              </a:solidFill>
              <a:ln w="9525">
                <a:noFill/>
              </a:ln>
            </c:spPr>
            <c:extLst>
              <c:ext xmlns:c16="http://schemas.microsoft.com/office/drawing/2014/chart" uri="{C3380CC4-5D6E-409C-BE32-E72D297353CC}">
                <c16:uniqueId val="{00000009-3B05-4D6C-A4E6-8BB357880336}"/>
              </c:ext>
            </c:extLst>
          </c:dPt>
          <c:dPt>
            <c:idx val="5"/>
            <c:bubble3D val="0"/>
            <c:spPr>
              <a:solidFill>
                <a:srgbClr val="0093D3"/>
              </a:solidFill>
              <a:ln w="9525">
                <a:noFill/>
              </a:ln>
            </c:spPr>
            <c:extLst>
              <c:ext xmlns:c16="http://schemas.microsoft.com/office/drawing/2014/chart" uri="{C3380CC4-5D6E-409C-BE32-E72D297353CC}">
                <c16:uniqueId val="{0000000B-3B05-4D6C-A4E6-8BB357880336}"/>
              </c:ext>
            </c:extLst>
          </c:dPt>
          <c:dPt>
            <c:idx val="6"/>
            <c:bubble3D val="0"/>
            <c:spPr>
              <a:solidFill>
                <a:srgbClr val="006188"/>
              </a:solidFill>
              <a:ln w="9525">
                <a:noFill/>
              </a:ln>
            </c:spPr>
            <c:extLst>
              <c:ext xmlns:c16="http://schemas.microsoft.com/office/drawing/2014/chart" uri="{C3380CC4-5D6E-409C-BE32-E72D297353CC}">
                <c16:uniqueId val="{0000000D-3B05-4D6C-A4E6-8BB357880336}"/>
              </c:ext>
            </c:extLst>
          </c:dPt>
          <c:dPt>
            <c:idx val="7"/>
            <c:bubble3D val="0"/>
            <c:spPr>
              <a:solidFill>
                <a:srgbClr val="587888"/>
              </a:solidFill>
              <a:ln w="9525">
                <a:noFill/>
              </a:ln>
            </c:spPr>
            <c:extLst>
              <c:ext xmlns:c16="http://schemas.microsoft.com/office/drawing/2014/chart" uri="{C3380CC4-5D6E-409C-BE32-E72D297353CC}">
                <c16:uniqueId val="{0000000F-3B05-4D6C-A4E6-8BB357880336}"/>
              </c:ext>
            </c:extLst>
          </c:dPt>
          <c:cat>
            <c:strRef>
              <c:f>'6.7b'!$C$3:$F$3</c:f>
              <c:strCache>
                <c:ptCount val="4"/>
                <c:pt idx="0">
                  <c:v> Used Europe</c:v>
                </c:pt>
                <c:pt idx="1">
                  <c:v> Used Japan</c:v>
                </c:pt>
                <c:pt idx="2">
                  <c:v> Used Australia</c:v>
                </c:pt>
                <c:pt idx="3">
                  <c:v> Used NZ</c:v>
                </c:pt>
              </c:strCache>
            </c:strRef>
          </c:cat>
          <c:val>
            <c:numRef>
              <c:f>'6.7b'!$C$98:$F$98</c:f>
              <c:numCache>
                <c:formatCode>General</c:formatCode>
                <c:ptCount val="4"/>
                <c:pt idx="0">
                  <c:v>2</c:v>
                </c:pt>
                <c:pt idx="1">
                  <c:v>1398</c:v>
                </c:pt>
                <c:pt idx="2">
                  <c:v>413</c:v>
                </c:pt>
                <c:pt idx="3">
                  <c:v>466</c:v>
                </c:pt>
              </c:numCache>
            </c:numRef>
          </c:val>
          <c:extLst>
            <c:ext xmlns:c16="http://schemas.microsoft.com/office/drawing/2014/chart" uri="{C3380CC4-5D6E-409C-BE32-E72D297353CC}">
              <c16:uniqueId val="{00000010-3B05-4D6C-A4E6-8BB357880336}"/>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2-3B05-4D6C-A4E6-8BB357880336}"/>
              </c:ext>
            </c:extLst>
          </c:dPt>
          <c:cat>
            <c:strRef>
              <c:f>'6.7b'!$C$3:$F$3</c:f>
              <c:strCache>
                <c:ptCount val="4"/>
                <c:pt idx="0">
                  <c:v> Used Europe</c:v>
                </c:pt>
                <c:pt idx="1">
                  <c:v> Used Japan</c:v>
                </c:pt>
                <c:pt idx="2">
                  <c:v> Used Australia</c:v>
                </c:pt>
                <c:pt idx="3">
                  <c:v> Used NZ</c:v>
                </c:pt>
              </c:strCache>
            </c:strRef>
          </c:cat>
          <c:val>
            <c:numRef>
              <c:f>'6.7b'!$D$22</c:f>
              <c:numCache>
                <c:formatCode>General</c:formatCode>
                <c:ptCount val="1"/>
                <c:pt idx="0">
                  <c:v>50</c:v>
                </c:pt>
              </c:numCache>
            </c:numRef>
          </c:val>
          <c:extLst>
            <c:ext xmlns:c16="http://schemas.microsoft.com/office/drawing/2014/chart" uri="{C3380CC4-5D6E-409C-BE32-E72D297353CC}">
              <c16:uniqueId val="{00000013-3B05-4D6C-A4E6-8BB357880336}"/>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3B05-4D6C-A4E6-8BB357880336}"/>
              </c:ext>
            </c:extLst>
          </c:dPt>
          <c:cat>
            <c:strRef>
              <c:f>'6.7b'!$C$3:$F$3</c:f>
              <c:strCache>
                <c:ptCount val="4"/>
                <c:pt idx="0">
                  <c:v> Used Europe</c:v>
                </c:pt>
                <c:pt idx="1">
                  <c:v> Used Japan</c:v>
                </c:pt>
                <c:pt idx="2">
                  <c:v> Used Australia</c:v>
                </c:pt>
                <c:pt idx="3">
                  <c:v> Used NZ</c:v>
                </c:pt>
              </c:strCache>
            </c:strRef>
          </c:cat>
          <c:val>
            <c:numRef>
              <c:f>'6.7b'!$E$22</c:f>
              <c:numCache>
                <c:formatCode>General</c:formatCode>
                <c:ptCount val="1"/>
                <c:pt idx="0">
                  <c:v>6</c:v>
                </c:pt>
              </c:numCache>
            </c:numRef>
          </c:val>
          <c:extLst>
            <c:ext xmlns:c16="http://schemas.microsoft.com/office/drawing/2014/chart" uri="{C3380CC4-5D6E-409C-BE32-E72D297353CC}">
              <c16:uniqueId val="{00000016-3B05-4D6C-A4E6-8BB357880336}"/>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8-3B05-4D6C-A4E6-8BB357880336}"/>
              </c:ext>
            </c:extLst>
          </c:dPt>
          <c:cat>
            <c:strRef>
              <c:f>'6.7b'!$C$3:$F$3</c:f>
              <c:strCache>
                <c:ptCount val="4"/>
                <c:pt idx="0">
                  <c:v> Used Europe</c:v>
                </c:pt>
                <c:pt idx="1">
                  <c:v> Used Japan</c:v>
                </c:pt>
                <c:pt idx="2">
                  <c:v> Used Australia</c:v>
                </c:pt>
                <c:pt idx="3">
                  <c:v> Used NZ</c:v>
                </c:pt>
              </c:strCache>
            </c:strRef>
          </c:cat>
          <c:val>
            <c:numRef>
              <c:f>'6.7b'!$F$22</c:f>
              <c:numCache>
                <c:formatCode>General</c:formatCode>
                <c:ptCount val="1"/>
                <c:pt idx="0">
                  <c:v>1</c:v>
                </c:pt>
              </c:numCache>
            </c:numRef>
          </c:val>
          <c:extLst>
            <c:ext xmlns:c16="http://schemas.microsoft.com/office/drawing/2014/chart" uri="{C3380CC4-5D6E-409C-BE32-E72D297353CC}">
              <c16:uniqueId val="{00000019-3B05-4D6C-A4E6-8BB357880336}"/>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B-3B05-4D6C-A4E6-8BB357880336}"/>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C-3B05-4D6C-A4E6-8BB357880336}"/>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E-3B05-4D6C-A4E6-8BB357880336}"/>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F-3B05-4D6C-A4E6-8BB357880336}"/>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1-3B05-4D6C-A4E6-8BB357880336}"/>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22-3B05-4D6C-A4E6-8BB357880336}"/>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4-3B05-4D6C-A4E6-8BB357880336}"/>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26-3B05-4D6C-A4E6-8BB357880336}"/>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28-3B05-4D6C-A4E6-8BB357880336}"/>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2A-3B05-4D6C-A4E6-8BB357880336}"/>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2C-3B05-4D6C-A4E6-8BB357880336}"/>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2E-3B05-4D6C-A4E6-8BB357880336}"/>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30-3B05-4D6C-A4E6-8BB357880336}"/>
              </c:ext>
            </c:extLst>
          </c:dPt>
          <c:cat>
            <c:strRef>
              <c:f>'6.7b'!$C$3:$F$3</c:f>
              <c:strCache>
                <c:ptCount val="4"/>
                <c:pt idx="0">
                  <c:v> Used Europe</c:v>
                </c:pt>
                <c:pt idx="1">
                  <c:v> Used Japan</c:v>
                </c:pt>
                <c:pt idx="2">
                  <c:v> Used Australia</c:v>
                </c:pt>
                <c:pt idx="3">
                  <c:v> Used NZ</c:v>
                </c:pt>
              </c:strCache>
            </c:strRef>
          </c:cat>
          <c:val>
            <c:numRef>
              <c:f>'6.7b'!$C$22:$F$22</c:f>
              <c:numCache>
                <c:formatCode>General</c:formatCode>
                <c:ptCount val="4"/>
                <c:pt idx="0">
                  <c:v>34</c:v>
                </c:pt>
                <c:pt idx="1">
                  <c:v>50</c:v>
                </c:pt>
                <c:pt idx="2">
                  <c:v>6</c:v>
                </c:pt>
                <c:pt idx="3">
                  <c:v>1</c:v>
                </c:pt>
              </c:numCache>
            </c:numRef>
          </c:val>
          <c:extLst>
            <c:ext xmlns:c16="http://schemas.microsoft.com/office/drawing/2014/chart" uri="{C3380CC4-5D6E-409C-BE32-E72D297353CC}">
              <c16:uniqueId val="{00000031-3B05-4D6C-A4E6-8BB357880336}"/>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1883336832895888"/>
          <c:y val="0.8457732335697109"/>
          <c:w val="0.6200010498687667"/>
          <c:h val="0.11442812185790209"/>
        </c:manualLayout>
      </c:layout>
      <c:overlay val="0"/>
      <c:txPr>
        <a:bodyPr/>
        <a:lstStyle/>
        <a:p>
          <a:pPr>
            <a:defRPr sz="8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1.4 : Travel</a:t>
            </a:r>
          </a:p>
        </c:rich>
      </c:tx>
      <c:layout>
        <c:manualLayout>
          <c:xMode val="edge"/>
          <c:yMode val="edge"/>
          <c:x val="0.36534527777778364"/>
          <c:y val="1.4780092592592595E-2"/>
        </c:manualLayout>
      </c:layout>
      <c:overlay val="0"/>
      <c:spPr>
        <a:noFill/>
        <a:ln w="25400">
          <a:noFill/>
        </a:ln>
      </c:spPr>
    </c:title>
    <c:autoTitleDeleted val="0"/>
    <c:plotArea>
      <c:layout>
        <c:manualLayout>
          <c:layoutTarget val="inner"/>
          <c:xMode val="edge"/>
          <c:yMode val="edge"/>
          <c:x val="0.1154563492063492"/>
          <c:y val="9.9026144459215565E-2"/>
          <c:w val="0.83726567460320778"/>
          <c:h val="0.73097487814023265"/>
        </c:manualLayout>
      </c:layout>
      <c:areaChart>
        <c:grouping val="stacked"/>
        <c:varyColors val="0"/>
        <c:ser>
          <c:idx val="0"/>
          <c:order val="0"/>
          <c:tx>
            <c:strRef>
              <c:f>'1.4 to 1.7'!$C$2</c:f>
              <c:strCache>
                <c:ptCount val="1"/>
                <c:pt idx="0">
                  <c:v>Light travel</c:v>
                </c:pt>
              </c:strCache>
            </c:strRef>
          </c:tx>
          <c:spPr>
            <a:solidFill>
              <a:srgbClr val="0093D3"/>
            </a:solidFill>
            <a:ln w="25400">
              <a:noFill/>
              <a:prstDash val="solid"/>
            </a:ln>
          </c:spPr>
          <c:cat>
            <c:numRef>
              <c:f>'1.4 to 1.7'!$A$4:$A$21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1.7'!$C$4:$C$21</c:f>
              <c:numCache>
                <c:formatCode>0.00</c:formatCode>
                <c:ptCount val="18"/>
                <c:pt idx="0">
                  <c:v>34.010136983999999</c:v>
                </c:pt>
                <c:pt idx="1">
                  <c:v>35.103149405000003</c:v>
                </c:pt>
                <c:pt idx="2">
                  <c:v>36.165959274000002</c:v>
                </c:pt>
                <c:pt idx="3">
                  <c:v>37.124693692999998</c:v>
                </c:pt>
                <c:pt idx="4">
                  <c:v>37.406844509999999</c:v>
                </c:pt>
                <c:pt idx="5">
                  <c:v>37.309752674000002</c:v>
                </c:pt>
                <c:pt idx="6">
                  <c:v>37.849211793999999</c:v>
                </c:pt>
                <c:pt idx="7">
                  <c:v>37.244549632999998</c:v>
                </c:pt>
                <c:pt idx="8">
                  <c:v>37.325787245000001</c:v>
                </c:pt>
                <c:pt idx="9">
                  <c:v>37.295398339999998</c:v>
                </c:pt>
                <c:pt idx="10">
                  <c:v>36.840567356999998</c:v>
                </c:pt>
                <c:pt idx="11">
                  <c:v>36.917257628000002</c:v>
                </c:pt>
                <c:pt idx="12">
                  <c:v>37.468335787999997</c:v>
                </c:pt>
                <c:pt idx="13">
                  <c:v>38.395690860000002</c:v>
                </c:pt>
                <c:pt idx="14">
                  <c:v>39.855482856999998</c:v>
                </c:pt>
                <c:pt idx="15">
                  <c:v>41.810807654999998</c:v>
                </c:pt>
                <c:pt idx="16">
                  <c:v>43.355683601999999</c:v>
                </c:pt>
                <c:pt idx="17">
                  <c:v>44.874119505000003</c:v>
                </c:pt>
              </c:numCache>
            </c:numRef>
          </c:val>
          <c:extLst>
            <c:ext xmlns:c16="http://schemas.microsoft.com/office/drawing/2014/chart" uri="{C3380CC4-5D6E-409C-BE32-E72D297353CC}">
              <c16:uniqueId val="{00000000-214A-4A3F-9E71-7F5233B2BF29}"/>
            </c:ext>
          </c:extLst>
        </c:ser>
        <c:ser>
          <c:idx val="1"/>
          <c:order val="1"/>
          <c:tx>
            <c:strRef>
              <c:f>'1.4 to 1.7'!$D$2</c:f>
              <c:strCache>
                <c:ptCount val="1"/>
                <c:pt idx="0">
                  <c:v>Other travel</c:v>
                </c:pt>
              </c:strCache>
            </c:strRef>
          </c:tx>
          <c:spPr>
            <a:solidFill>
              <a:srgbClr val="BDC1C1"/>
            </a:solidFill>
            <a:ln w="25400">
              <a:noFill/>
              <a:prstDash val="solid"/>
            </a:ln>
          </c:spPr>
          <c:cat>
            <c:numRef>
              <c:f>'1.4 to 1.7'!$A$4:$A$21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1.7'!$D$4:$D$21</c:f>
              <c:numCache>
                <c:formatCode>0.00</c:formatCode>
                <c:ptCount val="18"/>
                <c:pt idx="0">
                  <c:v>2.5950785597000001</c:v>
                </c:pt>
                <c:pt idx="1">
                  <c:v>2.7011628227000002</c:v>
                </c:pt>
                <c:pt idx="2">
                  <c:v>2.8017549088</c:v>
                </c:pt>
                <c:pt idx="3">
                  <c:v>2.9808367336999999</c:v>
                </c:pt>
                <c:pt idx="4">
                  <c:v>3.1060444112000001</c:v>
                </c:pt>
                <c:pt idx="5">
                  <c:v>3.1990209568000001</c:v>
                </c:pt>
                <c:pt idx="6">
                  <c:v>3.3005003124000001</c:v>
                </c:pt>
                <c:pt idx="7">
                  <c:v>3.3400574725999999</c:v>
                </c:pt>
                <c:pt idx="8">
                  <c:v>3.2238360526999998</c:v>
                </c:pt>
                <c:pt idx="9">
                  <c:v>3.2276405813000002</c:v>
                </c:pt>
                <c:pt idx="10">
                  <c:v>3.2233717157999999</c:v>
                </c:pt>
                <c:pt idx="11">
                  <c:v>3.2200608215000002</c:v>
                </c:pt>
                <c:pt idx="12">
                  <c:v>3.2923864674000001</c:v>
                </c:pt>
                <c:pt idx="13">
                  <c:v>3.4031007244999998</c:v>
                </c:pt>
                <c:pt idx="14">
                  <c:v>3.4845341433999999</c:v>
                </c:pt>
                <c:pt idx="15">
                  <c:v>3.6012949077999998</c:v>
                </c:pt>
                <c:pt idx="16">
                  <c:v>3.7665329893999999</c:v>
                </c:pt>
                <c:pt idx="17">
                  <c:v>3.9171988588</c:v>
                </c:pt>
              </c:numCache>
            </c:numRef>
          </c:val>
          <c:extLst>
            <c:ext xmlns:c16="http://schemas.microsoft.com/office/drawing/2014/chart" uri="{C3380CC4-5D6E-409C-BE32-E72D297353CC}">
              <c16:uniqueId val="{00000001-214A-4A3F-9E71-7F5233B2BF29}"/>
            </c:ext>
          </c:extLst>
        </c:ser>
        <c:dLbls>
          <c:showLegendKey val="0"/>
          <c:showVal val="0"/>
          <c:showCatName val="0"/>
          <c:showSerName val="0"/>
          <c:showPercent val="0"/>
          <c:showBubbleSize val="0"/>
        </c:dLbls>
        <c:axId val="137483392"/>
        <c:axId val="137485312"/>
      </c:areaChart>
      <c:catAx>
        <c:axId val="137483392"/>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NZ"/>
                  <a:t>Period</a:t>
                </a:r>
              </a:p>
            </c:rich>
          </c:tx>
          <c:layout>
            <c:manualLayout>
              <c:xMode val="edge"/>
              <c:yMode val="edge"/>
              <c:x val="0.46973807858138128"/>
              <c:y val="0.90773085182534008"/>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37485312"/>
        <c:crosses val="autoZero"/>
        <c:auto val="1"/>
        <c:lblAlgn val="ctr"/>
        <c:lblOffset val="100"/>
        <c:tickLblSkip val="2"/>
        <c:tickMarkSkip val="1"/>
        <c:noMultiLvlLbl val="0"/>
      </c:catAx>
      <c:valAx>
        <c:axId val="137485312"/>
        <c:scaling>
          <c:orientation val="minMax"/>
          <c:max val="50"/>
          <c:min val="2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Billion vehicle km</a:t>
                </a:r>
              </a:p>
            </c:rich>
          </c:tx>
          <c:layout>
            <c:manualLayout>
              <c:xMode val="edge"/>
              <c:yMode val="edge"/>
              <c:x val="2.1280555555555692E-3"/>
              <c:y val="0.2737666666666668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37483392"/>
        <c:crosses val="autoZero"/>
        <c:crossBetween val="midCat"/>
        <c:majorUnit val="5"/>
      </c:valAx>
      <c:spPr>
        <a:solidFill>
          <a:srgbClr val="FFFFFF"/>
        </a:solidFill>
        <a:ln w="25400">
          <a:noFill/>
        </a:ln>
      </c:spPr>
    </c:plotArea>
    <c:legend>
      <c:legendPos val="b"/>
      <c:layout>
        <c:manualLayout>
          <c:xMode val="edge"/>
          <c:yMode val="edge"/>
          <c:x val="0.28404055555555557"/>
          <c:y val="0.90683379629629635"/>
          <c:w val="0.41075194444444446"/>
          <c:h val="8.7286574074074072E-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000" b="1" i="0" u="none" strike="noStrike" baseline="0">
                <a:solidFill>
                  <a:srgbClr val="000000"/>
                </a:solidFill>
                <a:latin typeface="Arial"/>
                <a:ea typeface="Arial"/>
                <a:cs typeface="Arial"/>
              </a:defRPr>
            </a:pPr>
            <a:r>
              <a:rPr lang="en-NZ" sz="1000"/>
              <a:t>Where used trucks entering the fleet in 2018 came from</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5000056966239657"/>
          <c:y val="0.10447786574419345"/>
          <c:w val="0.40666732856010479"/>
          <c:h val="0.60696664860912464"/>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1-2BE7-419E-8E19-A8AAB8B36759}"/>
              </c:ext>
            </c:extLst>
          </c:dPt>
          <c:dPt>
            <c:idx val="1"/>
            <c:bubble3D val="0"/>
            <c:spPr>
              <a:solidFill>
                <a:srgbClr val="6BB5D9"/>
              </a:solidFill>
              <a:ln w="9525">
                <a:noFill/>
              </a:ln>
            </c:spPr>
            <c:extLst>
              <c:ext xmlns:c16="http://schemas.microsoft.com/office/drawing/2014/chart" uri="{C3380CC4-5D6E-409C-BE32-E72D297353CC}">
                <c16:uniqueId val="{00000003-2BE7-419E-8E19-A8AAB8B36759}"/>
              </c:ext>
            </c:extLst>
          </c:dPt>
          <c:dPt>
            <c:idx val="2"/>
            <c:bubble3D val="0"/>
            <c:spPr>
              <a:solidFill>
                <a:srgbClr val="0093D3">
                  <a:alpha val="23000"/>
                </a:srgbClr>
              </a:solidFill>
              <a:ln w="9525">
                <a:noFill/>
              </a:ln>
            </c:spPr>
            <c:extLst>
              <c:ext xmlns:c16="http://schemas.microsoft.com/office/drawing/2014/chart" uri="{C3380CC4-5D6E-409C-BE32-E72D297353CC}">
                <c16:uniqueId val="{00000005-2BE7-419E-8E19-A8AAB8B36759}"/>
              </c:ext>
            </c:extLst>
          </c:dPt>
          <c:dPt>
            <c:idx val="3"/>
            <c:bubble3D val="0"/>
            <c:spPr>
              <a:solidFill>
                <a:srgbClr val="BDC1C1"/>
              </a:solidFill>
              <a:ln w="9525">
                <a:noFill/>
              </a:ln>
            </c:spPr>
            <c:extLst>
              <c:ext xmlns:c16="http://schemas.microsoft.com/office/drawing/2014/chart" uri="{C3380CC4-5D6E-409C-BE32-E72D297353CC}">
                <c16:uniqueId val="{00000007-2BE7-419E-8E19-A8AAB8B36759}"/>
              </c:ext>
            </c:extLst>
          </c:dPt>
          <c:dPt>
            <c:idx val="4"/>
            <c:bubble3D val="0"/>
            <c:spPr>
              <a:solidFill>
                <a:srgbClr val="202222"/>
              </a:solidFill>
              <a:ln w="9525">
                <a:noFill/>
              </a:ln>
            </c:spPr>
            <c:extLst>
              <c:ext xmlns:c16="http://schemas.microsoft.com/office/drawing/2014/chart" uri="{C3380CC4-5D6E-409C-BE32-E72D297353CC}">
                <c16:uniqueId val="{00000009-2BE7-419E-8E19-A8AAB8B36759}"/>
              </c:ext>
            </c:extLst>
          </c:dPt>
          <c:dPt>
            <c:idx val="5"/>
            <c:bubble3D val="0"/>
            <c:spPr>
              <a:solidFill>
                <a:srgbClr val="0093D3"/>
              </a:solidFill>
              <a:ln w="9525">
                <a:noFill/>
              </a:ln>
            </c:spPr>
            <c:extLst>
              <c:ext xmlns:c16="http://schemas.microsoft.com/office/drawing/2014/chart" uri="{C3380CC4-5D6E-409C-BE32-E72D297353CC}">
                <c16:uniqueId val="{0000000B-2BE7-419E-8E19-A8AAB8B36759}"/>
              </c:ext>
            </c:extLst>
          </c:dPt>
          <c:dPt>
            <c:idx val="6"/>
            <c:bubble3D val="0"/>
            <c:spPr>
              <a:solidFill>
                <a:srgbClr val="006188"/>
              </a:solidFill>
              <a:ln w="9525">
                <a:noFill/>
              </a:ln>
            </c:spPr>
            <c:extLst>
              <c:ext xmlns:c16="http://schemas.microsoft.com/office/drawing/2014/chart" uri="{C3380CC4-5D6E-409C-BE32-E72D297353CC}">
                <c16:uniqueId val="{0000000D-2BE7-419E-8E19-A8AAB8B36759}"/>
              </c:ext>
            </c:extLst>
          </c:dPt>
          <c:dPt>
            <c:idx val="7"/>
            <c:bubble3D val="0"/>
            <c:spPr>
              <a:solidFill>
                <a:srgbClr val="557A8C"/>
              </a:solidFill>
              <a:ln w="9525">
                <a:noFill/>
              </a:ln>
            </c:spPr>
            <c:extLst>
              <c:ext xmlns:c16="http://schemas.microsoft.com/office/drawing/2014/chart" uri="{C3380CC4-5D6E-409C-BE32-E72D297353CC}">
                <c16:uniqueId val="{0000000F-2BE7-419E-8E19-A8AAB8B36759}"/>
              </c:ext>
            </c:extLst>
          </c:dPt>
          <c:cat>
            <c:strRef>
              <c:f>'6.7b'!$C$3:$F$3</c:f>
              <c:strCache>
                <c:ptCount val="4"/>
                <c:pt idx="0">
                  <c:v> Used Europe</c:v>
                </c:pt>
                <c:pt idx="1">
                  <c:v> Used Japan</c:v>
                </c:pt>
                <c:pt idx="2">
                  <c:v> Used Australia</c:v>
                </c:pt>
                <c:pt idx="3">
                  <c:v> Used NZ</c:v>
                </c:pt>
              </c:strCache>
            </c:strRef>
          </c:cat>
          <c:val>
            <c:numRef>
              <c:f>'6.7b'!$C$136:$F$136</c:f>
              <c:numCache>
                <c:formatCode>General</c:formatCode>
                <c:ptCount val="4"/>
                <c:pt idx="0">
                  <c:v>43</c:v>
                </c:pt>
                <c:pt idx="1">
                  <c:v>1898</c:v>
                </c:pt>
                <c:pt idx="2">
                  <c:v>165</c:v>
                </c:pt>
                <c:pt idx="3">
                  <c:v>29</c:v>
                </c:pt>
              </c:numCache>
            </c:numRef>
          </c:val>
          <c:extLst>
            <c:ext xmlns:c16="http://schemas.microsoft.com/office/drawing/2014/chart" uri="{C3380CC4-5D6E-409C-BE32-E72D297353CC}">
              <c16:uniqueId val="{00000010-2BE7-419E-8E19-A8AAB8B36759}"/>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2-2BE7-419E-8E19-A8AAB8B36759}"/>
              </c:ext>
            </c:extLst>
          </c:dPt>
          <c:cat>
            <c:strRef>
              <c:f>'6.7b'!$C$3:$F$3</c:f>
              <c:strCache>
                <c:ptCount val="4"/>
                <c:pt idx="0">
                  <c:v> Used Europe</c:v>
                </c:pt>
                <c:pt idx="1">
                  <c:v> Used Japan</c:v>
                </c:pt>
                <c:pt idx="2">
                  <c:v> Used Australia</c:v>
                </c:pt>
                <c:pt idx="3">
                  <c:v> Used NZ</c:v>
                </c:pt>
              </c:strCache>
            </c:strRef>
          </c:cat>
          <c:val>
            <c:numRef>
              <c:f>'6.7b'!$D$22</c:f>
              <c:numCache>
                <c:formatCode>General</c:formatCode>
                <c:ptCount val="1"/>
                <c:pt idx="0">
                  <c:v>50</c:v>
                </c:pt>
              </c:numCache>
            </c:numRef>
          </c:val>
          <c:extLst>
            <c:ext xmlns:c16="http://schemas.microsoft.com/office/drawing/2014/chart" uri="{C3380CC4-5D6E-409C-BE32-E72D297353CC}">
              <c16:uniqueId val="{00000013-2BE7-419E-8E19-A8AAB8B36759}"/>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2BE7-419E-8E19-A8AAB8B36759}"/>
              </c:ext>
            </c:extLst>
          </c:dPt>
          <c:cat>
            <c:strRef>
              <c:f>'6.7b'!$C$3:$F$3</c:f>
              <c:strCache>
                <c:ptCount val="4"/>
                <c:pt idx="0">
                  <c:v> Used Europe</c:v>
                </c:pt>
                <c:pt idx="1">
                  <c:v> Used Japan</c:v>
                </c:pt>
                <c:pt idx="2">
                  <c:v> Used Australia</c:v>
                </c:pt>
                <c:pt idx="3">
                  <c:v> Used NZ</c:v>
                </c:pt>
              </c:strCache>
            </c:strRef>
          </c:cat>
          <c:val>
            <c:numRef>
              <c:f>'6.7b'!$E$22</c:f>
              <c:numCache>
                <c:formatCode>General</c:formatCode>
                <c:ptCount val="1"/>
                <c:pt idx="0">
                  <c:v>6</c:v>
                </c:pt>
              </c:numCache>
            </c:numRef>
          </c:val>
          <c:extLst>
            <c:ext xmlns:c16="http://schemas.microsoft.com/office/drawing/2014/chart" uri="{C3380CC4-5D6E-409C-BE32-E72D297353CC}">
              <c16:uniqueId val="{00000016-2BE7-419E-8E19-A8AAB8B36759}"/>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8-2BE7-419E-8E19-A8AAB8B36759}"/>
              </c:ext>
            </c:extLst>
          </c:dPt>
          <c:cat>
            <c:strRef>
              <c:f>'6.7b'!$C$3:$F$3</c:f>
              <c:strCache>
                <c:ptCount val="4"/>
                <c:pt idx="0">
                  <c:v> Used Europe</c:v>
                </c:pt>
                <c:pt idx="1">
                  <c:v> Used Japan</c:v>
                </c:pt>
                <c:pt idx="2">
                  <c:v> Used Australia</c:v>
                </c:pt>
                <c:pt idx="3">
                  <c:v> Used NZ</c:v>
                </c:pt>
              </c:strCache>
            </c:strRef>
          </c:cat>
          <c:val>
            <c:numRef>
              <c:f>'6.7b'!$F$22</c:f>
              <c:numCache>
                <c:formatCode>General</c:formatCode>
                <c:ptCount val="1"/>
                <c:pt idx="0">
                  <c:v>1</c:v>
                </c:pt>
              </c:numCache>
            </c:numRef>
          </c:val>
          <c:extLst>
            <c:ext xmlns:c16="http://schemas.microsoft.com/office/drawing/2014/chart" uri="{C3380CC4-5D6E-409C-BE32-E72D297353CC}">
              <c16:uniqueId val="{00000019-2BE7-419E-8E19-A8AAB8B36759}"/>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B-2BE7-419E-8E19-A8AAB8B36759}"/>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C-2BE7-419E-8E19-A8AAB8B36759}"/>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E-2BE7-419E-8E19-A8AAB8B36759}"/>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F-2BE7-419E-8E19-A8AAB8B36759}"/>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1-2BE7-419E-8E19-A8AAB8B36759}"/>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22-2BE7-419E-8E19-A8AAB8B36759}"/>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4-2BE7-419E-8E19-A8AAB8B36759}"/>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26-2BE7-419E-8E19-A8AAB8B36759}"/>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28-2BE7-419E-8E19-A8AAB8B36759}"/>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2A-2BE7-419E-8E19-A8AAB8B36759}"/>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2C-2BE7-419E-8E19-A8AAB8B36759}"/>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2E-2BE7-419E-8E19-A8AAB8B36759}"/>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30-2BE7-419E-8E19-A8AAB8B36759}"/>
              </c:ext>
            </c:extLst>
          </c:dPt>
          <c:cat>
            <c:strRef>
              <c:f>'6.7b'!$C$3:$F$3</c:f>
              <c:strCache>
                <c:ptCount val="4"/>
                <c:pt idx="0">
                  <c:v> Used Europe</c:v>
                </c:pt>
                <c:pt idx="1">
                  <c:v> Used Japan</c:v>
                </c:pt>
                <c:pt idx="2">
                  <c:v> Used Australia</c:v>
                </c:pt>
                <c:pt idx="3">
                  <c:v> Used NZ</c:v>
                </c:pt>
              </c:strCache>
            </c:strRef>
          </c:cat>
          <c:val>
            <c:numRef>
              <c:f>'6.7b'!$C$22:$F$22</c:f>
              <c:numCache>
                <c:formatCode>General</c:formatCode>
                <c:ptCount val="4"/>
                <c:pt idx="0">
                  <c:v>34</c:v>
                </c:pt>
                <c:pt idx="1">
                  <c:v>50</c:v>
                </c:pt>
                <c:pt idx="2">
                  <c:v>6</c:v>
                </c:pt>
                <c:pt idx="3">
                  <c:v>1</c:v>
                </c:pt>
              </c:numCache>
            </c:numRef>
          </c:val>
          <c:extLst>
            <c:ext xmlns:c16="http://schemas.microsoft.com/office/drawing/2014/chart" uri="{C3380CC4-5D6E-409C-BE32-E72D297353CC}">
              <c16:uniqueId val="{00000031-2BE7-419E-8E19-A8AAB8B36759}"/>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1883336832895888"/>
          <c:y val="0.8457732335697109"/>
          <c:w val="0.6200010498687667"/>
          <c:h val="0.11442812185790209"/>
        </c:manualLayout>
      </c:layout>
      <c:overlay val="0"/>
      <c:txPr>
        <a:bodyPr/>
        <a:lstStyle/>
        <a:p>
          <a:pPr>
            <a:defRPr sz="8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200" b="1" i="0" u="none" strike="noStrike" baseline="0">
                <a:solidFill>
                  <a:srgbClr val="000000"/>
                </a:solidFill>
                <a:latin typeface="Arial"/>
                <a:ea typeface="Arial"/>
                <a:cs typeface="Arial"/>
              </a:defRPr>
            </a:pPr>
            <a:r>
              <a:rPr lang="en-NZ" sz="1000"/>
              <a:t>Where used buses entering the fleet in 2018 came from </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4666723090369611"/>
          <c:y val="8.7064888120161207E-2"/>
          <c:w val="0.41333400607748388"/>
          <c:h val="0.61691692153714228"/>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1-2C50-445A-8559-7B55F148A314}"/>
              </c:ext>
            </c:extLst>
          </c:dPt>
          <c:dPt>
            <c:idx val="1"/>
            <c:bubble3D val="0"/>
            <c:spPr>
              <a:solidFill>
                <a:srgbClr val="6BB6D2"/>
              </a:solidFill>
              <a:ln w="9525">
                <a:noFill/>
              </a:ln>
            </c:spPr>
            <c:extLst>
              <c:ext xmlns:c16="http://schemas.microsoft.com/office/drawing/2014/chart" uri="{C3380CC4-5D6E-409C-BE32-E72D297353CC}">
                <c16:uniqueId val="{00000003-2C50-445A-8559-7B55F148A314}"/>
              </c:ext>
            </c:extLst>
          </c:dPt>
          <c:dPt>
            <c:idx val="2"/>
            <c:bubble3D val="0"/>
            <c:spPr>
              <a:solidFill>
                <a:srgbClr val="0093D3">
                  <a:alpha val="23000"/>
                </a:srgbClr>
              </a:solidFill>
              <a:ln w="9525">
                <a:noFill/>
              </a:ln>
            </c:spPr>
            <c:extLst>
              <c:ext xmlns:c16="http://schemas.microsoft.com/office/drawing/2014/chart" uri="{C3380CC4-5D6E-409C-BE32-E72D297353CC}">
                <c16:uniqueId val="{00000005-2C50-445A-8559-7B55F148A314}"/>
              </c:ext>
            </c:extLst>
          </c:dPt>
          <c:dPt>
            <c:idx val="3"/>
            <c:bubble3D val="0"/>
            <c:spPr>
              <a:solidFill>
                <a:srgbClr val="BDC1C1"/>
              </a:solidFill>
              <a:ln w="9525">
                <a:noFill/>
              </a:ln>
            </c:spPr>
            <c:extLst>
              <c:ext xmlns:c16="http://schemas.microsoft.com/office/drawing/2014/chart" uri="{C3380CC4-5D6E-409C-BE32-E72D297353CC}">
                <c16:uniqueId val="{00000007-2C50-445A-8559-7B55F148A314}"/>
              </c:ext>
            </c:extLst>
          </c:dPt>
          <c:dPt>
            <c:idx val="4"/>
            <c:bubble3D val="0"/>
            <c:spPr>
              <a:solidFill>
                <a:srgbClr val="202222"/>
              </a:solidFill>
              <a:ln w="9525">
                <a:noFill/>
              </a:ln>
            </c:spPr>
            <c:extLst>
              <c:ext xmlns:c16="http://schemas.microsoft.com/office/drawing/2014/chart" uri="{C3380CC4-5D6E-409C-BE32-E72D297353CC}">
                <c16:uniqueId val="{00000009-2C50-445A-8559-7B55F148A314}"/>
              </c:ext>
            </c:extLst>
          </c:dPt>
          <c:dPt>
            <c:idx val="5"/>
            <c:bubble3D val="0"/>
            <c:spPr>
              <a:solidFill>
                <a:srgbClr val="0093D3"/>
              </a:solidFill>
              <a:ln w="9525">
                <a:noFill/>
              </a:ln>
            </c:spPr>
            <c:extLst>
              <c:ext xmlns:c16="http://schemas.microsoft.com/office/drawing/2014/chart" uri="{C3380CC4-5D6E-409C-BE32-E72D297353CC}">
                <c16:uniqueId val="{0000000B-2C50-445A-8559-7B55F148A314}"/>
              </c:ext>
            </c:extLst>
          </c:dPt>
          <c:dPt>
            <c:idx val="6"/>
            <c:bubble3D val="0"/>
            <c:spPr>
              <a:solidFill>
                <a:srgbClr val="006188"/>
              </a:solidFill>
              <a:ln w="9525">
                <a:noFill/>
              </a:ln>
            </c:spPr>
            <c:extLst>
              <c:ext xmlns:c16="http://schemas.microsoft.com/office/drawing/2014/chart" uri="{C3380CC4-5D6E-409C-BE32-E72D297353CC}">
                <c16:uniqueId val="{0000000D-2C50-445A-8559-7B55F148A314}"/>
              </c:ext>
            </c:extLst>
          </c:dPt>
          <c:dPt>
            <c:idx val="7"/>
            <c:bubble3D val="0"/>
            <c:spPr>
              <a:solidFill>
                <a:srgbClr val="557A8C"/>
              </a:solidFill>
              <a:ln w="9525">
                <a:noFill/>
              </a:ln>
            </c:spPr>
            <c:extLst>
              <c:ext xmlns:c16="http://schemas.microsoft.com/office/drawing/2014/chart" uri="{C3380CC4-5D6E-409C-BE32-E72D297353CC}">
                <c16:uniqueId val="{0000000F-2C50-445A-8559-7B55F148A314}"/>
              </c:ext>
            </c:extLst>
          </c:dPt>
          <c:cat>
            <c:strRef>
              <c:f>'6.7b'!$C$3:$F$3</c:f>
              <c:strCache>
                <c:ptCount val="4"/>
                <c:pt idx="0">
                  <c:v> Used Europe</c:v>
                </c:pt>
                <c:pt idx="1">
                  <c:v> Used Japan</c:v>
                </c:pt>
                <c:pt idx="2">
                  <c:v> Used Australia</c:v>
                </c:pt>
                <c:pt idx="3">
                  <c:v> Used NZ</c:v>
                </c:pt>
              </c:strCache>
            </c:strRef>
          </c:cat>
          <c:val>
            <c:numRef>
              <c:f>'6.7b'!$C$22:$F$22</c:f>
              <c:numCache>
                <c:formatCode>General</c:formatCode>
                <c:ptCount val="4"/>
                <c:pt idx="0">
                  <c:v>34</c:v>
                </c:pt>
                <c:pt idx="1">
                  <c:v>50</c:v>
                </c:pt>
                <c:pt idx="2">
                  <c:v>6</c:v>
                </c:pt>
                <c:pt idx="3">
                  <c:v>1</c:v>
                </c:pt>
              </c:numCache>
            </c:numRef>
          </c:val>
          <c:extLst>
            <c:ext xmlns:c16="http://schemas.microsoft.com/office/drawing/2014/chart" uri="{C3380CC4-5D6E-409C-BE32-E72D297353CC}">
              <c16:uniqueId val="{00000010-2C50-445A-8559-7B55F148A314}"/>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2-2C50-445A-8559-7B55F148A314}"/>
              </c:ext>
            </c:extLst>
          </c:dPt>
          <c:cat>
            <c:strRef>
              <c:f>'6.7b'!$C$3:$F$3</c:f>
              <c:strCache>
                <c:ptCount val="4"/>
                <c:pt idx="0">
                  <c:v> Used Europe</c:v>
                </c:pt>
                <c:pt idx="1">
                  <c:v> Used Japan</c:v>
                </c:pt>
                <c:pt idx="2">
                  <c:v> Used Australia</c:v>
                </c:pt>
                <c:pt idx="3">
                  <c:v> Used NZ</c:v>
                </c:pt>
              </c:strCache>
            </c:strRef>
          </c:cat>
          <c:val>
            <c:numRef>
              <c:f>'6.7b'!$D$22</c:f>
              <c:numCache>
                <c:formatCode>General</c:formatCode>
                <c:ptCount val="1"/>
                <c:pt idx="0">
                  <c:v>50</c:v>
                </c:pt>
              </c:numCache>
            </c:numRef>
          </c:val>
          <c:extLst>
            <c:ext xmlns:c16="http://schemas.microsoft.com/office/drawing/2014/chart" uri="{C3380CC4-5D6E-409C-BE32-E72D297353CC}">
              <c16:uniqueId val="{00000013-2C50-445A-8559-7B55F148A314}"/>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2C50-445A-8559-7B55F148A314}"/>
              </c:ext>
            </c:extLst>
          </c:dPt>
          <c:cat>
            <c:strRef>
              <c:f>'6.7b'!$C$3:$F$3</c:f>
              <c:strCache>
                <c:ptCount val="4"/>
                <c:pt idx="0">
                  <c:v> Used Europe</c:v>
                </c:pt>
                <c:pt idx="1">
                  <c:v> Used Japan</c:v>
                </c:pt>
                <c:pt idx="2">
                  <c:v> Used Australia</c:v>
                </c:pt>
                <c:pt idx="3">
                  <c:v> Used NZ</c:v>
                </c:pt>
              </c:strCache>
            </c:strRef>
          </c:cat>
          <c:val>
            <c:numRef>
              <c:f>'6.7b'!$E$22</c:f>
              <c:numCache>
                <c:formatCode>General</c:formatCode>
                <c:ptCount val="1"/>
                <c:pt idx="0">
                  <c:v>6</c:v>
                </c:pt>
              </c:numCache>
            </c:numRef>
          </c:val>
          <c:extLst>
            <c:ext xmlns:c16="http://schemas.microsoft.com/office/drawing/2014/chart" uri="{C3380CC4-5D6E-409C-BE32-E72D297353CC}">
              <c16:uniqueId val="{00000016-2C50-445A-8559-7B55F148A314}"/>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8-2C50-445A-8559-7B55F148A314}"/>
              </c:ext>
            </c:extLst>
          </c:dPt>
          <c:cat>
            <c:strRef>
              <c:f>'6.7b'!$C$3:$F$3</c:f>
              <c:strCache>
                <c:ptCount val="4"/>
                <c:pt idx="0">
                  <c:v> Used Europe</c:v>
                </c:pt>
                <c:pt idx="1">
                  <c:v> Used Japan</c:v>
                </c:pt>
                <c:pt idx="2">
                  <c:v> Used Australia</c:v>
                </c:pt>
                <c:pt idx="3">
                  <c:v> Used NZ</c:v>
                </c:pt>
              </c:strCache>
            </c:strRef>
          </c:cat>
          <c:val>
            <c:numRef>
              <c:f>'6.7b'!$F$22</c:f>
              <c:numCache>
                <c:formatCode>General</c:formatCode>
                <c:ptCount val="1"/>
                <c:pt idx="0">
                  <c:v>1</c:v>
                </c:pt>
              </c:numCache>
            </c:numRef>
          </c:val>
          <c:extLst>
            <c:ext xmlns:c16="http://schemas.microsoft.com/office/drawing/2014/chart" uri="{C3380CC4-5D6E-409C-BE32-E72D297353CC}">
              <c16:uniqueId val="{00000019-2C50-445A-8559-7B55F148A314}"/>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B-2C50-445A-8559-7B55F148A314}"/>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C-2C50-445A-8559-7B55F148A314}"/>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E-2C50-445A-8559-7B55F148A314}"/>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F-2C50-445A-8559-7B55F148A314}"/>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1-2C50-445A-8559-7B55F148A314}"/>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22-2C50-445A-8559-7B55F148A314}"/>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4-2C50-445A-8559-7B55F148A314}"/>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26-2C50-445A-8559-7B55F148A314}"/>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28-2C50-445A-8559-7B55F148A314}"/>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2A-2C50-445A-8559-7B55F148A314}"/>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2C-2C50-445A-8559-7B55F148A314}"/>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2E-2C50-445A-8559-7B55F148A314}"/>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30-2C50-445A-8559-7B55F148A314}"/>
              </c:ext>
            </c:extLst>
          </c:dPt>
          <c:cat>
            <c:strRef>
              <c:f>'6.7b'!$C$3:$F$3</c:f>
              <c:strCache>
                <c:ptCount val="4"/>
                <c:pt idx="0">
                  <c:v> Used Europe</c:v>
                </c:pt>
                <c:pt idx="1">
                  <c:v> Used Japan</c:v>
                </c:pt>
                <c:pt idx="2">
                  <c:v> Used Australia</c:v>
                </c:pt>
                <c:pt idx="3">
                  <c:v> Used NZ</c:v>
                </c:pt>
              </c:strCache>
            </c:strRef>
          </c:cat>
          <c:val>
            <c:numRef>
              <c:f>'6.7b'!$C$22:$F$22</c:f>
              <c:numCache>
                <c:formatCode>General</c:formatCode>
                <c:ptCount val="4"/>
                <c:pt idx="0">
                  <c:v>34</c:v>
                </c:pt>
                <c:pt idx="1">
                  <c:v>50</c:v>
                </c:pt>
                <c:pt idx="2">
                  <c:v>6</c:v>
                </c:pt>
                <c:pt idx="3">
                  <c:v>1</c:v>
                </c:pt>
              </c:numCache>
            </c:numRef>
          </c:val>
          <c:extLst>
            <c:ext xmlns:c16="http://schemas.microsoft.com/office/drawing/2014/chart" uri="{C3380CC4-5D6E-409C-BE32-E72D297353CC}">
              <c16:uniqueId val="{00000031-2C50-445A-8559-7B55F148A314}"/>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2024123508951626"/>
          <c:y val="0.88065527658099341"/>
          <c:w val="0.62000104986876625"/>
          <c:h val="0.11442812185790209"/>
        </c:manualLayout>
      </c:layout>
      <c:overlay val="0"/>
      <c:txPr>
        <a:bodyPr/>
        <a:lstStyle/>
        <a:p>
          <a:pPr>
            <a:defRPr sz="8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000" b="1" i="0" u="none" strike="noStrike" baseline="0">
                <a:solidFill>
                  <a:srgbClr val="000000"/>
                </a:solidFill>
                <a:latin typeface="Arial"/>
                <a:ea typeface="Arial"/>
                <a:cs typeface="Arial"/>
              </a:defRPr>
            </a:pPr>
            <a:r>
              <a:rPr lang="en-NZ" sz="1000"/>
              <a:t>Where used LCV entering the fleet in 2018 came from </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5000056966239668"/>
          <c:y val="0.10447786574419345"/>
          <c:w val="0.40666732856010479"/>
          <c:h val="0.60696664860912464"/>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1-9565-499E-AFA0-9A02D997DBD0}"/>
              </c:ext>
            </c:extLst>
          </c:dPt>
          <c:dPt>
            <c:idx val="1"/>
            <c:bubble3D val="0"/>
            <c:spPr>
              <a:solidFill>
                <a:srgbClr val="6BB6D2"/>
              </a:solidFill>
              <a:ln w="9525">
                <a:noFill/>
              </a:ln>
            </c:spPr>
            <c:extLst>
              <c:ext xmlns:c16="http://schemas.microsoft.com/office/drawing/2014/chart" uri="{C3380CC4-5D6E-409C-BE32-E72D297353CC}">
                <c16:uniqueId val="{00000003-9565-499E-AFA0-9A02D997DBD0}"/>
              </c:ext>
            </c:extLst>
          </c:dPt>
          <c:dPt>
            <c:idx val="2"/>
            <c:bubble3D val="0"/>
            <c:spPr>
              <a:solidFill>
                <a:srgbClr val="0093D3">
                  <a:alpha val="23000"/>
                </a:srgbClr>
              </a:solidFill>
              <a:ln w="9525">
                <a:noFill/>
              </a:ln>
            </c:spPr>
            <c:extLst>
              <c:ext xmlns:c16="http://schemas.microsoft.com/office/drawing/2014/chart" uri="{C3380CC4-5D6E-409C-BE32-E72D297353CC}">
                <c16:uniqueId val="{00000005-9565-499E-AFA0-9A02D997DBD0}"/>
              </c:ext>
            </c:extLst>
          </c:dPt>
          <c:dPt>
            <c:idx val="3"/>
            <c:bubble3D val="0"/>
            <c:spPr>
              <a:solidFill>
                <a:srgbClr val="BDC1C1"/>
              </a:solidFill>
              <a:ln w="9525">
                <a:noFill/>
              </a:ln>
            </c:spPr>
            <c:extLst>
              <c:ext xmlns:c16="http://schemas.microsoft.com/office/drawing/2014/chart" uri="{C3380CC4-5D6E-409C-BE32-E72D297353CC}">
                <c16:uniqueId val="{00000007-9565-499E-AFA0-9A02D997DBD0}"/>
              </c:ext>
            </c:extLst>
          </c:dPt>
          <c:dPt>
            <c:idx val="4"/>
            <c:bubble3D val="0"/>
            <c:spPr>
              <a:solidFill>
                <a:srgbClr val="202222"/>
              </a:solidFill>
              <a:ln w="9525">
                <a:noFill/>
              </a:ln>
            </c:spPr>
            <c:extLst>
              <c:ext xmlns:c16="http://schemas.microsoft.com/office/drawing/2014/chart" uri="{C3380CC4-5D6E-409C-BE32-E72D297353CC}">
                <c16:uniqueId val="{00000009-9565-499E-AFA0-9A02D997DBD0}"/>
              </c:ext>
            </c:extLst>
          </c:dPt>
          <c:dPt>
            <c:idx val="5"/>
            <c:bubble3D val="0"/>
            <c:spPr>
              <a:solidFill>
                <a:srgbClr val="0093D3"/>
              </a:solidFill>
              <a:ln w="9525">
                <a:noFill/>
              </a:ln>
            </c:spPr>
            <c:extLst>
              <c:ext xmlns:c16="http://schemas.microsoft.com/office/drawing/2014/chart" uri="{C3380CC4-5D6E-409C-BE32-E72D297353CC}">
                <c16:uniqueId val="{0000000B-9565-499E-AFA0-9A02D997DBD0}"/>
              </c:ext>
            </c:extLst>
          </c:dPt>
          <c:dPt>
            <c:idx val="6"/>
            <c:bubble3D val="0"/>
            <c:spPr>
              <a:solidFill>
                <a:srgbClr val="006087"/>
              </a:solidFill>
              <a:ln w="9525">
                <a:noFill/>
              </a:ln>
            </c:spPr>
            <c:extLst>
              <c:ext xmlns:c16="http://schemas.microsoft.com/office/drawing/2014/chart" uri="{C3380CC4-5D6E-409C-BE32-E72D297353CC}">
                <c16:uniqueId val="{0000000D-9565-499E-AFA0-9A02D997DBD0}"/>
              </c:ext>
            </c:extLst>
          </c:dPt>
          <c:dPt>
            <c:idx val="7"/>
            <c:bubble3D val="0"/>
            <c:spPr>
              <a:solidFill>
                <a:srgbClr val="5B7686"/>
              </a:solidFill>
              <a:ln w="9525">
                <a:noFill/>
              </a:ln>
            </c:spPr>
            <c:extLst>
              <c:ext xmlns:c16="http://schemas.microsoft.com/office/drawing/2014/chart" uri="{C3380CC4-5D6E-409C-BE32-E72D297353CC}">
                <c16:uniqueId val="{0000000F-9565-499E-AFA0-9A02D997DBD0}"/>
              </c:ext>
            </c:extLst>
          </c:dPt>
          <c:cat>
            <c:strRef>
              <c:f>'6.7b'!$C$3:$F$3</c:f>
              <c:strCache>
                <c:ptCount val="4"/>
                <c:pt idx="0">
                  <c:v> Used Europe</c:v>
                </c:pt>
                <c:pt idx="1">
                  <c:v> Used Japan</c:v>
                </c:pt>
                <c:pt idx="2">
                  <c:v> Used Australia</c:v>
                </c:pt>
                <c:pt idx="3">
                  <c:v> Used NZ</c:v>
                </c:pt>
              </c:strCache>
            </c:strRef>
          </c:cat>
          <c:val>
            <c:numRef>
              <c:f>'6.7b'!$C$41:$F$41</c:f>
              <c:numCache>
                <c:formatCode>General</c:formatCode>
                <c:ptCount val="4"/>
                <c:pt idx="0">
                  <c:v>431</c:v>
                </c:pt>
                <c:pt idx="1">
                  <c:v>8018</c:v>
                </c:pt>
                <c:pt idx="2">
                  <c:v>1131</c:v>
                </c:pt>
                <c:pt idx="3">
                  <c:v>118</c:v>
                </c:pt>
              </c:numCache>
            </c:numRef>
          </c:val>
          <c:extLst>
            <c:ext xmlns:c16="http://schemas.microsoft.com/office/drawing/2014/chart" uri="{C3380CC4-5D6E-409C-BE32-E72D297353CC}">
              <c16:uniqueId val="{00000010-9565-499E-AFA0-9A02D997DBD0}"/>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2-9565-499E-AFA0-9A02D997DBD0}"/>
              </c:ext>
            </c:extLst>
          </c:dPt>
          <c:cat>
            <c:strRef>
              <c:f>'6.7b'!$C$3:$F$3</c:f>
              <c:strCache>
                <c:ptCount val="4"/>
                <c:pt idx="0">
                  <c:v> Used Europe</c:v>
                </c:pt>
                <c:pt idx="1">
                  <c:v> Used Japan</c:v>
                </c:pt>
                <c:pt idx="2">
                  <c:v> Used Australia</c:v>
                </c:pt>
                <c:pt idx="3">
                  <c:v> Used NZ</c:v>
                </c:pt>
              </c:strCache>
            </c:strRef>
          </c:cat>
          <c:val>
            <c:numRef>
              <c:f>'6.7b'!$D$22</c:f>
              <c:numCache>
                <c:formatCode>General</c:formatCode>
                <c:ptCount val="1"/>
                <c:pt idx="0">
                  <c:v>50</c:v>
                </c:pt>
              </c:numCache>
            </c:numRef>
          </c:val>
          <c:extLst>
            <c:ext xmlns:c16="http://schemas.microsoft.com/office/drawing/2014/chart" uri="{C3380CC4-5D6E-409C-BE32-E72D297353CC}">
              <c16:uniqueId val="{00000013-9565-499E-AFA0-9A02D997DBD0}"/>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9565-499E-AFA0-9A02D997DBD0}"/>
              </c:ext>
            </c:extLst>
          </c:dPt>
          <c:cat>
            <c:strRef>
              <c:f>'6.7b'!$C$3:$F$3</c:f>
              <c:strCache>
                <c:ptCount val="4"/>
                <c:pt idx="0">
                  <c:v> Used Europe</c:v>
                </c:pt>
                <c:pt idx="1">
                  <c:v> Used Japan</c:v>
                </c:pt>
                <c:pt idx="2">
                  <c:v> Used Australia</c:v>
                </c:pt>
                <c:pt idx="3">
                  <c:v> Used NZ</c:v>
                </c:pt>
              </c:strCache>
            </c:strRef>
          </c:cat>
          <c:val>
            <c:numRef>
              <c:f>'6.7b'!$E$22</c:f>
              <c:numCache>
                <c:formatCode>General</c:formatCode>
                <c:ptCount val="1"/>
                <c:pt idx="0">
                  <c:v>6</c:v>
                </c:pt>
              </c:numCache>
            </c:numRef>
          </c:val>
          <c:extLst>
            <c:ext xmlns:c16="http://schemas.microsoft.com/office/drawing/2014/chart" uri="{C3380CC4-5D6E-409C-BE32-E72D297353CC}">
              <c16:uniqueId val="{00000016-9565-499E-AFA0-9A02D997DBD0}"/>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8-9565-499E-AFA0-9A02D997DBD0}"/>
              </c:ext>
            </c:extLst>
          </c:dPt>
          <c:cat>
            <c:strRef>
              <c:f>'6.7b'!$C$3:$F$3</c:f>
              <c:strCache>
                <c:ptCount val="4"/>
                <c:pt idx="0">
                  <c:v> Used Europe</c:v>
                </c:pt>
                <c:pt idx="1">
                  <c:v> Used Japan</c:v>
                </c:pt>
                <c:pt idx="2">
                  <c:v> Used Australia</c:v>
                </c:pt>
                <c:pt idx="3">
                  <c:v> Used NZ</c:v>
                </c:pt>
              </c:strCache>
            </c:strRef>
          </c:cat>
          <c:val>
            <c:numRef>
              <c:f>'6.7b'!$F$22</c:f>
              <c:numCache>
                <c:formatCode>General</c:formatCode>
                <c:ptCount val="1"/>
                <c:pt idx="0">
                  <c:v>1</c:v>
                </c:pt>
              </c:numCache>
            </c:numRef>
          </c:val>
          <c:extLst>
            <c:ext xmlns:c16="http://schemas.microsoft.com/office/drawing/2014/chart" uri="{C3380CC4-5D6E-409C-BE32-E72D297353CC}">
              <c16:uniqueId val="{00000019-9565-499E-AFA0-9A02D997DBD0}"/>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B-9565-499E-AFA0-9A02D997DBD0}"/>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C-9565-499E-AFA0-9A02D997DBD0}"/>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E-9565-499E-AFA0-9A02D997DBD0}"/>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F-9565-499E-AFA0-9A02D997DBD0}"/>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1-9565-499E-AFA0-9A02D997DBD0}"/>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22-9565-499E-AFA0-9A02D997DBD0}"/>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4-9565-499E-AFA0-9A02D997DBD0}"/>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26-9565-499E-AFA0-9A02D997DBD0}"/>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28-9565-499E-AFA0-9A02D997DBD0}"/>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2A-9565-499E-AFA0-9A02D997DBD0}"/>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2C-9565-499E-AFA0-9A02D997DBD0}"/>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2E-9565-499E-AFA0-9A02D997DBD0}"/>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30-9565-499E-AFA0-9A02D997DBD0}"/>
              </c:ext>
            </c:extLst>
          </c:dPt>
          <c:cat>
            <c:strRef>
              <c:f>'6.7b'!$C$3:$F$3</c:f>
              <c:strCache>
                <c:ptCount val="4"/>
                <c:pt idx="0">
                  <c:v> Used Europe</c:v>
                </c:pt>
                <c:pt idx="1">
                  <c:v> Used Japan</c:v>
                </c:pt>
                <c:pt idx="2">
                  <c:v> Used Australia</c:v>
                </c:pt>
                <c:pt idx="3">
                  <c:v> Used NZ</c:v>
                </c:pt>
              </c:strCache>
            </c:strRef>
          </c:cat>
          <c:val>
            <c:numRef>
              <c:f>'6.7b'!$C$22:$F$22</c:f>
              <c:numCache>
                <c:formatCode>General</c:formatCode>
                <c:ptCount val="4"/>
                <c:pt idx="0">
                  <c:v>34</c:v>
                </c:pt>
                <c:pt idx="1">
                  <c:v>50</c:v>
                </c:pt>
                <c:pt idx="2">
                  <c:v>6</c:v>
                </c:pt>
                <c:pt idx="3">
                  <c:v>1</c:v>
                </c:pt>
              </c:numCache>
            </c:numRef>
          </c:val>
          <c:extLst>
            <c:ext xmlns:c16="http://schemas.microsoft.com/office/drawing/2014/chart" uri="{C3380CC4-5D6E-409C-BE32-E72D297353CC}">
              <c16:uniqueId val="{00000031-9565-499E-AFA0-9A02D997DBD0}"/>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1883336832895888"/>
          <c:y val="0.84577323356971135"/>
          <c:w val="0.6200010498687667"/>
          <c:h val="0.11442812185790209"/>
        </c:manualLayout>
      </c:layout>
      <c:overlay val="0"/>
      <c:txPr>
        <a:bodyPr/>
        <a:lstStyle/>
        <a:p>
          <a:pPr>
            <a:defRPr sz="8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a:t>Used import petrol and diesel light registrations</a:t>
            </a:r>
          </a:p>
        </c:rich>
      </c:tx>
      <c:overlay val="1"/>
    </c:title>
    <c:autoTitleDeleted val="0"/>
    <c:plotArea>
      <c:layout>
        <c:manualLayout>
          <c:layoutTarget val="inner"/>
          <c:xMode val="edge"/>
          <c:yMode val="edge"/>
          <c:x val="0.14082174103237124"/>
          <c:y val="0.12547462817147856"/>
          <c:w val="0.71343174603174608"/>
          <c:h val="0.72415099154272378"/>
        </c:manualLayout>
      </c:layout>
      <c:barChart>
        <c:barDir val="col"/>
        <c:grouping val="stacked"/>
        <c:varyColors val="0"/>
        <c:ser>
          <c:idx val="0"/>
          <c:order val="0"/>
          <c:tx>
            <c:strRef>
              <c:f>'6.8'!$O$4</c:f>
              <c:strCache>
                <c:ptCount val="1"/>
                <c:pt idx="0">
                  <c:v>Petrol LPV</c:v>
                </c:pt>
              </c:strCache>
            </c:strRef>
          </c:tx>
          <c:invertIfNegative val="0"/>
          <c:cat>
            <c:numRef>
              <c:f>'6.8'!$A$5:$A$23</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'6.8'!$O$5:$O$23</c:f>
              <c:numCache>
                <c:formatCode>General</c:formatCode>
                <c:ptCount val="19"/>
                <c:pt idx="0">
                  <c:v>94052</c:v>
                </c:pt>
                <c:pt idx="1">
                  <c:v>123988</c:v>
                </c:pt>
                <c:pt idx="2">
                  <c:v>117408</c:v>
                </c:pt>
                <c:pt idx="3">
                  <c:v>135484</c:v>
                </c:pt>
                <c:pt idx="4">
                  <c:v>128188</c:v>
                </c:pt>
                <c:pt idx="5">
                  <c:v>131936</c:v>
                </c:pt>
                <c:pt idx="6">
                  <c:v>107612</c:v>
                </c:pt>
                <c:pt idx="7">
                  <c:v>111832</c:v>
                </c:pt>
                <c:pt idx="8">
                  <c:v>77596</c:v>
                </c:pt>
                <c:pt idx="9">
                  <c:v>84444</c:v>
                </c:pt>
                <c:pt idx="10">
                  <c:v>93064</c:v>
                </c:pt>
                <c:pt idx="11">
                  <c:v>84764</c:v>
                </c:pt>
                <c:pt idx="12">
                  <c:v>85884</c:v>
                </c:pt>
                <c:pt idx="13">
                  <c:v>110412</c:v>
                </c:pt>
                <c:pt idx="14">
                  <c:v>140980</c:v>
                </c:pt>
                <c:pt idx="15">
                  <c:v>142432</c:v>
                </c:pt>
                <c:pt idx="16">
                  <c:v>153160</c:v>
                </c:pt>
                <c:pt idx="17">
                  <c:v>167816</c:v>
                </c:pt>
                <c:pt idx="18">
                  <c:v>132860</c:v>
                </c:pt>
              </c:numCache>
            </c:numRef>
          </c:val>
          <c:extLst>
            <c:ext xmlns:c16="http://schemas.microsoft.com/office/drawing/2014/chart" uri="{C3380CC4-5D6E-409C-BE32-E72D297353CC}">
              <c16:uniqueId val="{00000000-6C74-4621-99F1-A1461235728F}"/>
            </c:ext>
          </c:extLst>
        </c:ser>
        <c:ser>
          <c:idx val="2"/>
          <c:order val="1"/>
          <c:tx>
            <c:strRef>
              <c:f>'6.8'!$P$4</c:f>
              <c:strCache>
                <c:ptCount val="1"/>
                <c:pt idx="0">
                  <c:v>Petrol LCV</c:v>
                </c:pt>
              </c:strCache>
            </c:strRef>
          </c:tx>
          <c:invertIfNegative val="0"/>
          <c:cat>
            <c:numRef>
              <c:f>'6.8'!$A$5:$A$23</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'6.8'!$P$5:$P$23</c:f>
              <c:numCache>
                <c:formatCode>General</c:formatCode>
                <c:ptCount val="19"/>
                <c:pt idx="0">
                  <c:v>1600</c:v>
                </c:pt>
                <c:pt idx="1">
                  <c:v>1824</c:v>
                </c:pt>
                <c:pt idx="2">
                  <c:v>2396</c:v>
                </c:pt>
                <c:pt idx="3">
                  <c:v>1796</c:v>
                </c:pt>
                <c:pt idx="4">
                  <c:v>2144</c:v>
                </c:pt>
                <c:pt idx="5">
                  <c:v>2208</c:v>
                </c:pt>
                <c:pt idx="6">
                  <c:v>2088</c:v>
                </c:pt>
                <c:pt idx="7">
                  <c:v>3504</c:v>
                </c:pt>
                <c:pt idx="8">
                  <c:v>2440</c:v>
                </c:pt>
                <c:pt idx="9">
                  <c:v>1884</c:v>
                </c:pt>
                <c:pt idx="10">
                  <c:v>2472</c:v>
                </c:pt>
                <c:pt idx="11">
                  <c:v>2660</c:v>
                </c:pt>
                <c:pt idx="12">
                  <c:v>2296</c:v>
                </c:pt>
                <c:pt idx="13">
                  <c:v>3628</c:v>
                </c:pt>
                <c:pt idx="14">
                  <c:v>4532</c:v>
                </c:pt>
                <c:pt idx="15">
                  <c:v>4896</c:v>
                </c:pt>
                <c:pt idx="16">
                  <c:v>6872</c:v>
                </c:pt>
                <c:pt idx="17">
                  <c:v>6808</c:v>
                </c:pt>
                <c:pt idx="18">
                  <c:v>5624</c:v>
                </c:pt>
              </c:numCache>
            </c:numRef>
          </c:val>
          <c:extLst>
            <c:ext xmlns:c16="http://schemas.microsoft.com/office/drawing/2014/chart" uri="{C3380CC4-5D6E-409C-BE32-E72D297353CC}">
              <c16:uniqueId val="{00000001-6C74-4621-99F1-A1461235728F}"/>
            </c:ext>
          </c:extLst>
        </c:ser>
        <c:ser>
          <c:idx val="1"/>
          <c:order val="2"/>
          <c:tx>
            <c:strRef>
              <c:f>'6.8'!$U$4</c:f>
              <c:strCache>
                <c:ptCount val="1"/>
                <c:pt idx="0">
                  <c:v>LPG LPV </c:v>
                </c:pt>
              </c:strCache>
            </c:strRef>
          </c:tx>
          <c:invertIfNegative val="0"/>
          <c:cat>
            <c:numRef>
              <c:f>'6.8'!$A$5:$A$23</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'6.8'!$U$5:$U$23</c:f>
              <c:numCache>
                <c:formatCode>General</c:formatCode>
                <c:ptCount val="19"/>
                <c:pt idx="0">
                  <c:v>0</c:v>
                </c:pt>
                <c:pt idx="1">
                  <c:v>8</c:v>
                </c:pt>
                <c:pt idx="2">
                  <c:v>8</c:v>
                </c:pt>
                <c:pt idx="3">
                  <c:v>0</c:v>
                </c:pt>
                <c:pt idx="4">
                  <c:v>0</c:v>
                </c:pt>
                <c:pt idx="5">
                  <c:v>4</c:v>
                </c:pt>
                <c:pt idx="6">
                  <c:v>8</c:v>
                </c:pt>
                <c:pt idx="7">
                  <c:v>8</c:v>
                </c:pt>
                <c:pt idx="8">
                  <c:v>0</c:v>
                </c:pt>
                <c:pt idx="9">
                  <c:v>12</c:v>
                </c:pt>
                <c:pt idx="10">
                  <c:v>0</c:v>
                </c:pt>
                <c:pt idx="11">
                  <c:v>4</c:v>
                </c:pt>
                <c:pt idx="12">
                  <c:v>0</c:v>
                </c:pt>
                <c:pt idx="13">
                  <c:v>4</c:v>
                </c:pt>
                <c:pt idx="14">
                  <c:v>24</c:v>
                </c:pt>
                <c:pt idx="15">
                  <c:v>8</c:v>
                </c:pt>
                <c:pt idx="16">
                  <c:v>20</c:v>
                </c:pt>
                <c:pt idx="17">
                  <c:v>8</c:v>
                </c:pt>
                <c:pt idx="18">
                  <c:v>12</c:v>
                </c:pt>
              </c:numCache>
            </c:numRef>
          </c:val>
          <c:extLst>
            <c:ext xmlns:c16="http://schemas.microsoft.com/office/drawing/2014/chart" uri="{C3380CC4-5D6E-409C-BE32-E72D297353CC}">
              <c16:uniqueId val="{00000002-6C74-4621-99F1-A1461235728F}"/>
            </c:ext>
          </c:extLst>
        </c:ser>
        <c:ser>
          <c:idx val="3"/>
          <c:order val="3"/>
          <c:tx>
            <c:strRef>
              <c:f>'6.8'!$Q$4</c:f>
              <c:strCache>
                <c:ptCount val="1"/>
                <c:pt idx="0">
                  <c:v>Diesel LPV</c:v>
                </c:pt>
              </c:strCache>
            </c:strRef>
          </c:tx>
          <c:invertIfNegative val="0"/>
          <c:cat>
            <c:numRef>
              <c:f>'6.8'!$A$5:$A$23</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'6.8'!$Q$4</c:f>
              <c:numCache>
                <c:formatCode>General</c:formatCode>
                <c:ptCount val="1"/>
                <c:pt idx="0">
                  <c:v>0</c:v>
                </c:pt>
              </c:numCache>
            </c:numRef>
          </c:val>
          <c:extLst>
            <c:ext xmlns:c16="http://schemas.microsoft.com/office/drawing/2014/chart" uri="{C3380CC4-5D6E-409C-BE32-E72D297353CC}">
              <c16:uniqueId val="{00000003-6C74-4621-99F1-A1461235728F}"/>
            </c:ext>
          </c:extLst>
        </c:ser>
        <c:ser>
          <c:idx val="4"/>
          <c:order val="4"/>
          <c:tx>
            <c:strRef>
              <c:f>'6.8'!$R$4</c:f>
              <c:strCache>
                <c:ptCount val="1"/>
                <c:pt idx="0">
                  <c:v>Diesel LCV</c:v>
                </c:pt>
              </c:strCache>
            </c:strRef>
          </c:tx>
          <c:invertIfNegative val="0"/>
          <c:cat>
            <c:numRef>
              <c:f>'6.8'!$A$5:$A$23</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'6.8'!$R$5:$R$23</c:f>
              <c:numCache>
                <c:formatCode>General</c:formatCode>
                <c:ptCount val="19"/>
                <c:pt idx="0">
                  <c:v>2356</c:v>
                </c:pt>
                <c:pt idx="1">
                  <c:v>3140</c:v>
                </c:pt>
                <c:pt idx="2">
                  <c:v>4604</c:v>
                </c:pt>
                <c:pt idx="3">
                  <c:v>7544</c:v>
                </c:pt>
                <c:pt idx="4">
                  <c:v>6276</c:v>
                </c:pt>
                <c:pt idx="5">
                  <c:v>6132</c:v>
                </c:pt>
                <c:pt idx="6">
                  <c:v>5420</c:v>
                </c:pt>
                <c:pt idx="7">
                  <c:v>4988</c:v>
                </c:pt>
                <c:pt idx="8">
                  <c:v>1512</c:v>
                </c:pt>
                <c:pt idx="9">
                  <c:v>1080</c:v>
                </c:pt>
                <c:pt idx="10">
                  <c:v>536</c:v>
                </c:pt>
                <c:pt idx="11">
                  <c:v>684</c:v>
                </c:pt>
                <c:pt idx="12">
                  <c:v>1112</c:v>
                </c:pt>
                <c:pt idx="13">
                  <c:v>2648</c:v>
                </c:pt>
                <c:pt idx="14">
                  <c:v>2984</c:v>
                </c:pt>
                <c:pt idx="15">
                  <c:v>2828</c:v>
                </c:pt>
                <c:pt idx="16">
                  <c:v>4140</c:v>
                </c:pt>
                <c:pt idx="17">
                  <c:v>4572</c:v>
                </c:pt>
                <c:pt idx="18">
                  <c:v>4432</c:v>
                </c:pt>
              </c:numCache>
            </c:numRef>
          </c:val>
          <c:extLst>
            <c:ext xmlns:c16="http://schemas.microsoft.com/office/drawing/2014/chart" uri="{C3380CC4-5D6E-409C-BE32-E72D297353CC}">
              <c16:uniqueId val="{00000004-6C74-4621-99F1-A1461235728F}"/>
            </c:ext>
          </c:extLst>
        </c:ser>
        <c:dLbls>
          <c:showLegendKey val="0"/>
          <c:showVal val="0"/>
          <c:showCatName val="0"/>
          <c:showSerName val="0"/>
          <c:showPercent val="0"/>
          <c:showBubbleSize val="0"/>
        </c:dLbls>
        <c:gapWidth val="150"/>
        <c:overlap val="100"/>
        <c:axId val="161753728"/>
        <c:axId val="161771904"/>
      </c:barChart>
      <c:catAx>
        <c:axId val="161753728"/>
        <c:scaling>
          <c:orientation val="minMax"/>
        </c:scaling>
        <c:delete val="0"/>
        <c:axPos val="b"/>
        <c:numFmt formatCode="General"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161771904"/>
        <c:crosses val="autoZero"/>
        <c:auto val="1"/>
        <c:lblAlgn val="ctr"/>
        <c:lblOffset val="100"/>
        <c:tickLblSkip val="2"/>
        <c:tickMarkSkip val="1"/>
        <c:noMultiLvlLbl val="0"/>
      </c:catAx>
      <c:valAx>
        <c:axId val="161771904"/>
        <c:scaling>
          <c:orientation val="minMax"/>
          <c:max val="180000"/>
        </c:scaling>
        <c:delete val="0"/>
        <c:axPos val="l"/>
        <c:majorGridlines>
          <c:spPr>
            <a:ln>
              <a:prstDash val="dash"/>
            </a:ln>
          </c:spPr>
        </c:majorGridlines>
        <c:numFmt formatCode="#,##0" sourceLinked="0"/>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161753728"/>
        <c:crosses val="autoZero"/>
        <c:crossBetween val="between"/>
        <c:majorUnit val="30000"/>
      </c:valAx>
    </c:plotArea>
    <c:legend>
      <c:legendPos val="r"/>
      <c:overlay val="0"/>
      <c:txPr>
        <a:bodyPr/>
        <a:lstStyle/>
        <a:p>
          <a:pPr>
            <a:defRPr sz="62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a:t>NZ new light petrol and diesel</a:t>
            </a:r>
            <a:r>
              <a:rPr lang="en-NZ" baseline="0"/>
              <a:t> </a:t>
            </a:r>
            <a:r>
              <a:rPr lang="en-NZ"/>
              <a:t>registrations</a:t>
            </a:r>
          </a:p>
        </c:rich>
      </c:tx>
      <c:overlay val="1"/>
    </c:title>
    <c:autoTitleDeleted val="0"/>
    <c:plotArea>
      <c:layout>
        <c:manualLayout>
          <c:layoutTarget val="inner"/>
          <c:xMode val="edge"/>
          <c:yMode val="edge"/>
          <c:x val="0.14082174103237124"/>
          <c:y val="0.12547462817147856"/>
          <c:w val="0.71343174603174608"/>
          <c:h val="0.72415099154272378"/>
        </c:manualLayout>
      </c:layout>
      <c:barChart>
        <c:barDir val="col"/>
        <c:grouping val="stacked"/>
        <c:varyColors val="0"/>
        <c:ser>
          <c:idx val="0"/>
          <c:order val="0"/>
          <c:tx>
            <c:strRef>
              <c:f>'6.8'!$B$4</c:f>
              <c:strCache>
                <c:ptCount val="1"/>
                <c:pt idx="0">
                  <c:v>Petrol LPV</c:v>
                </c:pt>
              </c:strCache>
            </c:strRef>
          </c:tx>
          <c:invertIfNegative val="0"/>
          <c:cat>
            <c:numRef>
              <c:f>'6.8'!$A$5:$A$23</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'6.8'!$B$5:$B$23</c:f>
              <c:numCache>
                <c:formatCode>General</c:formatCode>
                <c:ptCount val="19"/>
                <c:pt idx="0">
                  <c:v>59276</c:v>
                </c:pt>
                <c:pt idx="1">
                  <c:v>67140</c:v>
                </c:pt>
                <c:pt idx="2">
                  <c:v>68436</c:v>
                </c:pt>
                <c:pt idx="3">
                  <c:v>77584</c:v>
                </c:pt>
                <c:pt idx="4">
                  <c:v>79176</c:v>
                </c:pt>
                <c:pt idx="5">
                  <c:v>76488</c:v>
                </c:pt>
                <c:pt idx="6">
                  <c:v>75160</c:v>
                </c:pt>
                <c:pt idx="7">
                  <c:v>75396</c:v>
                </c:pt>
                <c:pt idx="8">
                  <c:v>64940</c:v>
                </c:pt>
                <c:pt idx="9">
                  <c:v>51372</c:v>
                </c:pt>
                <c:pt idx="10">
                  <c:v>59804</c:v>
                </c:pt>
                <c:pt idx="11">
                  <c:v>58412</c:v>
                </c:pt>
                <c:pt idx="12">
                  <c:v>69144</c:v>
                </c:pt>
                <c:pt idx="13">
                  <c:v>77184</c:v>
                </c:pt>
                <c:pt idx="14">
                  <c:v>84700</c:v>
                </c:pt>
                <c:pt idx="15">
                  <c:v>86680</c:v>
                </c:pt>
                <c:pt idx="16">
                  <c:v>99048</c:v>
                </c:pt>
                <c:pt idx="17">
                  <c:v>103840</c:v>
                </c:pt>
                <c:pt idx="18">
                  <c:v>102440</c:v>
                </c:pt>
              </c:numCache>
            </c:numRef>
          </c:val>
          <c:extLst>
            <c:ext xmlns:c16="http://schemas.microsoft.com/office/drawing/2014/chart" uri="{C3380CC4-5D6E-409C-BE32-E72D297353CC}">
              <c16:uniqueId val="{00000000-E105-43B8-A133-2700B792611E}"/>
            </c:ext>
          </c:extLst>
        </c:ser>
        <c:ser>
          <c:idx val="2"/>
          <c:order val="1"/>
          <c:tx>
            <c:strRef>
              <c:f>'6.8'!$C$4</c:f>
              <c:strCache>
                <c:ptCount val="1"/>
                <c:pt idx="0">
                  <c:v>Petrol LCV</c:v>
                </c:pt>
              </c:strCache>
            </c:strRef>
          </c:tx>
          <c:invertIfNegative val="0"/>
          <c:cat>
            <c:numRef>
              <c:f>'6.8'!$A$5:$A$16</c:f>
              <c:numCache>
                <c:formatCode>General</c:formatCode>
                <c:ptCount val="12"/>
                <c:pt idx="0">
                  <c:v>2000</c:v>
                </c:pt>
                <c:pt idx="1">
                  <c:v>2001</c:v>
                </c:pt>
                <c:pt idx="2">
                  <c:v>2002</c:v>
                </c:pt>
                <c:pt idx="3">
                  <c:v>2003</c:v>
                </c:pt>
                <c:pt idx="4">
                  <c:v>2004</c:v>
                </c:pt>
                <c:pt idx="5">
                  <c:v>2005</c:v>
                </c:pt>
                <c:pt idx="6">
                  <c:v>2006</c:v>
                </c:pt>
                <c:pt idx="7">
                  <c:v>2007</c:v>
                </c:pt>
                <c:pt idx="8">
                  <c:v>2008</c:v>
                </c:pt>
                <c:pt idx="9">
                  <c:v>2009</c:v>
                </c:pt>
                <c:pt idx="10">
                  <c:v>2010</c:v>
                </c:pt>
                <c:pt idx="11">
                  <c:v>2011</c:v>
                </c:pt>
              </c:numCache>
            </c:numRef>
          </c:cat>
          <c:val>
            <c:numRef>
              <c:f>'6.8'!$C$5:$C$23</c:f>
              <c:numCache>
                <c:formatCode>General</c:formatCode>
                <c:ptCount val="19"/>
                <c:pt idx="0">
                  <c:v>3568</c:v>
                </c:pt>
                <c:pt idx="1">
                  <c:v>4736</c:v>
                </c:pt>
                <c:pt idx="2">
                  <c:v>4684</c:v>
                </c:pt>
                <c:pt idx="3">
                  <c:v>5436</c:v>
                </c:pt>
                <c:pt idx="4">
                  <c:v>5544</c:v>
                </c:pt>
                <c:pt idx="5">
                  <c:v>4672</c:v>
                </c:pt>
                <c:pt idx="6">
                  <c:v>3372</c:v>
                </c:pt>
                <c:pt idx="7">
                  <c:v>4432</c:v>
                </c:pt>
                <c:pt idx="8">
                  <c:v>2460</c:v>
                </c:pt>
                <c:pt idx="9">
                  <c:v>1860</c:v>
                </c:pt>
                <c:pt idx="10">
                  <c:v>2308</c:v>
                </c:pt>
                <c:pt idx="11">
                  <c:v>2104</c:v>
                </c:pt>
                <c:pt idx="12">
                  <c:v>2204</c:v>
                </c:pt>
                <c:pt idx="13">
                  <c:v>2320</c:v>
                </c:pt>
                <c:pt idx="14">
                  <c:v>1980</c:v>
                </c:pt>
                <c:pt idx="15">
                  <c:v>2040</c:v>
                </c:pt>
                <c:pt idx="16">
                  <c:v>1752</c:v>
                </c:pt>
                <c:pt idx="17">
                  <c:v>1288</c:v>
                </c:pt>
                <c:pt idx="18">
                  <c:v>1124</c:v>
                </c:pt>
              </c:numCache>
            </c:numRef>
          </c:val>
          <c:extLst>
            <c:ext xmlns:c16="http://schemas.microsoft.com/office/drawing/2014/chart" uri="{C3380CC4-5D6E-409C-BE32-E72D297353CC}">
              <c16:uniqueId val="{00000001-E105-43B8-A133-2700B792611E}"/>
            </c:ext>
          </c:extLst>
        </c:ser>
        <c:ser>
          <c:idx val="1"/>
          <c:order val="2"/>
          <c:tx>
            <c:strRef>
              <c:f>'6.8'!$H$4</c:f>
              <c:strCache>
                <c:ptCount val="1"/>
                <c:pt idx="0">
                  <c:v>LPG LPV </c:v>
                </c:pt>
              </c:strCache>
            </c:strRef>
          </c:tx>
          <c:invertIfNegative val="0"/>
          <c:cat>
            <c:numRef>
              <c:f>'6.8'!$A$5:$A$16</c:f>
              <c:numCache>
                <c:formatCode>General</c:formatCode>
                <c:ptCount val="12"/>
                <c:pt idx="0">
                  <c:v>2000</c:v>
                </c:pt>
                <c:pt idx="1">
                  <c:v>2001</c:v>
                </c:pt>
                <c:pt idx="2">
                  <c:v>2002</c:v>
                </c:pt>
                <c:pt idx="3">
                  <c:v>2003</c:v>
                </c:pt>
                <c:pt idx="4">
                  <c:v>2004</c:v>
                </c:pt>
                <c:pt idx="5">
                  <c:v>2005</c:v>
                </c:pt>
                <c:pt idx="6">
                  <c:v>2006</c:v>
                </c:pt>
                <c:pt idx="7">
                  <c:v>2007</c:v>
                </c:pt>
                <c:pt idx="8">
                  <c:v>2008</c:v>
                </c:pt>
                <c:pt idx="9">
                  <c:v>2009</c:v>
                </c:pt>
                <c:pt idx="10">
                  <c:v>2010</c:v>
                </c:pt>
                <c:pt idx="11">
                  <c:v>2011</c:v>
                </c:pt>
              </c:numCache>
            </c:numRef>
          </c:cat>
          <c:val>
            <c:numRef>
              <c:f>'6.8'!$H$5:$H$23</c:f>
              <c:numCache>
                <c:formatCode>General</c:formatCode>
                <c:ptCount val="19"/>
                <c:pt idx="0">
                  <c:v>132</c:v>
                </c:pt>
                <c:pt idx="1">
                  <c:v>204</c:v>
                </c:pt>
                <c:pt idx="2">
                  <c:v>44</c:v>
                </c:pt>
                <c:pt idx="3">
                  <c:v>144</c:v>
                </c:pt>
                <c:pt idx="4">
                  <c:v>72</c:v>
                </c:pt>
                <c:pt idx="5">
                  <c:v>168</c:v>
                </c:pt>
                <c:pt idx="6">
                  <c:v>136</c:v>
                </c:pt>
                <c:pt idx="7">
                  <c:v>160</c:v>
                </c:pt>
                <c:pt idx="8">
                  <c:v>52</c:v>
                </c:pt>
                <c:pt idx="9">
                  <c:v>20</c:v>
                </c:pt>
                <c:pt idx="10">
                  <c:v>24</c:v>
                </c:pt>
                <c:pt idx="11">
                  <c:v>8</c:v>
                </c:pt>
                <c:pt idx="12">
                  <c:v>28</c:v>
                </c:pt>
                <c:pt idx="13">
                  <c:v>56</c:v>
                </c:pt>
                <c:pt idx="14">
                  <c:v>36</c:v>
                </c:pt>
                <c:pt idx="15">
                  <c:v>8</c:v>
                </c:pt>
                <c:pt idx="16">
                  <c:v>0</c:v>
                </c:pt>
                <c:pt idx="17">
                  <c:v>0</c:v>
                </c:pt>
                <c:pt idx="18">
                  <c:v>0</c:v>
                </c:pt>
              </c:numCache>
            </c:numRef>
          </c:val>
          <c:extLst>
            <c:ext xmlns:c16="http://schemas.microsoft.com/office/drawing/2014/chart" uri="{C3380CC4-5D6E-409C-BE32-E72D297353CC}">
              <c16:uniqueId val="{00000002-E105-43B8-A133-2700B792611E}"/>
            </c:ext>
          </c:extLst>
        </c:ser>
        <c:ser>
          <c:idx val="3"/>
          <c:order val="3"/>
          <c:tx>
            <c:strRef>
              <c:f>'6.8'!$I$4</c:f>
              <c:strCache>
                <c:ptCount val="1"/>
                <c:pt idx="0">
                  <c:v>LPV LCV</c:v>
                </c:pt>
              </c:strCache>
            </c:strRef>
          </c:tx>
          <c:invertIfNegative val="0"/>
          <c:cat>
            <c:numRef>
              <c:f>'6.8'!$A$5:$A$16</c:f>
              <c:numCache>
                <c:formatCode>General</c:formatCode>
                <c:ptCount val="12"/>
                <c:pt idx="0">
                  <c:v>2000</c:v>
                </c:pt>
                <c:pt idx="1">
                  <c:v>2001</c:v>
                </c:pt>
                <c:pt idx="2">
                  <c:v>2002</c:v>
                </c:pt>
                <c:pt idx="3">
                  <c:v>2003</c:v>
                </c:pt>
                <c:pt idx="4">
                  <c:v>2004</c:v>
                </c:pt>
                <c:pt idx="5">
                  <c:v>2005</c:v>
                </c:pt>
                <c:pt idx="6">
                  <c:v>2006</c:v>
                </c:pt>
                <c:pt idx="7">
                  <c:v>2007</c:v>
                </c:pt>
                <c:pt idx="8">
                  <c:v>2008</c:v>
                </c:pt>
                <c:pt idx="9">
                  <c:v>2009</c:v>
                </c:pt>
                <c:pt idx="10">
                  <c:v>2010</c:v>
                </c:pt>
                <c:pt idx="11">
                  <c:v>2011</c:v>
                </c:pt>
              </c:numCache>
            </c:numRef>
          </c:cat>
          <c:val>
            <c:numRef>
              <c:f>'6.8'!$I$5:$I$23</c:f>
              <c:numCache>
                <c:formatCode>General</c:formatCode>
                <c:ptCount val="19"/>
                <c:pt idx="0">
                  <c:v>4</c:v>
                </c:pt>
                <c:pt idx="1">
                  <c:v>8</c:v>
                </c:pt>
                <c:pt idx="2">
                  <c:v>4</c:v>
                </c:pt>
                <c:pt idx="3">
                  <c:v>4</c:v>
                </c:pt>
                <c:pt idx="4">
                  <c:v>0</c:v>
                </c:pt>
                <c:pt idx="5">
                  <c:v>16</c:v>
                </c:pt>
                <c:pt idx="6">
                  <c:v>40</c:v>
                </c:pt>
                <c:pt idx="7">
                  <c:v>16</c:v>
                </c:pt>
                <c:pt idx="8">
                  <c:v>0</c:v>
                </c:pt>
                <c:pt idx="9">
                  <c:v>4</c:v>
                </c:pt>
                <c:pt idx="10">
                  <c:v>4</c:v>
                </c:pt>
                <c:pt idx="11">
                  <c:v>0</c:v>
                </c:pt>
                <c:pt idx="12">
                  <c:v>0</c:v>
                </c:pt>
                <c:pt idx="13">
                  <c:v>0</c:v>
                </c:pt>
                <c:pt idx="14">
                  <c:v>4</c:v>
                </c:pt>
                <c:pt idx="15">
                  <c:v>0</c:v>
                </c:pt>
                <c:pt idx="16">
                  <c:v>0</c:v>
                </c:pt>
                <c:pt idx="17">
                  <c:v>8</c:v>
                </c:pt>
                <c:pt idx="18">
                  <c:v>4</c:v>
                </c:pt>
              </c:numCache>
            </c:numRef>
          </c:val>
          <c:extLst>
            <c:ext xmlns:c16="http://schemas.microsoft.com/office/drawing/2014/chart" uri="{C3380CC4-5D6E-409C-BE32-E72D297353CC}">
              <c16:uniqueId val="{00000003-E105-43B8-A133-2700B792611E}"/>
            </c:ext>
          </c:extLst>
        </c:ser>
        <c:ser>
          <c:idx val="4"/>
          <c:order val="4"/>
          <c:tx>
            <c:strRef>
              <c:f>'6.8'!$D$4</c:f>
              <c:strCache>
                <c:ptCount val="1"/>
                <c:pt idx="0">
                  <c:v>Diesel LPV</c:v>
                </c:pt>
              </c:strCache>
            </c:strRef>
          </c:tx>
          <c:invertIfNegative val="0"/>
          <c:val>
            <c:numRef>
              <c:f>'6.8'!$D$5:$D$23</c:f>
              <c:numCache>
                <c:formatCode>General</c:formatCode>
                <c:ptCount val="19"/>
                <c:pt idx="0">
                  <c:v>2012</c:v>
                </c:pt>
                <c:pt idx="1">
                  <c:v>2540</c:v>
                </c:pt>
                <c:pt idx="2">
                  <c:v>2576</c:v>
                </c:pt>
                <c:pt idx="3">
                  <c:v>2204</c:v>
                </c:pt>
                <c:pt idx="4">
                  <c:v>2892</c:v>
                </c:pt>
                <c:pt idx="5">
                  <c:v>3684</c:v>
                </c:pt>
                <c:pt idx="6">
                  <c:v>5664</c:v>
                </c:pt>
                <c:pt idx="7">
                  <c:v>7712</c:v>
                </c:pt>
                <c:pt idx="8">
                  <c:v>7844</c:v>
                </c:pt>
                <c:pt idx="9">
                  <c:v>8064</c:v>
                </c:pt>
                <c:pt idx="10">
                  <c:v>7864</c:v>
                </c:pt>
                <c:pt idx="11">
                  <c:v>9728</c:v>
                </c:pt>
                <c:pt idx="12">
                  <c:v>13252</c:v>
                </c:pt>
                <c:pt idx="13">
                  <c:v>12628</c:v>
                </c:pt>
                <c:pt idx="14">
                  <c:v>12924</c:v>
                </c:pt>
                <c:pt idx="15">
                  <c:v>15688</c:v>
                </c:pt>
                <c:pt idx="16">
                  <c:v>18568</c:v>
                </c:pt>
                <c:pt idx="17">
                  <c:v>16468</c:v>
                </c:pt>
                <c:pt idx="18">
                  <c:v>15720</c:v>
                </c:pt>
              </c:numCache>
            </c:numRef>
          </c:val>
          <c:extLst>
            <c:ext xmlns:c16="http://schemas.microsoft.com/office/drawing/2014/chart" uri="{C3380CC4-5D6E-409C-BE32-E72D297353CC}">
              <c16:uniqueId val="{00000004-E105-43B8-A133-2700B792611E}"/>
            </c:ext>
          </c:extLst>
        </c:ser>
        <c:ser>
          <c:idx val="5"/>
          <c:order val="5"/>
          <c:tx>
            <c:strRef>
              <c:f>'6.8'!$E$4</c:f>
              <c:strCache>
                <c:ptCount val="1"/>
                <c:pt idx="0">
                  <c:v>Diesel LCV</c:v>
                </c:pt>
              </c:strCache>
            </c:strRef>
          </c:tx>
          <c:invertIfNegative val="0"/>
          <c:val>
            <c:numRef>
              <c:f>'6.8'!$E$5:$E$23</c:f>
              <c:numCache>
                <c:formatCode>General</c:formatCode>
                <c:ptCount val="19"/>
                <c:pt idx="0">
                  <c:v>12404</c:v>
                </c:pt>
                <c:pt idx="1">
                  <c:v>13096</c:v>
                </c:pt>
                <c:pt idx="2">
                  <c:v>11464</c:v>
                </c:pt>
                <c:pt idx="3">
                  <c:v>12284</c:v>
                </c:pt>
                <c:pt idx="4">
                  <c:v>13252</c:v>
                </c:pt>
                <c:pt idx="5">
                  <c:v>14156</c:v>
                </c:pt>
                <c:pt idx="6">
                  <c:v>14156</c:v>
                </c:pt>
                <c:pt idx="7">
                  <c:v>16380</c:v>
                </c:pt>
                <c:pt idx="8">
                  <c:v>14488</c:v>
                </c:pt>
                <c:pt idx="9">
                  <c:v>10612</c:v>
                </c:pt>
                <c:pt idx="10">
                  <c:v>13020</c:v>
                </c:pt>
                <c:pt idx="11">
                  <c:v>13836</c:v>
                </c:pt>
                <c:pt idx="12">
                  <c:v>18468</c:v>
                </c:pt>
                <c:pt idx="13">
                  <c:v>25928</c:v>
                </c:pt>
                <c:pt idx="14">
                  <c:v>29976</c:v>
                </c:pt>
                <c:pt idx="15">
                  <c:v>32252</c:v>
                </c:pt>
                <c:pt idx="16">
                  <c:v>37936</c:v>
                </c:pt>
                <c:pt idx="17">
                  <c:v>42200</c:v>
                </c:pt>
                <c:pt idx="18">
                  <c:v>46588</c:v>
                </c:pt>
              </c:numCache>
            </c:numRef>
          </c:val>
          <c:extLst>
            <c:ext xmlns:c16="http://schemas.microsoft.com/office/drawing/2014/chart" uri="{C3380CC4-5D6E-409C-BE32-E72D297353CC}">
              <c16:uniqueId val="{00000005-E105-43B8-A133-2700B792611E}"/>
            </c:ext>
          </c:extLst>
        </c:ser>
        <c:dLbls>
          <c:showLegendKey val="0"/>
          <c:showVal val="0"/>
          <c:showCatName val="0"/>
          <c:showSerName val="0"/>
          <c:showPercent val="0"/>
          <c:showBubbleSize val="0"/>
        </c:dLbls>
        <c:gapWidth val="150"/>
        <c:overlap val="100"/>
        <c:axId val="165847808"/>
        <c:axId val="165849344"/>
      </c:barChart>
      <c:catAx>
        <c:axId val="165847808"/>
        <c:scaling>
          <c:orientation val="minMax"/>
        </c:scaling>
        <c:delete val="0"/>
        <c:axPos val="b"/>
        <c:numFmt formatCode="General"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165849344"/>
        <c:crosses val="autoZero"/>
        <c:auto val="1"/>
        <c:lblAlgn val="ctr"/>
        <c:lblOffset val="100"/>
        <c:tickLblSkip val="2"/>
        <c:tickMarkSkip val="1"/>
        <c:noMultiLvlLbl val="0"/>
      </c:catAx>
      <c:valAx>
        <c:axId val="165849344"/>
        <c:scaling>
          <c:orientation val="minMax"/>
          <c:max val="180000"/>
          <c:min val="0"/>
        </c:scaling>
        <c:delete val="0"/>
        <c:axPos val="l"/>
        <c:majorGridlines>
          <c:spPr>
            <a:ln>
              <a:prstDash val="dash"/>
            </a:ln>
          </c:spPr>
        </c:majorGridlines>
        <c:numFmt formatCode="#,##0" sourceLinked="0"/>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165847808"/>
        <c:crosses val="autoZero"/>
        <c:crossBetween val="between"/>
        <c:majorUnit val="30000"/>
      </c:valAx>
    </c:plotArea>
    <c:legend>
      <c:legendPos val="r"/>
      <c:overlay val="0"/>
      <c:txPr>
        <a:bodyPr/>
        <a:lstStyle/>
        <a:p>
          <a:pPr>
            <a:defRPr sz="62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7.2a : Average age when leaving the light fleet </a:t>
            </a:r>
          </a:p>
        </c:rich>
      </c:tx>
      <c:layout>
        <c:manualLayout>
          <c:xMode val="edge"/>
          <c:yMode val="edge"/>
          <c:x val="0.14094277777777794"/>
          <c:y val="1.7638888888888891E-2"/>
        </c:manualLayout>
      </c:layout>
      <c:overlay val="1"/>
    </c:title>
    <c:autoTitleDeleted val="0"/>
    <c:plotArea>
      <c:layout>
        <c:manualLayout>
          <c:layoutTarget val="inner"/>
          <c:xMode val="edge"/>
          <c:yMode val="edge"/>
          <c:x val="0.10313916400872923"/>
          <c:y val="0.11061946902654785"/>
          <c:w val="0.88490413178503857"/>
          <c:h val="0.72566371681415964"/>
        </c:manualLayout>
      </c:layout>
      <c:barChart>
        <c:barDir val="col"/>
        <c:grouping val="clustered"/>
        <c:varyColors val="0"/>
        <c:ser>
          <c:idx val="0"/>
          <c:order val="0"/>
          <c:tx>
            <c:strRef>
              <c:f>'7.1,7.2'!$C$2</c:f>
              <c:strCache>
                <c:ptCount val="1"/>
                <c:pt idx="0">
                  <c:v>NZ new scrappage age</c:v>
                </c:pt>
              </c:strCache>
            </c:strRef>
          </c:tx>
          <c:spPr>
            <a:solidFill>
              <a:srgbClr val="0093D3"/>
            </a:solidFill>
            <a:ln w="25400">
              <a:noFill/>
            </a:ln>
          </c:spPr>
          <c:invertIfNegative val="0"/>
          <c:cat>
            <c:numRef>
              <c:f>'7.1,7.2'!$B$3:$B$20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'7.1,7.2'!$C$57:$C$74</c:f>
              <c:numCache>
                <c:formatCode>0.0</c:formatCode>
                <c:ptCount val="18"/>
                <c:pt idx="0">
                  <c:v>18.366095178999998</c:v>
                </c:pt>
                <c:pt idx="1">
                  <c:v>18.499449097999999</c:v>
                </c:pt>
                <c:pt idx="2">
                  <c:v>18.569798017</c:v>
                </c:pt>
                <c:pt idx="3">
                  <c:v>18.679564259999999</c:v>
                </c:pt>
                <c:pt idx="4">
                  <c:v>18.585053937000001</c:v>
                </c:pt>
                <c:pt idx="5">
                  <c:v>18.598521104</c:v>
                </c:pt>
                <c:pt idx="6">
                  <c:v>18.601950388999999</c:v>
                </c:pt>
                <c:pt idx="7">
                  <c:v>18.522213351000001</c:v>
                </c:pt>
                <c:pt idx="8">
                  <c:v>18.632789923000001</c:v>
                </c:pt>
                <c:pt idx="9">
                  <c:v>18.941729595999998</c:v>
                </c:pt>
                <c:pt idx="10">
                  <c:v>18.833428192</c:v>
                </c:pt>
                <c:pt idx="11">
                  <c:v>19.029094949000001</c:v>
                </c:pt>
                <c:pt idx="12">
                  <c:v>18.84894998</c:v>
                </c:pt>
                <c:pt idx="13">
                  <c:v>19.079126489</c:v>
                </c:pt>
                <c:pt idx="14">
                  <c:v>19.22458782</c:v>
                </c:pt>
                <c:pt idx="15">
                  <c:v>19.315212611</c:v>
                </c:pt>
                <c:pt idx="16">
                  <c:v>18.958517100000002</c:v>
                </c:pt>
                <c:pt idx="17">
                  <c:v>17.550188722000001</c:v>
                </c:pt>
              </c:numCache>
            </c:numRef>
          </c:val>
          <c:extLst>
            <c:ext xmlns:c16="http://schemas.microsoft.com/office/drawing/2014/chart" uri="{C3380CC4-5D6E-409C-BE32-E72D297353CC}">
              <c16:uniqueId val="{00000000-B471-4B2A-938E-40F64747982F}"/>
            </c:ext>
          </c:extLst>
        </c:ser>
        <c:ser>
          <c:idx val="1"/>
          <c:order val="1"/>
          <c:tx>
            <c:strRef>
              <c:f>'7.1,7.2'!$E$2</c:f>
              <c:strCache>
                <c:ptCount val="1"/>
                <c:pt idx="0">
                  <c:v>Used import scrappage age</c:v>
                </c:pt>
              </c:strCache>
            </c:strRef>
          </c:tx>
          <c:spPr>
            <a:solidFill>
              <a:srgbClr val="434646"/>
            </a:solidFill>
            <a:ln w="25400">
              <a:noFill/>
            </a:ln>
          </c:spPr>
          <c:invertIfNegative val="0"/>
          <c:cat>
            <c:numRef>
              <c:f>'7.1,7.2'!$B$3:$B$20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'7.1,7.2'!$E$57:$E$74</c:f>
              <c:numCache>
                <c:formatCode>0.0</c:formatCode>
                <c:ptCount val="18"/>
                <c:pt idx="0">
                  <c:v>14.890319076000001</c:v>
                </c:pt>
                <c:pt idx="1">
                  <c:v>15.12482251</c:v>
                </c:pt>
                <c:pt idx="2">
                  <c:v>15.352562405</c:v>
                </c:pt>
                <c:pt idx="3">
                  <c:v>15.571207743</c:v>
                </c:pt>
                <c:pt idx="4">
                  <c:v>15.665329102999999</c:v>
                </c:pt>
                <c:pt idx="5">
                  <c:v>15.841316071</c:v>
                </c:pt>
                <c:pt idx="6">
                  <c:v>16.138312675000002</c:v>
                </c:pt>
                <c:pt idx="7">
                  <c:v>16.543357526000001</c:v>
                </c:pt>
                <c:pt idx="8">
                  <c:v>16.922057802000001</c:v>
                </c:pt>
                <c:pt idx="9">
                  <c:v>17.378396809000002</c:v>
                </c:pt>
                <c:pt idx="10">
                  <c:v>17.885299140000001</c:v>
                </c:pt>
                <c:pt idx="11">
                  <c:v>18.391529393999999</c:v>
                </c:pt>
                <c:pt idx="12">
                  <c:v>18.760711722</c:v>
                </c:pt>
                <c:pt idx="13">
                  <c:v>19.079745651</c:v>
                </c:pt>
                <c:pt idx="14">
                  <c:v>19.388718821000001</c:v>
                </c:pt>
                <c:pt idx="15">
                  <c:v>19.647306468</c:v>
                </c:pt>
                <c:pt idx="16">
                  <c:v>19.758419712999999</c:v>
                </c:pt>
                <c:pt idx="17">
                  <c:v>19.411650363</c:v>
                </c:pt>
              </c:numCache>
            </c:numRef>
          </c:val>
          <c:extLst>
            <c:ext xmlns:c16="http://schemas.microsoft.com/office/drawing/2014/chart" uri="{C3380CC4-5D6E-409C-BE32-E72D297353CC}">
              <c16:uniqueId val="{00000001-B471-4B2A-938E-40F64747982F}"/>
            </c:ext>
          </c:extLst>
        </c:ser>
        <c:dLbls>
          <c:showLegendKey val="0"/>
          <c:showVal val="0"/>
          <c:showCatName val="0"/>
          <c:showSerName val="0"/>
          <c:showPercent val="0"/>
          <c:showBubbleSize val="0"/>
        </c:dLbls>
        <c:gapWidth val="150"/>
        <c:axId val="166236928"/>
        <c:axId val="166238464"/>
      </c:barChart>
      <c:catAx>
        <c:axId val="166236928"/>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238464"/>
        <c:crosses val="autoZero"/>
        <c:auto val="1"/>
        <c:lblAlgn val="ctr"/>
        <c:lblOffset val="100"/>
        <c:tickLblSkip val="2"/>
        <c:tickMarkSkip val="1"/>
        <c:noMultiLvlLbl val="0"/>
      </c:catAx>
      <c:valAx>
        <c:axId val="166238464"/>
        <c:scaling>
          <c:orientation val="minMax"/>
          <c:min val="1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Age</a:t>
                </a:r>
              </a:p>
            </c:rich>
          </c:tx>
          <c:layout>
            <c:manualLayout>
              <c:xMode val="edge"/>
              <c:yMode val="edge"/>
              <c:x val="2.2333333333333693E-3"/>
              <c:y val="0.4050717592592650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236928"/>
        <c:crosses val="autoZero"/>
        <c:crossBetween val="between"/>
        <c:majorUnit val="2"/>
      </c:valAx>
      <c:spPr>
        <a:solidFill>
          <a:srgbClr val="FFFFFF"/>
        </a:solidFill>
        <a:ln w="25400">
          <a:noFill/>
        </a:ln>
      </c:spPr>
    </c:plotArea>
    <c:legend>
      <c:legendPos val="b"/>
      <c:layout>
        <c:manualLayout>
          <c:xMode val="edge"/>
          <c:yMode val="edge"/>
          <c:x val="0.17658583333333341"/>
          <c:y val="0.90674490740740765"/>
          <c:w val="0.646828333333343"/>
          <c:h val="7.5616203703703824E-2"/>
        </c:manualLayout>
      </c:layout>
      <c:overlay val="0"/>
      <c:spPr>
        <a:solidFill>
          <a:srgbClr val="FFFFFF"/>
        </a:solidFill>
        <a:ln w="25400">
          <a:noFill/>
        </a:ln>
      </c:spPr>
      <c:txPr>
        <a:bodyPr/>
        <a:lstStyle/>
        <a:p>
          <a:pPr>
            <a:defRPr sz="6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7.1a : Vehicles leaving the light fleet</a:t>
            </a:r>
          </a:p>
        </c:rich>
      </c:tx>
      <c:layout>
        <c:manualLayout>
          <c:xMode val="edge"/>
          <c:yMode val="edge"/>
          <c:x val="0.20681722222222493"/>
          <c:y val="2.4199074074074092E-3"/>
        </c:manualLayout>
      </c:layout>
      <c:overlay val="0"/>
      <c:spPr>
        <a:noFill/>
        <a:ln w="25400">
          <a:noFill/>
        </a:ln>
      </c:spPr>
    </c:title>
    <c:autoTitleDeleted val="0"/>
    <c:plotArea>
      <c:layout>
        <c:manualLayout>
          <c:layoutTarget val="inner"/>
          <c:xMode val="edge"/>
          <c:yMode val="edge"/>
          <c:x val="0.15333388888888891"/>
          <c:y val="0.10330462962962966"/>
          <c:w val="0.82993833333334122"/>
          <c:h val="0.74312222222222224"/>
        </c:manualLayout>
      </c:layout>
      <c:barChart>
        <c:barDir val="col"/>
        <c:grouping val="stacked"/>
        <c:varyColors val="0"/>
        <c:ser>
          <c:idx val="0"/>
          <c:order val="0"/>
          <c:tx>
            <c:strRef>
              <c:f>'7.1,7.2'!$D$2</c:f>
              <c:strCache>
                <c:ptCount val="1"/>
                <c:pt idx="0">
                  <c:v>NZ new</c:v>
                </c:pt>
              </c:strCache>
            </c:strRef>
          </c:tx>
          <c:spPr>
            <a:solidFill>
              <a:srgbClr val="0093D3"/>
            </a:solidFill>
            <a:ln w="25400">
              <a:noFill/>
            </a:ln>
          </c:spPr>
          <c:invertIfNegative val="0"/>
          <c:cat>
            <c:numRef>
              <c:f>'7.1,7.2'!$B$3:$B$20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'7.1,7.2'!$D$57:$D$74</c:f>
              <c:numCache>
                <c:formatCode>General</c:formatCode>
                <c:ptCount val="18"/>
                <c:pt idx="0">
                  <c:v>92857</c:v>
                </c:pt>
                <c:pt idx="1">
                  <c:v>88945</c:v>
                </c:pt>
                <c:pt idx="2">
                  <c:v>84809</c:v>
                </c:pt>
                <c:pt idx="3">
                  <c:v>83995</c:v>
                </c:pt>
                <c:pt idx="4">
                  <c:v>81948</c:v>
                </c:pt>
                <c:pt idx="5">
                  <c:v>78775</c:v>
                </c:pt>
                <c:pt idx="6">
                  <c:v>76395</c:v>
                </c:pt>
                <c:pt idx="7">
                  <c:v>73897</c:v>
                </c:pt>
                <c:pt idx="8">
                  <c:v>63672</c:v>
                </c:pt>
                <c:pt idx="9">
                  <c:v>62107</c:v>
                </c:pt>
                <c:pt idx="10">
                  <c:v>68523</c:v>
                </c:pt>
                <c:pt idx="11">
                  <c:v>53102</c:v>
                </c:pt>
                <c:pt idx="12">
                  <c:v>52999</c:v>
                </c:pt>
                <c:pt idx="13">
                  <c:v>54653</c:v>
                </c:pt>
                <c:pt idx="14">
                  <c:v>59440</c:v>
                </c:pt>
                <c:pt idx="15">
                  <c:v>56841</c:v>
                </c:pt>
                <c:pt idx="16">
                  <c:v>63713</c:v>
                </c:pt>
                <c:pt idx="17">
                  <c:v>70474</c:v>
                </c:pt>
              </c:numCache>
            </c:numRef>
          </c:val>
          <c:extLst>
            <c:ext xmlns:c16="http://schemas.microsoft.com/office/drawing/2014/chart" uri="{C3380CC4-5D6E-409C-BE32-E72D297353CC}">
              <c16:uniqueId val="{00000000-DBA3-406F-BD04-DA3302B2DFF6}"/>
            </c:ext>
          </c:extLst>
        </c:ser>
        <c:ser>
          <c:idx val="1"/>
          <c:order val="1"/>
          <c:tx>
            <c:strRef>
              <c:f>'7.1,7.2'!$F$2</c:f>
              <c:strCache>
                <c:ptCount val="1"/>
                <c:pt idx="0">
                  <c:v>Used imports</c:v>
                </c:pt>
              </c:strCache>
            </c:strRef>
          </c:tx>
          <c:spPr>
            <a:solidFill>
              <a:srgbClr val="434646"/>
            </a:solidFill>
            <a:ln w="25400">
              <a:noFill/>
            </a:ln>
          </c:spPr>
          <c:invertIfNegative val="0"/>
          <c:cat>
            <c:numRef>
              <c:f>'7.1,7.2'!$B$3:$B$20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'7.1,7.2'!$F$57:$F$74</c:f>
              <c:numCache>
                <c:formatCode>General</c:formatCode>
                <c:ptCount val="18"/>
                <c:pt idx="0">
                  <c:v>47857</c:v>
                </c:pt>
                <c:pt idx="1">
                  <c:v>53524</c:v>
                </c:pt>
                <c:pt idx="2">
                  <c:v>60412</c:v>
                </c:pt>
                <c:pt idx="3">
                  <c:v>69220</c:v>
                </c:pt>
                <c:pt idx="4">
                  <c:v>79747</c:v>
                </c:pt>
                <c:pt idx="5">
                  <c:v>87898</c:v>
                </c:pt>
                <c:pt idx="6">
                  <c:v>94149</c:v>
                </c:pt>
                <c:pt idx="7">
                  <c:v>97411</c:v>
                </c:pt>
                <c:pt idx="8">
                  <c:v>87783</c:v>
                </c:pt>
                <c:pt idx="9">
                  <c:v>87987</c:v>
                </c:pt>
                <c:pt idx="10">
                  <c:v>104232</c:v>
                </c:pt>
                <c:pt idx="11">
                  <c:v>81529</c:v>
                </c:pt>
                <c:pt idx="12">
                  <c:v>84977</c:v>
                </c:pt>
                <c:pt idx="13">
                  <c:v>89798</c:v>
                </c:pt>
                <c:pt idx="14">
                  <c:v>97020</c:v>
                </c:pt>
                <c:pt idx="15">
                  <c:v>94894</c:v>
                </c:pt>
                <c:pt idx="16">
                  <c:v>106892</c:v>
                </c:pt>
                <c:pt idx="17">
                  <c:v>111121</c:v>
                </c:pt>
              </c:numCache>
            </c:numRef>
          </c:val>
          <c:extLst>
            <c:ext xmlns:c16="http://schemas.microsoft.com/office/drawing/2014/chart" uri="{C3380CC4-5D6E-409C-BE32-E72D297353CC}">
              <c16:uniqueId val="{00000001-DBA3-406F-BD04-DA3302B2DFF6}"/>
            </c:ext>
          </c:extLst>
        </c:ser>
        <c:dLbls>
          <c:showLegendKey val="0"/>
          <c:showVal val="0"/>
          <c:showCatName val="0"/>
          <c:showSerName val="0"/>
          <c:showPercent val="0"/>
          <c:showBubbleSize val="0"/>
        </c:dLbls>
        <c:gapWidth val="150"/>
        <c:overlap val="100"/>
        <c:axId val="166101760"/>
        <c:axId val="166103680"/>
      </c:barChart>
      <c:catAx>
        <c:axId val="16610176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3649683203589205"/>
              <c:y val="0.94166479190101238"/>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103680"/>
        <c:crosses val="autoZero"/>
        <c:auto val="1"/>
        <c:lblAlgn val="ctr"/>
        <c:lblOffset val="100"/>
        <c:tickLblSkip val="2"/>
        <c:tickMarkSkip val="1"/>
        <c:noMultiLvlLbl val="0"/>
      </c:catAx>
      <c:valAx>
        <c:axId val="166103680"/>
        <c:scaling>
          <c:orientation val="minMax"/>
          <c:max val="200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1.4508333333333361E-3"/>
              <c:y val="0.4176060185185185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101760"/>
        <c:crosses val="autoZero"/>
        <c:crossBetween val="between"/>
        <c:majorUnit val="20000"/>
      </c:valAx>
      <c:spPr>
        <a:solidFill>
          <a:srgbClr val="FFFFFF"/>
        </a:solidFill>
        <a:ln w="25400">
          <a:noFill/>
        </a:ln>
      </c:spPr>
    </c:plotArea>
    <c:legend>
      <c:legendPos val="r"/>
      <c:layout>
        <c:manualLayout>
          <c:xMode val="edge"/>
          <c:yMode val="edge"/>
          <c:x val="0.16795694444444678"/>
          <c:y val="8.8046296296298232E-2"/>
          <c:w val="0.21823444444444881"/>
          <c:h val="0.10797593482632853"/>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7.1b : Vehicles leaving the heavy fleet</a:t>
            </a:r>
          </a:p>
        </c:rich>
      </c:tx>
      <c:layout>
        <c:manualLayout>
          <c:xMode val="edge"/>
          <c:yMode val="edge"/>
          <c:x val="0.19720916666666671"/>
          <c:y val="1.4107407407407421E-2"/>
        </c:manualLayout>
      </c:layout>
      <c:overlay val="0"/>
      <c:spPr>
        <a:noFill/>
        <a:ln w="25400">
          <a:noFill/>
        </a:ln>
      </c:spPr>
    </c:title>
    <c:autoTitleDeleted val="0"/>
    <c:plotArea>
      <c:layout>
        <c:manualLayout>
          <c:layoutTarget val="inner"/>
          <c:xMode val="edge"/>
          <c:yMode val="edge"/>
          <c:x val="0.1297513888888889"/>
          <c:y val="0.10869537037037211"/>
          <c:w val="0.85446416666666658"/>
          <c:h val="0.69585000000000063"/>
        </c:manualLayout>
      </c:layout>
      <c:barChart>
        <c:barDir val="col"/>
        <c:grouping val="clustered"/>
        <c:varyColors val="0"/>
        <c:ser>
          <c:idx val="0"/>
          <c:order val="0"/>
          <c:tx>
            <c:strRef>
              <c:f>'7.1,7.2'!$H$7</c:f>
              <c:strCache>
                <c:ptCount val="1"/>
                <c:pt idx="0">
                  <c:v>NZ new trucks</c:v>
                </c:pt>
              </c:strCache>
            </c:strRef>
          </c:tx>
          <c:spPr>
            <a:solidFill>
              <a:srgbClr val="0093D3"/>
            </a:solidFill>
            <a:ln w="25400">
              <a:noFill/>
            </a:ln>
          </c:spPr>
          <c:invertIfNegative val="0"/>
          <c:cat>
            <c:numRef>
              <c:f>'7.1,7.2'!$B$3:$B$20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'7.1,7.2'!$D$111:$D$128</c:f>
              <c:numCache>
                <c:formatCode>General</c:formatCode>
                <c:ptCount val="18"/>
                <c:pt idx="0">
                  <c:v>2858</c:v>
                </c:pt>
                <c:pt idx="1">
                  <c:v>2831</c:v>
                </c:pt>
                <c:pt idx="2">
                  <c:v>2922</c:v>
                </c:pt>
                <c:pt idx="3">
                  <c:v>2882</c:v>
                </c:pt>
                <c:pt idx="4">
                  <c:v>3010</c:v>
                </c:pt>
                <c:pt idx="5">
                  <c:v>2982</c:v>
                </c:pt>
                <c:pt idx="6">
                  <c:v>3001</c:v>
                </c:pt>
                <c:pt idx="7">
                  <c:v>3007</c:v>
                </c:pt>
                <c:pt idx="8">
                  <c:v>2904</c:v>
                </c:pt>
                <c:pt idx="9">
                  <c:v>3073</c:v>
                </c:pt>
                <c:pt idx="10">
                  <c:v>3024</c:v>
                </c:pt>
                <c:pt idx="11">
                  <c:v>2433</c:v>
                </c:pt>
                <c:pt idx="12">
                  <c:v>1995</c:v>
                </c:pt>
                <c:pt idx="13">
                  <c:v>1737</c:v>
                </c:pt>
                <c:pt idx="14">
                  <c:v>1877</c:v>
                </c:pt>
                <c:pt idx="15">
                  <c:v>1688</c:v>
                </c:pt>
                <c:pt idx="16">
                  <c:v>1801</c:v>
                </c:pt>
                <c:pt idx="17">
                  <c:v>1984</c:v>
                </c:pt>
              </c:numCache>
            </c:numRef>
          </c:val>
          <c:extLst>
            <c:ext xmlns:c16="http://schemas.microsoft.com/office/drawing/2014/chart" uri="{C3380CC4-5D6E-409C-BE32-E72D297353CC}">
              <c16:uniqueId val="{00000000-9B6B-4A86-B8C1-304A9C47A8BB}"/>
            </c:ext>
          </c:extLst>
        </c:ser>
        <c:ser>
          <c:idx val="1"/>
          <c:order val="1"/>
          <c:tx>
            <c:strRef>
              <c:f>'7.1,7.2'!$H$8</c:f>
              <c:strCache>
                <c:ptCount val="1"/>
                <c:pt idx="0">
                  <c:v>Used trucks</c:v>
                </c:pt>
              </c:strCache>
            </c:strRef>
          </c:tx>
          <c:spPr>
            <a:solidFill>
              <a:srgbClr val="6BB5D9"/>
            </a:solidFill>
            <a:ln w="25400">
              <a:noFill/>
            </a:ln>
          </c:spPr>
          <c:invertIfNegative val="0"/>
          <c:cat>
            <c:numRef>
              <c:f>'7.1,7.2'!$B$3:$B$20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'7.1,7.2'!$F$111:$F$128</c:f>
              <c:numCache>
                <c:formatCode>General</c:formatCode>
                <c:ptCount val="18"/>
                <c:pt idx="0">
                  <c:v>693</c:v>
                </c:pt>
                <c:pt idx="1">
                  <c:v>749</c:v>
                </c:pt>
                <c:pt idx="2">
                  <c:v>903</c:v>
                </c:pt>
                <c:pt idx="3">
                  <c:v>1015</c:v>
                </c:pt>
                <c:pt idx="4">
                  <c:v>1182</c:v>
                </c:pt>
                <c:pt idx="5">
                  <c:v>1317</c:v>
                </c:pt>
                <c:pt idx="6">
                  <c:v>1471</c:v>
                </c:pt>
                <c:pt idx="7">
                  <c:v>1623</c:v>
                </c:pt>
                <c:pt idx="8">
                  <c:v>1589</c:v>
                </c:pt>
                <c:pt idx="9">
                  <c:v>1692</c:v>
                </c:pt>
                <c:pt idx="10">
                  <c:v>2023</c:v>
                </c:pt>
                <c:pt idx="11">
                  <c:v>1619</c:v>
                </c:pt>
                <c:pt idx="12">
                  <c:v>1338</c:v>
                </c:pt>
                <c:pt idx="13">
                  <c:v>1164</c:v>
                </c:pt>
                <c:pt idx="14">
                  <c:v>1356</c:v>
                </c:pt>
                <c:pt idx="15">
                  <c:v>1421</c:v>
                </c:pt>
                <c:pt idx="16">
                  <c:v>1429</c:v>
                </c:pt>
                <c:pt idx="17">
                  <c:v>1740</c:v>
                </c:pt>
              </c:numCache>
            </c:numRef>
          </c:val>
          <c:extLst>
            <c:ext xmlns:c16="http://schemas.microsoft.com/office/drawing/2014/chart" uri="{C3380CC4-5D6E-409C-BE32-E72D297353CC}">
              <c16:uniqueId val="{00000001-9B6B-4A86-B8C1-304A9C47A8BB}"/>
            </c:ext>
          </c:extLst>
        </c:ser>
        <c:ser>
          <c:idx val="2"/>
          <c:order val="2"/>
          <c:tx>
            <c:strRef>
              <c:f>'7.1,7.2'!$H$6</c:f>
              <c:strCache>
                <c:ptCount val="1"/>
                <c:pt idx="0">
                  <c:v>NZ new buses</c:v>
                </c:pt>
              </c:strCache>
            </c:strRef>
          </c:tx>
          <c:spPr>
            <a:solidFill>
              <a:srgbClr val="434646"/>
            </a:solidFill>
            <a:ln w="25400">
              <a:noFill/>
            </a:ln>
          </c:spPr>
          <c:invertIfNegative val="0"/>
          <c:cat>
            <c:numRef>
              <c:f>'7.1,7.2'!$B$3:$B$20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'7.1,7.2'!$D$3:$D$20</c:f>
              <c:numCache>
                <c:formatCode>General</c:formatCode>
                <c:ptCount val="18"/>
                <c:pt idx="0">
                  <c:v>60</c:v>
                </c:pt>
                <c:pt idx="1">
                  <c:v>76</c:v>
                </c:pt>
                <c:pt idx="2">
                  <c:v>86</c:v>
                </c:pt>
                <c:pt idx="3">
                  <c:v>69</c:v>
                </c:pt>
                <c:pt idx="4">
                  <c:v>70</c:v>
                </c:pt>
                <c:pt idx="5">
                  <c:v>78</c:v>
                </c:pt>
                <c:pt idx="6">
                  <c:v>87</c:v>
                </c:pt>
                <c:pt idx="7">
                  <c:v>113</c:v>
                </c:pt>
                <c:pt idx="8">
                  <c:v>113</c:v>
                </c:pt>
                <c:pt idx="9">
                  <c:v>106</c:v>
                </c:pt>
                <c:pt idx="10">
                  <c:v>157</c:v>
                </c:pt>
                <c:pt idx="11">
                  <c:v>180</c:v>
                </c:pt>
                <c:pt idx="12">
                  <c:v>107</c:v>
                </c:pt>
                <c:pt idx="13">
                  <c:v>114</c:v>
                </c:pt>
                <c:pt idx="14">
                  <c:v>97</c:v>
                </c:pt>
                <c:pt idx="15">
                  <c:v>67</c:v>
                </c:pt>
                <c:pt idx="16">
                  <c:v>70</c:v>
                </c:pt>
                <c:pt idx="17">
                  <c:v>56</c:v>
                </c:pt>
              </c:numCache>
            </c:numRef>
          </c:val>
          <c:extLst>
            <c:ext xmlns:c16="http://schemas.microsoft.com/office/drawing/2014/chart" uri="{C3380CC4-5D6E-409C-BE32-E72D297353CC}">
              <c16:uniqueId val="{00000002-9B6B-4A86-B8C1-304A9C47A8BB}"/>
            </c:ext>
          </c:extLst>
        </c:ser>
        <c:ser>
          <c:idx val="3"/>
          <c:order val="3"/>
          <c:tx>
            <c:strRef>
              <c:f>'7.1,7.2'!$H$5</c:f>
              <c:strCache>
                <c:ptCount val="1"/>
                <c:pt idx="0">
                  <c:v>Used buses</c:v>
                </c:pt>
              </c:strCache>
            </c:strRef>
          </c:tx>
          <c:spPr>
            <a:solidFill>
              <a:srgbClr val="BDC1C1"/>
            </a:solidFill>
            <a:ln w="25400">
              <a:noFill/>
            </a:ln>
          </c:spPr>
          <c:invertIfNegative val="0"/>
          <c:cat>
            <c:numRef>
              <c:f>'7.1,7.2'!$B$3:$B$20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'7.1,7.2'!$F$3:$F$20</c:f>
              <c:numCache>
                <c:formatCode>General</c:formatCode>
                <c:ptCount val="18"/>
                <c:pt idx="0">
                  <c:v>12</c:v>
                </c:pt>
                <c:pt idx="1">
                  <c:v>18</c:v>
                </c:pt>
                <c:pt idx="2">
                  <c:v>22</c:v>
                </c:pt>
                <c:pt idx="3">
                  <c:v>38</c:v>
                </c:pt>
                <c:pt idx="4">
                  <c:v>38</c:v>
                </c:pt>
                <c:pt idx="5">
                  <c:v>40</c:v>
                </c:pt>
                <c:pt idx="6">
                  <c:v>57</c:v>
                </c:pt>
                <c:pt idx="7">
                  <c:v>40</c:v>
                </c:pt>
                <c:pt idx="8">
                  <c:v>47</c:v>
                </c:pt>
                <c:pt idx="9">
                  <c:v>63</c:v>
                </c:pt>
                <c:pt idx="10">
                  <c:v>76</c:v>
                </c:pt>
                <c:pt idx="11">
                  <c:v>65</c:v>
                </c:pt>
                <c:pt idx="12">
                  <c:v>89</c:v>
                </c:pt>
                <c:pt idx="13">
                  <c:v>75</c:v>
                </c:pt>
                <c:pt idx="14">
                  <c:v>83</c:v>
                </c:pt>
                <c:pt idx="15">
                  <c:v>73</c:v>
                </c:pt>
                <c:pt idx="16">
                  <c:v>85</c:v>
                </c:pt>
                <c:pt idx="17">
                  <c:v>75</c:v>
                </c:pt>
              </c:numCache>
            </c:numRef>
          </c:val>
          <c:extLst>
            <c:ext xmlns:c16="http://schemas.microsoft.com/office/drawing/2014/chart" uri="{C3380CC4-5D6E-409C-BE32-E72D297353CC}">
              <c16:uniqueId val="{00000003-9B6B-4A86-B8C1-304A9C47A8BB}"/>
            </c:ext>
          </c:extLst>
        </c:ser>
        <c:dLbls>
          <c:showLegendKey val="0"/>
          <c:showVal val="0"/>
          <c:showCatName val="0"/>
          <c:showSerName val="0"/>
          <c:showPercent val="0"/>
          <c:showBubbleSize val="0"/>
        </c:dLbls>
        <c:gapWidth val="150"/>
        <c:axId val="166359424"/>
        <c:axId val="166361344"/>
      </c:barChart>
      <c:catAx>
        <c:axId val="16635942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2813936065175149"/>
              <c:y val="0.8752854756792014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361344"/>
        <c:crosses val="autoZero"/>
        <c:auto val="1"/>
        <c:lblAlgn val="ctr"/>
        <c:lblOffset val="100"/>
        <c:tickLblSkip val="2"/>
        <c:tickMarkSkip val="1"/>
        <c:noMultiLvlLbl val="0"/>
      </c:catAx>
      <c:valAx>
        <c:axId val="166361344"/>
        <c:scaling>
          <c:orientation val="minMax"/>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5.4388888888889139E-4"/>
              <c:y val="0.4034231481481481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359424"/>
        <c:crosses val="autoZero"/>
        <c:crossBetween val="between"/>
        <c:majorUnit val="500"/>
        <c:minorUnit val="100"/>
      </c:valAx>
      <c:spPr>
        <a:solidFill>
          <a:srgbClr val="FFFFFF"/>
        </a:solidFill>
        <a:ln w="25400">
          <a:noFill/>
        </a:ln>
      </c:spPr>
    </c:plotArea>
    <c:legend>
      <c:legendPos val="r"/>
      <c:layout>
        <c:manualLayout>
          <c:xMode val="edge"/>
          <c:yMode val="edge"/>
          <c:x val="0.20099638888889301"/>
          <c:y val="0.93636342592591426"/>
          <c:w val="0.73078277777777778"/>
          <c:h val="5.0000000000000093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7.2d : Average age when leaving the heavy fleet  </a:t>
            </a:r>
          </a:p>
        </c:rich>
      </c:tx>
      <c:layout>
        <c:manualLayout>
          <c:xMode val="edge"/>
          <c:yMode val="edge"/>
          <c:x val="0.15173388888889186"/>
          <c:y val="7.3865740740740914E-3"/>
        </c:manualLayout>
      </c:layout>
      <c:overlay val="0"/>
      <c:spPr>
        <a:noFill/>
        <a:ln w="25400">
          <a:noFill/>
        </a:ln>
      </c:spPr>
    </c:title>
    <c:autoTitleDeleted val="0"/>
    <c:plotArea>
      <c:layout>
        <c:manualLayout>
          <c:layoutTarget val="inner"/>
          <c:xMode val="edge"/>
          <c:yMode val="edge"/>
          <c:x val="0.10000007287785162"/>
          <c:y val="0.1730828703703704"/>
          <c:w val="0.88806034869134765"/>
          <c:h val="0.63886388888889389"/>
        </c:manualLayout>
      </c:layout>
      <c:barChart>
        <c:barDir val="col"/>
        <c:grouping val="clustered"/>
        <c:varyColors val="0"/>
        <c:ser>
          <c:idx val="0"/>
          <c:order val="0"/>
          <c:tx>
            <c:strRef>
              <c:f>'7.1,7.2'!$H$7</c:f>
              <c:strCache>
                <c:ptCount val="1"/>
                <c:pt idx="0">
                  <c:v>NZ new trucks</c:v>
                </c:pt>
              </c:strCache>
            </c:strRef>
          </c:tx>
          <c:spPr>
            <a:solidFill>
              <a:srgbClr val="0093D3"/>
            </a:solidFill>
            <a:ln w="25400">
              <a:noFill/>
            </a:ln>
          </c:spPr>
          <c:invertIfNegative val="0"/>
          <c:cat>
            <c:numRef>
              <c:f>'7.1,7.2'!$B$3:$B$20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'7.1,7.2'!$C$111:$C$128</c:f>
              <c:numCache>
                <c:formatCode>0.0</c:formatCode>
                <c:ptCount val="18"/>
                <c:pt idx="0">
                  <c:v>21.514695590999999</c:v>
                </c:pt>
                <c:pt idx="1">
                  <c:v>22.406216883999999</c:v>
                </c:pt>
                <c:pt idx="2">
                  <c:v>22.177960300999999</c:v>
                </c:pt>
                <c:pt idx="3">
                  <c:v>22.402151283999999</c:v>
                </c:pt>
                <c:pt idx="4">
                  <c:v>23.494352159000002</c:v>
                </c:pt>
                <c:pt idx="5">
                  <c:v>22.509389671000001</c:v>
                </c:pt>
                <c:pt idx="6">
                  <c:v>22.576141285999999</c:v>
                </c:pt>
                <c:pt idx="7">
                  <c:v>23.212836714000002</c:v>
                </c:pt>
                <c:pt idx="8">
                  <c:v>23.307162534</c:v>
                </c:pt>
                <c:pt idx="9">
                  <c:v>23.899446794999999</c:v>
                </c:pt>
                <c:pt idx="10">
                  <c:v>23.89021164</c:v>
                </c:pt>
                <c:pt idx="11">
                  <c:v>24.638717632999999</c:v>
                </c:pt>
                <c:pt idx="12">
                  <c:v>23.461152882</c:v>
                </c:pt>
                <c:pt idx="13">
                  <c:v>23.788140471999998</c:v>
                </c:pt>
                <c:pt idx="14">
                  <c:v>24.090570059000001</c:v>
                </c:pt>
                <c:pt idx="15">
                  <c:v>25.286137441000001</c:v>
                </c:pt>
                <c:pt idx="16">
                  <c:v>23.548584120000001</c:v>
                </c:pt>
                <c:pt idx="17">
                  <c:v>20.939012096999999</c:v>
                </c:pt>
              </c:numCache>
            </c:numRef>
          </c:val>
          <c:extLst>
            <c:ext xmlns:c16="http://schemas.microsoft.com/office/drawing/2014/chart" uri="{C3380CC4-5D6E-409C-BE32-E72D297353CC}">
              <c16:uniqueId val="{00000000-93F6-421B-88E9-7D7A812C6929}"/>
            </c:ext>
          </c:extLst>
        </c:ser>
        <c:ser>
          <c:idx val="1"/>
          <c:order val="1"/>
          <c:tx>
            <c:strRef>
              <c:f>'7.1,7.2'!$H$8</c:f>
              <c:strCache>
                <c:ptCount val="1"/>
                <c:pt idx="0">
                  <c:v>Used trucks</c:v>
                </c:pt>
              </c:strCache>
            </c:strRef>
          </c:tx>
          <c:spPr>
            <a:solidFill>
              <a:srgbClr val="6BB5D9"/>
            </a:solidFill>
            <a:ln w="25400">
              <a:noFill/>
            </a:ln>
          </c:spPr>
          <c:invertIfNegative val="0"/>
          <c:cat>
            <c:numRef>
              <c:f>'7.1,7.2'!$B$3:$B$20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'7.1,7.2'!$E$111:$E$128</c:f>
              <c:numCache>
                <c:formatCode>0.0</c:formatCode>
                <c:ptCount val="18"/>
                <c:pt idx="0">
                  <c:v>13.784992785</c:v>
                </c:pt>
                <c:pt idx="1">
                  <c:v>14.451268358</c:v>
                </c:pt>
                <c:pt idx="2">
                  <c:v>15.224806202</c:v>
                </c:pt>
                <c:pt idx="3">
                  <c:v>16.01773399</c:v>
                </c:pt>
                <c:pt idx="4">
                  <c:v>16.533840948000002</c:v>
                </c:pt>
                <c:pt idx="5">
                  <c:v>17.005315110000002</c:v>
                </c:pt>
                <c:pt idx="6">
                  <c:v>17.566281441000001</c:v>
                </c:pt>
                <c:pt idx="7">
                  <c:v>18.094269871000002</c:v>
                </c:pt>
                <c:pt idx="8">
                  <c:v>18.806167401</c:v>
                </c:pt>
                <c:pt idx="9">
                  <c:v>19.622340426000001</c:v>
                </c:pt>
                <c:pt idx="10">
                  <c:v>20.528423134000001</c:v>
                </c:pt>
                <c:pt idx="11">
                  <c:v>20.539839406999999</c:v>
                </c:pt>
                <c:pt idx="12">
                  <c:v>21.542600897</c:v>
                </c:pt>
                <c:pt idx="13">
                  <c:v>22.130584192000001</c:v>
                </c:pt>
                <c:pt idx="14">
                  <c:v>22.435840708000001</c:v>
                </c:pt>
                <c:pt idx="15">
                  <c:v>23.211118930000001</c:v>
                </c:pt>
                <c:pt idx="16">
                  <c:v>23.877536739</c:v>
                </c:pt>
                <c:pt idx="17">
                  <c:v>23.691954023000001</c:v>
                </c:pt>
              </c:numCache>
            </c:numRef>
          </c:val>
          <c:extLst>
            <c:ext xmlns:c16="http://schemas.microsoft.com/office/drawing/2014/chart" uri="{C3380CC4-5D6E-409C-BE32-E72D297353CC}">
              <c16:uniqueId val="{00000001-93F6-421B-88E9-7D7A812C6929}"/>
            </c:ext>
          </c:extLst>
        </c:ser>
        <c:ser>
          <c:idx val="2"/>
          <c:order val="2"/>
          <c:tx>
            <c:strRef>
              <c:f>'7.1,7.2'!$H$6</c:f>
              <c:strCache>
                <c:ptCount val="1"/>
                <c:pt idx="0">
                  <c:v>NZ new buses</c:v>
                </c:pt>
              </c:strCache>
            </c:strRef>
          </c:tx>
          <c:spPr>
            <a:solidFill>
              <a:srgbClr val="434646"/>
            </a:solidFill>
            <a:ln w="25400">
              <a:noFill/>
            </a:ln>
          </c:spPr>
          <c:invertIfNegative val="0"/>
          <c:cat>
            <c:numRef>
              <c:f>'7.1,7.2'!$B$3:$B$20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'7.1,7.2'!$C$3:$C$20</c:f>
              <c:numCache>
                <c:formatCode>0.0</c:formatCode>
                <c:ptCount val="18"/>
                <c:pt idx="0">
                  <c:v>26.3</c:v>
                </c:pt>
                <c:pt idx="1">
                  <c:v>27.513157894999999</c:v>
                </c:pt>
                <c:pt idx="2">
                  <c:v>27.476744186000001</c:v>
                </c:pt>
                <c:pt idx="3">
                  <c:v>28.753623187999999</c:v>
                </c:pt>
                <c:pt idx="4">
                  <c:v>30.657142857</c:v>
                </c:pt>
                <c:pt idx="5">
                  <c:v>27.987179486999999</c:v>
                </c:pt>
                <c:pt idx="6">
                  <c:v>30.781609195000001</c:v>
                </c:pt>
                <c:pt idx="7">
                  <c:v>27.876106194999998</c:v>
                </c:pt>
                <c:pt idx="8">
                  <c:v>27.672566371999999</c:v>
                </c:pt>
                <c:pt idx="9">
                  <c:v>30.009433961999999</c:v>
                </c:pt>
                <c:pt idx="10">
                  <c:v>28.452229298999999</c:v>
                </c:pt>
                <c:pt idx="11">
                  <c:v>24.144444444000001</c:v>
                </c:pt>
                <c:pt idx="12">
                  <c:v>26.794392522999999</c:v>
                </c:pt>
                <c:pt idx="13">
                  <c:v>26.096491228000001</c:v>
                </c:pt>
                <c:pt idx="14">
                  <c:v>26.649484535999999</c:v>
                </c:pt>
                <c:pt idx="15">
                  <c:v>32.835820896000001</c:v>
                </c:pt>
                <c:pt idx="16">
                  <c:v>30.485714286</c:v>
                </c:pt>
                <c:pt idx="17">
                  <c:v>25.428571429000002</c:v>
                </c:pt>
              </c:numCache>
            </c:numRef>
          </c:val>
          <c:extLst>
            <c:ext xmlns:c16="http://schemas.microsoft.com/office/drawing/2014/chart" uri="{C3380CC4-5D6E-409C-BE32-E72D297353CC}">
              <c16:uniqueId val="{00000002-93F6-421B-88E9-7D7A812C6929}"/>
            </c:ext>
          </c:extLst>
        </c:ser>
        <c:ser>
          <c:idx val="3"/>
          <c:order val="3"/>
          <c:tx>
            <c:strRef>
              <c:f>'7.1,7.2'!$H$5</c:f>
              <c:strCache>
                <c:ptCount val="1"/>
                <c:pt idx="0">
                  <c:v>Used buses</c:v>
                </c:pt>
              </c:strCache>
            </c:strRef>
          </c:tx>
          <c:spPr>
            <a:solidFill>
              <a:srgbClr val="BDC1C1"/>
            </a:solidFill>
            <a:ln w="25400">
              <a:noFill/>
            </a:ln>
          </c:spPr>
          <c:invertIfNegative val="0"/>
          <c:cat>
            <c:numRef>
              <c:f>'7.1,7.2'!$B$3:$B$20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'7.1,7.2'!$E$3:$E$20</c:f>
              <c:numCache>
                <c:formatCode>0.0</c:formatCode>
                <c:ptCount val="18"/>
                <c:pt idx="0">
                  <c:v>17.583333332999999</c:v>
                </c:pt>
                <c:pt idx="1">
                  <c:v>15.777777778000001</c:v>
                </c:pt>
                <c:pt idx="2">
                  <c:v>17.090909091</c:v>
                </c:pt>
                <c:pt idx="3">
                  <c:v>18.5</c:v>
                </c:pt>
                <c:pt idx="4">
                  <c:v>20.552631579</c:v>
                </c:pt>
                <c:pt idx="5">
                  <c:v>17.899999999999999</c:v>
                </c:pt>
                <c:pt idx="6">
                  <c:v>20.070175439</c:v>
                </c:pt>
                <c:pt idx="7">
                  <c:v>22.074999999999999</c:v>
                </c:pt>
                <c:pt idx="8">
                  <c:v>21.191489361999999</c:v>
                </c:pt>
                <c:pt idx="9">
                  <c:v>22.269841270000001</c:v>
                </c:pt>
                <c:pt idx="10">
                  <c:v>23.026315789000002</c:v>
                </c:pt>
                <c:pt idx="11">
                  <c:v>24.6</c:v>
                </c:pt>
                <c:pt idx="12">
                  <c:v>23.112359551000001</c:v>
                </c:pt>
                <c:pt idx="13">
                  <c:v>24.186666667000001</c:v>
                </c:pt>
                <c:pt idx="14">
                  <c:v>26.409638554000001</c:v>
                </c:pt>
                <c:pt idx="15">
                  <c:v>25.904109589000001</c:v>
                </c:pt>
                <c:pt idx="16">
                  <c:v>27.058823529000001</c:v>
                </c:pt>
                <c:pt idx="17">
                  <c:v>26.84</c:v>
                </c:pt>
              </c:numCache>
            </c:numRef>
          </c:val>
          <c:extLst>
            <c:ext xmlns:c16="http://schemas.microsoft.com/office/drawing/2014/chart" uri="{C3380CC4-5D6E-409C-BE32-E72D297353CC}">
              <c16:uniqueId val="{00000003-93F6-421B-88E9-7D7A812C6929}"/>
            </c:ext>
          </c:extLst>
        </c:ser>
        <c:dLbls>
          <c:showLegendKey val="0"/>
          <c:showVal val="0"/>
          <c:showCatName val="0"/>
          <c:showSerName val="0"/>
          <c:showPercent val="0"/>
          <c:showBubbleSize val="0"/>
        </c:dLbls>
        <c:gapWidth val="150"/>
        <c:axId val="166436864"/>
        <c:axId val="166438400"/>
      </c:barChart>
      <c:catAx>
        <c:axId val="16643686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438400"/>
        <c:crosses val="autoZero"/>
        <c:auto val="1"/>
        <c:lblAlgn val="ctr"/>
        <c:lblOffset val="100"/>
        <c:tickLblSkip val="2"/>
        <c:tickMarkSkip val="1"/>
        <c:noMultiLvlLbl val="0"/>
      </c:catAx>
      <c:valAx>
        <c:axId val="166438400"/>
        <c:scaling>
          <c:orientation val="minMax"/>
          <c:max val="36"/>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Age</a:t>
                </a:r>
              </a:p>
            </c:rich>
          </c:tx>
          <c:layout>
            <c:manualLayout>
              <c:xMode val="edge"/>
              <c:yMode val="edge"/>
              <c:x val="3.0916666666666815E-4"/>
              <c:y val="0.4255662037037084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436864"/>
        <c:crosses val="autoZero"/>
        <c:crossBetween val="between"/>
        <c:majorUnit val="4"/>
      </c:valAx>
      <c:spPr>
        <a:solidFill>
          <a:srgbClr val="FFFFFF"/>
        </a:solidFill>
        <a:ln w="25400">
          <a:noFill/>
        </a:ln>
      </c:spPr>
    </c:plotArea>
    <c:legend>
      <c:legendPos val="b"/>
      <c:layout>
        <c:manualLayout>
          <c:xMode val="edge"/>
          <c:yMode val="edge"/>
          <c:x val="0.24925392832512194"/>
          <c:y val="0.89689537037037637"/>
          <c:w val="0.59850795588167849"/>
          <c:h val="8.9830092592594224E-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NZ" sz="900"/>
              <a:t>Figure 7.2c : Used imports leaving the fleet vs average age at that time </a:t>
            </a:r>
          </a:p>
        </c:rich>
      </c:tx>
      <c:layout>
        <c:manualLayout>
          <c:xMode val="edge"/>
          <c:yMode val="edge"/>
          <c:x val="0.13130416666666669"/>
          <c:y val="1.4214814814814812E-2"/>
        </c:manualLayout>
      </c:layout>
      <c:overlay val="0"/>
    </c:title>
    <c:autoTitleDeleted val="0"/>
    <c:plotArea>
      <c:layout>
        <c:manualLayout>
          <c:layoutTarget val="inner"/>
          <c:xMode val="edge"/>
          <c:yMode val="edge"/>
          <c:x val="0.11006166666666667"/>
          <c:y val="0.16850833333333576"/>
          <c:w val="0.82411888888888885"/>
          <c:h val="0.65142592592592596"/>
        </c:manualLayout>
      </c:layout>
      <c:scatterChart>
        <c:scatterStyle val="smoothMarker"/>
        <c:varyColors val="0"/>
        <c:ser>
          <c:idx val="0"/>
          <c:order val="0"/>
          <c:tx>
            <c:strRef>
              <c:f>'7.1,7.2'!$F$2</c:f>
              <c:strCache>
                <c:ptCount val="1"/>
                <c:pt idx="0">
                  <c:v>Used imports</c:v>
                </c:pt>
              </c:strCache>
            </c:strRef>
          </c:tx>
          <c:spPr>
            <a:ln w="25400"/>
          </c:spPr>
          <c:dPt>
            <c:idx val="0"/>
            <c:marker>
              <c:spPr>
                <a:solidFill>
                  <a:schemeClr val="accent2"/>
                </a:solidFill>
              </c:spPr>
            </c:marker>
            <c:bubble3D val="0"/>
            <c:extLst>
              <c:ext xmlns:c16="http://schemas.microsoft.com/office/drawing/2014/chart" uri="{C3380CC4-5D6E-409C-BE32-E72D297353CC}">
                <c16:uniqueId val="{00000000-57F8-4D56-9730-B4D18D2933E4}"/>
              </c:ext>
            </c:extLst>
          </c:dPt>
          <c:dPt>
            <c:idx val="11"/>
            <c:marker>
              <c:spPr>
                <a:solidFill>
                  <a:schemeClr val="accent1"/>
                </a:solidFill>
              </c:spPr>
            </c:marker>
            <c:bubble3D val="0"/>
            <c:extLst>
              <c:ext xmlns:c16="http://schemas.microsoft.com/office/drawing/2014/chart" uri="{C3380CC4-5D6E-409C-BE32-E72D297353CC}">
                <c16:uniqueId val="{00000001-57F8-4D56-9730-B4D18D2933E4}"/>
              </c:ext>
            </c:extLst>
          </c:dPt>
          <c:dPt>
            <c:idx val="12"/>
            <c:marker>
              <c:spPr>
                <a:solidFill>
                  <a:schemeClr val="accent1"/>
                </a:solidFill>
              </c:spPr>
            </c:marker>
            <c:bubble3D val="0"/>
            <c:extLst>
              <c:ext xmlns:c16="http://schemas.microsoft.com/office/drawing/2014/chart" uri="{C3380CC4-5D6E-409C-BE32-E72D297353CC}">
                <c16:uniqueId val="{00000002-57F8-4D56-9730-B4D18D2933E4}"/>
              </c:ext>
            </c:extLst>
          </c:dPt>
          <c:dPt>
            <c:idx val="13"/>
            <c:marker>
              <c:spPr>
                <a:solidFill>
                  <a:schemeClr val="accent1"/>
                </a:solidFill>
              </c:spPr>
            </c:marker>
            <c:bubble3D val="0"/>
            <c:extLst>
              <c:ext xmlns:c16="http://schemas.microsoft.com/office/drawing/2014/chart" uri="{C3380CC4-5D6E-409C-BE32-E72D297353CC}">
                <c16:uniqueId val="{00000003-57F8-4D56-9730-B4D18D2933E4}"/>
              </c:ext>
            </c:extLst>
          </c:dPt>
          <c:dPt>
            <c:idx val="14"/>
            <c:marker>
              <c:spPr>
                <a:solidFill>
                  <a:schemeClr val="accent1"/>
                </a:solidFill>
              </c:spPr>
            </c:marker>
            <c:bubble3D val="0"/>
            <c:extLst>
              <c:ext xmlns:c16="http://schemas.microsoft.com/office/drawing/2014/chart" uri="{C3380CC4-5D6E-409C-BE32-E72D297353CC}">
                <c16:uniqueId val="{00000004-57F8-4D56-9730-B4D18D2933E4}"/>
              </c:ext>
            </c:extLst>
          </c:dPt>
          <c:dPt>
            <c:idx val="16"/>
            <c:marker>
              <c:spPr>
                <a:solidFill>
                  <a:schemeClr val="accent1"/>
                </a:solidFill>
              </c:spPr>
            </c:marker>
            <c:bubble3D val="0"/>
            <c:extLst>
              <c:ext xmlns:c16="http://schemas.microsoft.com/office/drawing/2014/chart" uri="{C3380CC4-5D6E-409C-BE32-E72D297353CC}">
                <c16:uniqueId val="{00000005-1AB0-476C-95BA-34615515C1E4}"/>
              </c:ext>
            </c:extLst>
          </c:dPt>
          <c:dPt>
            <c:idx val="17"/>
            <c:marker>
              <c:spPr>
                <a:solidFill>
                  <a:schemeClr val="accent2"/>
                </a:solidFill>
              </c:spPr>
            </c:marker>
            <c:bubble3D val="0"/>
            <c:extLst>
              <c:ext xmlns:c16="http://schemas.microsoft.com/office/drawing/2014/chart" uri="{C3380CC4-5D6E-409C-BE32-E72D297353CC}">
                <c16:uniqueId val="{00000006-8437-4106-AAB5-3BAAFCD6FED5}"/>
              </c:ext>
            </c:extLst>
          </c:dPt>
          <c:dLbls>
            <c:delete val="1"/>
          </c:dLbls>
          <c:xVal>
            <c:numRef>
              <c:f>'7.1,7.2'!$F$57:$F$74</c:f>
              <c:numCache>
                <c:formatCode>General</c:formatCode>
                <c:ptCount val="18"/>
                <c:pt idx="0">
                  <c:v>47857</c:v>
                </c:pt>
                <c:pt idx="1">
                  <c:v>53524</c:v>
                </c:pt>
                <c:pt idx="2">
                  <c:v>60412</c:v>
                </c:pt>
                <c:pt idx="3">
                  <c:v>69220</c:v>
                </c:pt>
                <c:pt idx="4">
                  <c:v>79747</c:v>
                </c:pt>
                <c:pt idx="5">
                  <c:v>87898</c:v>
                </c:pt>
                <c:pt idx="6">
                  <c:v>94149</c:v>
                </c:pt>
                <c:pt idx="7">
                  <c:v>97411</c:v>
                </c:pt>
                <c:pt idx="8">
                  <c:v>87783</c:v>
                </c:pt>
                <c:pt idx="9">
                  <c:v>87987</c:v>
                </c:pt>
                <c:pt idx="10">
                  <c:v>104232</c:v>
                </c:pt>
                <c:pt idx="11">
                  <c:v>81529</c:v>
                </c:pt>
                <c:pt idx="12">
                  <c:v>84977</c:v>
                </c:pt>
                <c:pt idx="13">
                  <c:v>89798</c:v>
                </c:pt>
                <c:pt idx="14">
                  <c:v>97020</c:v>
                </c:pt>
                <c:pt idx="15">
                  <c:v>94894</c:v>
                </c:pt>
                <c:pt idx="16">
                  <c:v>106892</c:v>
                </c:pt>
                <c:pt idx="17">
                  <c:v>111121</c:v>
                </c:pt>
              </c:numCache>
            </c:numRef>
          </c:xVal>
          <c:yVal>
            <c:numRef>
              <c:f>'7.1,7.2'!$E$57:$E$74</c:f>
              <c:numCache>
                <c:formatCode>0.0</c:formatCode>
                <c:ptCount val="18"/>
                <c:pt idx="0">
                  <c:v>14.890319076000001</c:v>
                </c:pt>
                <c:pt idx="1">
                  <c:v>15.12482251</c:v>
                </c:pt>
                <c:pt idx="2">
                  <c:v>15.352562405</c:v>
                </c:pt>
                <c:pt idx="3">
                  <c:v>15.571207743</c:v>
                </c:pt>
                <c:pt idx="4">
                  <c:v>15.665329102999999</c:v>
                </c:pt>
                <c:pt idx="5">
                  <c:v>15.841316071</c:v>
                </c:pt>
                <c:pt idx="6">
                  <c:v>16.138312675000002</c:v>
                </c:pt>
                <c:pt idx="7">
                  <c:v>16.543357526000001</c:v>
                </c:pt>
                <c:pt idx="8">
                  <c:v>16.922057802000001</c:v>
                </c:pt>
                <c:pt idx="9">
                  <c:v>17.378396809000002</c:v>
                </c:pt>
                <c:pt idx="10">
                  <c:v>17.885299140000001</c:v>
                </c:pt>
                <c:pt idx="11">
                  <c:v>18.391529393999999</c:v>
                </c:pt>
                <c:pt idx="12">
                  <c:v>18.760711722</c:v>
                </c:pt>
                <c:pt idx="13">
                  <c:v>19.079745651</c:v>
                </c:pt>
                <c:pt idx="14">
                  <c:v>19.388718821000001</c:v>
                </c:pt>
                <c:pt idx="15">
                  <c:v>19.647306468</c:v>
                </c:pt>
                <c:pt idx="16">
                  <c:v>19.758419712999999</c:v>
                </c:pt>
                <c:pt idx="17">
                  <c:v>19.411650363</c:v>
                </c:pt>
              </c:numCache>
            </c:numRef>
          </c:yVal>
          <c:smooth val="1"/>
          <c:extLst>
            <c:ext xmlns:c16="http://schemas.microsoft.com/office/drawing/2014/chart" uri="{C3380CC4-5D6E-409C-BE32-E72D297353CC}">
              <c16:uniqueId val="{00000005-57F8-4D56-9730-B4D18D2933E4}"/>
            </c:ext>
          </c:extLst>
        </c:ser>
        <c:dLbls>
          <c:showLegendKey val="0"/>
          <c:showVal val="1"/>
          <c:showCatName val="0"/>
          <c:showSerName val="0"/>
          <c:showPercent val="0"/>
          <c:showBubbleSize val="0"/>
        </c:dLbls>
        <c:axId val="166496128"/>
        <c:axId val="166502400"/>
      </c:scatterChart>
      <c:valAx>
        <c:axId val="166496128"/>
        <c:scaling>
          <c:orientation val="minMax"/>
          <c:max val="115000"/>
          <c:min val="20000"/>
        </c:scaling>
        <c:delete val="0"/>
        <c:axPos val="b"/>
        <c:title>
          <c:tx>
            <c:rich>
              <a:bodyPr/>
              <a:lstStyle/>
              <a:p>
                <a:pPr>
                  <a:defRPr sz="700" b="0" i="0" u="none" strike="noStrike" baseline="0">
                    <a:solidFill>
                      <a:srgbClr val="000000"/>
                    </a:solidFill>
                    <a:latin typeface="Arial"/>
                    <a:ea typeface="Arial"/>
                    <a:cs typeface="Arial"/>
                  </a:defRPr>
                </a:pPr>
                <a:r>
                  <a:rPr lang="en-NZ" sz="700"/>
                  <a:t>Number leaving the fleet</a:t>
                </a:r>
              </a:p>
            </c:rich>
          </c:tx>
          <c:layout>
            <c:manualLayout>
              <c:xMode val="edge"/>
              <c:yMode val="edge"/>
              <c:x val="0.39161222222222775"/>
              <c:y val="0.9150773148148148"/>
            </c:manualLayout>
          </c:layout>
          <c:overlay val="0"/>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502400"/>
        <c:crosses val="autoZero"/>
        <c:crossBetween val="midCat"/>
        <c:majorUnit val="20000"/>
        <c:minorUnit val="10000"/>
      </c:valAx>
      <c:valAx>
        <c:axId val="166502400"/>
        <c:scaling>
          <c:orientation val="minMax"/>
          <c:min val="12"/>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age leaving the fleet</a:t>
                </a:r>
              </a:p>
            </c:rich>
          </c:tx>
          <c:layout>
            <c:manualLayout>
              <c:xMode val="edge"/>
              <c:yMode val="edge"/>
              <c:x val="1.1175555555555603E-2"/>
              <c:y val="0.21530648148148615"/>
            </c:manualLayout>
          </c:layout>
          <c:overlay val="0"/>
        </c:title>
        <c:numFmt formatCode="0" sourceLinked="0"/>
        <c:majorTickMark val="none"/>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496128"/>
        <c:crosses val="autoZero"/>
        <c:crossBetween val="midCat"/>
        <c:majorUnit val="2"/>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a:t>All fleet travel per capita</a:t>
            </a:r>
          </a:p>
        </c:rich>
      </c:tx>
      <c:layout>
        <c:manualLayout>
          <c:xMode val="edge"/>
          <c:yMode val="edge"/>
          <c:x val="0.28876823232916782"/>
          <c:y val="2.1214407022651611E-2"/>
        </c:manualLayout>
      </c:layout>
      <c:overlay val="0"/>
      <c:spPr>
        <a:noFill/>
        <a:ln w="25400">
          <a:noFill/>
        </a:ln>
      </c:spPr>
    </c:title>
    <c:autoTitleDeleted val="0"/>
    <c:plotArea>
      <c:layout>
        <c:manualLayout>
          <c:layoutTarget val="inner"/>
          <c:xMode val="edge"/>
          <c:yMode val="edge"/>
          <c:x val="0.17555738368524829"/>
          <c:y val="0.13466334164588528"/>
          <c:w val="0.77502304749219786"/>
          <c:h val="0.69326683291770552"/>
        </c:manualLayout>
      </c:layout>
      <c:lineChart>
        <c:grouping val="standard"/>
        <c:varyColors val="0"/>
        <c:ser>
          <c:idx val="0"/>
          <c:order val="0"/>
          <c:spPr>
            <a:ln w="25400">
              <a:solidFill>
                <a:srgbClr val="00CCFF"/>
              </a:solidFill>
              <a:prstDash val="solid"/>
            </a:ln>
          </c:spPr>
          <c:marker>
            <c:symbol val="none"/>
          </c:marker>
          <c:cat>
            <c:numRef>
              <c:f>'1.4 to 1.7'!$A$4:$A$21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1.7'!$Y$4:$Y$21</c:f>
              <c:numCache>
                <c:formatCode>0</c:formatCode>
                <c:ptCount val="18"/>
                <c:pt idx="0">
                  <c:v>9433.1182949104495</c:v>
                </c:pt>
                <c:pt idx="1">
                  <c:v>9574.3477845510952</c:v>
                </c:pt>
                <c:pt idx="2">
                  <c:v>9676.1308559296776</c:v>
                </c:pt>
                <c:pt idx="3">
                  <c:v>9811.7505630091746</c:v>
                </c:pt>
                <c:pt idx="4">
                  <c:v>9800.1618137594069</c:v>
                </c:pt>
                <c:pt idx="5">
                  <c:v>9680.4410532189431</c:v>
                </c:pt>
                <c:pt idx="6">
                  <c:v>9742.3438863109041</c:v>
                </c:pt>
                <c:pt idx="7">
                  <c:v>9527.3503698295699</c:v>
                </c:pt>
                <c:pt idx="8">
                  <c:v>9424.4464504020816</c:v>
                </c:pt>
                <c:pt idx="9">
                  <c:v>9314.1423038361645</c:v>
                </c:pt>
                <c:pt idx="10">
                  <c:v>9138.6722338275558</c:v>
                </c:pt>
                <c:pt idx="11">
                  <c:v>9105.3556971711168</c:v>
                </c:pt>
                <c:pt idx="12">
                  <c:v>9176.0028487652235</c:v>
                </c:pt>
                <c:pt idx="13">
                  <c:v>9268.6412810164784</c:v>
                </c:pt>
                <c:pt idx="14">
                  <c:v>9430.5583481080139</c:v>
                </c:pt>
                <c:pt idx="15">
                  <c:v>9676.149016108413</c:v>
                </c:pt>
                <c:pt idx="16">
                  <c:v>9829.6202655249399</c:v>
                </c:pt>
                <c:pt idx="17">
                  <c:v>9986.9651752737682</c:v>
                </c:pt>
              </c:numCache>
            </c:numRef>
          </c:val>
          <c:smooth val="0"/>
          <c:extLst>
            <c:ext xmlns:c16="http://schemas.microsoft.com/office/drawing/2014/chart" uri="{C3380CC4-5D6E-409C-BE32-E72D297353CC}">
              <c16:uniqueId val="{00000000-A784-49A8-9360-B4A6E6C17EAE}"/>
            </c:ext>
          </c:extLst>
        </c:ser>
        <c:dLbls>
          <c:showLegendKey val="0"/>
          <c:showVal val="0"/>
          <c:showCatName val="0"/>
          <c:showSerName val="0"/>
          <c:showPercent val="0"/>
          <c:showBubbleSize val="0"/>
        </c:dLbls>
        <c:smooth val="0"/>
        <c:axId val="145338368"/>
        <c:axId val="145340288"/>
      </c:lineChart>
      <c:catAx>
        <c:axId val="145338368"/>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NZ"/>
                  <a:t>Period</a:t>
                </a:r>
              </a:p>
            </c:rich>
          </c:tx>
          <c:layout>
            <c:manualLayout>
              <c:xMode val="edge"/>
              <c:yMode val="edge"/>
              <c:x val="0.52079901165475206"/>
              <c:y val="0.905237072638647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340288"/>
        <c:crosses val="autoZero"/>
        <c:auto val="1"/>
        <c:lblAlgn val="ctr"/>
        <c:lblOffset val="100"/>
        <c:tickLblSkip val="2"/>
        <c:tickMarkSkip val="1"/>
        <c:noMultiLvlLbl val="0"/>
      </c:catAx>
      <c:valAx>
        <c:axId val="145340288"/>
        <c:scaling>
          <c:orientation val="minMax"/>
          <c:max val="11000"/>
          <c:min val="7000"/>
        </c:scaling>
        <c:delete val="0"/>
        <c:axPos val="l"/>
        <c:majorGridlines>
          <c:spPr>
            <a:ln w="3175">
              <a:solidFill>
                <a:srgbClr val="808080"/>
              </a:solidFill>
              <a:prstDash val="sysDash"/>
            </a:ln>
          </c:spPr>
        </c:majorGridlines>
        <c:title>
          <c:tx>
            <c:rich>
              <a:bodyPr/>
              <a:lstStyle/>
              <a:p>
                <a:pPr>
                  <a:defRPr sz="900" b="0" i="0" u="none" strike="noStrike" baseline="0">
                    <a:solidFill>
                      <a:srgbClr val="000000"/>
                    </a:solidFill>
                    <a:latin typeface="Arial"/>
                    <a:ea typeface="Arial"/>
                    <a:cs typeface="Arial"/>
                  </a:defRPr>
                </a:pPr>
                <a:r>
                  <a:rPr lang="en-NZ"/>
                  <a:t>Annual Km</a:t>
                </a:r>
              </a:p>
            </c:rich>
          </c:tx>
          <c:layout>
            <c:manualLayout>
              <c:xMode val="edge"/>
              <c:yMode val="edge"/>
              <c:x val="2.4958496445033198E-2"/>
              <c:y val="0.3915212871118510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338368"/>
        <c:crosses val="autoZero"/>
        <c:crossBetween val="midCat"/>
        <c:majorUnit val="1000"/>
        <c:minorUnit val="1000"/>
      </c:valAx>
      <c:spPr>
        <a:solidFill>
          <a:schemeClr val="bg1"/>
        </a:solidFill>
        <a:ln w="25400">
          <a:noFill/>
        </a:ln>
      </c:spPr>
    </c:plotArea>
    <c:plotVisOnly val="1"/>
    <c:dispBlanksAs val="gap"/>
    <c:showDLblsOverMax val="0"/>
  </c:chart>
  <c:spPr>
    <a:solidFill>
      <a:schemeClr val="bg1"/>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sz="900"/>
              <a:t>Average light vehicle scrappage age </a:t>
            </a:r>
          </a:p>
        </c:rich>
      </c:tx>
      <c:layout>
        <c:manualLayout>
          <c:xMode val="edge"/>
          <c:yMode val="edge"/>
          <c:x val="0.13369709068056634"/>
          <c:y val="8.6021505376344728E-3"/>
        </c:manualLayout>
      </c:layout>
      <c:overlay val="1"/>
    </c:title>
    <c:autoTitleDeleted val="0"/>
    <c:plotArea>
      <c:layout>
        <c:manualLayout>
          <c:layoutTarget val="inner"/>
          <c:xMode val="edge"/>
          <c:yMode val="edge"/>
          <c:x val="5.5250088067913997E-2"/>
          <c:y val="0.15363034459402752"/>
          <c:w val="0.9327933157693663"/>
          <c:h val="0.61822639911946486"/>
        </c:manualLayout>
      </c:layout>
      <c:lineChart>
        <c:grouping val="standard"/>
        <c:varyColors val="0"/>
        <c:ser>
          <c:idx val="0"/>
          <c:order val="0"/>
          <c:tx>
            <c:strRef>
              <c:f>'7.1,7.2'!$H$9</c:f>
              <c:strCache>
                <c:ptCount val="1"/>
                <c:pt idx="0">
                  <c:v>NZ new lights</c:v>
                </c:pt>
              </c:strCache>
            </c:strRef>
          </c:tx>
          <c:spPr>
            <a:ln>
              <a:solidFill>
                <a:schemeClr val="accent3"/>
              </a:solidFill>
            </a:ln>
          </c:spPr>
          <c:marker>
            <c:symbol val="none"/>
          </c:marker>
          <c:cat>
            <c:numRef>
              <c:f>'7.1,7.2'!$B$57:$B$74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'7.1,7.2'!$C$57:$C$74</c:f>
              <c:numCache>
                <c:formatCode>0.0</c:formatCode>
                <c:ptCount val="18"/>
                <c:pt idx="0">
                  <c:v>18.366095178999998</c:v>
                </c:pt>
                <c:pt idx="1">
                  <c:v>18.499449097999999</c:v>
                </c:pt>
                <c:pt idx="2">
                  <c:v>18.569798017</c:v>
                </c:pt>
                <c:pt idx="3">
                  <c:v>18.679564259999999</c:v>
                </c:pt>
                <c:pt idx="4">
                  <c:v>18.585053937000001</c:v>
                </c:pt>
                <c:pt idx="5">
                  <c:v>18.598521104</c:v>
                </c:pt>
                <c:pt idx="6">
                  <c:v>18.601950388999999</c:v>
                </c:pt>
                <c:pt idx="7">
                  <c:v>18.522213351000001</c:v>
                </c:pt>
                <c:pt idx="8">
                  <c:v>18.632789923000001</c:v>
                </c:pt>
                <c:pt idx="9">
                  <c:v>18.941729595999998</c:v>
                </c:pt>
                <c:pt idx="10">
                  <c:v>18.833428192</c:v>
                </c:pt>
                <c:pt idx="11">
                  <c:v>19.029094949000001</c:v>
                </c:pt>
                <c:pt idx="12">
                  <c:v>18.84894998</c:v>
                </c:pt>
                <c:pt idx="13">
                  <c:v>19.079126489</c:v>
                </c:pt>
                <c:pt idx="14">
                  <c:v>19.22458782</c:v>
                </c:pt>
                <c:pt idx="15">
                  <c:v>19.315212611</c:v>
                </c:pt>
                <c:pt idx="16">
                  <c:v>18.958517100000002</c:v>
                </c:pt>
                <c:pt idx="17">
                  <c:v>17.550188722000001</c:v>
                </c:pt>
              </c:numCache>
            </c:numRef>
          </c:val>
          <c:smooth val="0"/>
          <c:extLst>
            <c:ext xmlns:c16="http://schemas.microsoft.com/office/drawing/2014/chart" uri="{C3380CC4-5D6E-409C-BE32-E72D297353CC}">
              <c16:uniqueId val="{00000000-4F88-49CE-BDFC-2DE7DBDAE844}"/>
            </c:ext>
          </c:extLst>
        </c:ser>
        <c:ser>
          <c:idx val="1"/>
          <c:order val="1"/>
          <c:tx>
            <c:strRef>
              <c:f>'7.1,7.2'!$H$10</c:f>
              <c:strCache>
                <c:ptCount val="1"/>
                <c:pt idx="0">
                  <c:v>Used lights</c:v>
                </c:pt>
              </c:strCache>
            </c:strRef>
          </c:tx>
          <c:spPr>
            <a:ln>
              <a:solidFill>
                <a:schemeClr val="accent4"/>
              </a:solidFill>
            </a:ln>
          </c:spPr>
          <c:marker>
            <c:symbol val="none"/>
          </c:marker>
          <c:cat>
            <c:numRef>
              <c:f>'7.1,7.2'!$B$57:$B$74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'7.1,7.2'!$E$57:$E$74</c:f>
              <c:numCache>
                <c:formatCode>0.0</c:formatCode>
                <c:ptCount val="18"/>
                <c:pt idx="0">
                  <c:v>14.890319076000001</c:v>
                </c:pt>
                <c:pt idx="1">
                  <c:v>15.12482251</c:v>
                </c:pt>
                <c:pt idx="2">
                  <c:v>15.352562405</c:v>
                </c:pt>
                <c:pt idx="3">
                  <c:v>15.571207743</c:v>
                </c:pt>
                <c:pt idx="4">
                  <c:v>15.665329102999999</c:v>
                </c:pt>
                <c:pt idx="5">
                  <c:v>15.841316071</c:v>
                </c:pt>
                <c:pt idx="6">
                  <c:v>16.138312675000002</c:v>
                </c:pt>
                <c:pt idx="7">
                  <c:v>16.543357526000001</c:v>
                </c:pt>
                <c:pt idx="8">
                  <c:v>16.922057802000001</c:v>
                </c:pt>
                <c:pt idx="9">
                  <c:v>17.378396809000002</c:v>
                </c:pt>
                <c:pt idx="10">
                  <c:v>17.885299140000001</c:v>
                </c:pt>
                <c:pt idx="11">
                  <c:v>18.391529393999999</c:v>
                </c:pt>
                <c:pt idx="12">
                  <c:v>18.760711722</c:v>
                </c:pt>
                <c:pt idx="13">
                  <c:v>19.079745651</c:v>
                </c:pt>
                <c:pt idx="14">
                  <c:v>19.388718821000001</c:v>
                </c:pt>
                <c:pt idx="15">
                  <c:v>19.647306468</c:v>
                </c:pt>
                <c:pt idx="16">
                  <c:v>19.758419712999999</c:v>
                </c:pt>
                <c:pt idx="17">
                  <c:v>19.411650363</c:v>
                </c:pt>
              </c:numCache>
            </c:numRef>
          </c:val>
          <c:smooth val="0"/>
          <c:extLst>
            <c:ext xmlns:c16="http://schemas.microsoft.com/office/drawing/2014/chart" uri="{C3380CC4-5D6E-409C-BE32-E72D297353CC}">
              <c16:uniqueId val="{00000001-4F88-49CE-BDFC-2DE7DBDAE844}"/>
            </c:ext>
          </c:extLst>
        </c:ser>
        <c:dLbls>
          <c:showLegendKey val="0"/>
          <c:showVal val="0"/>
          <c:showCatName val="0"/>
          <c:showSerName val="0"/>
          <c:showPercent val="0"/>
          <c:showBubbleSize val="0"/>
        </c:dLbls>
        <c:smooth val="0"/>
        <c:axId val="166524800"/>
        <c:axId val="166526336"/>
      </c:lineChart>
      <c:catAx>
        <c:axId val="166524800"/>
        <c:scaling>
          <c:orientation val="minMax"/>
        </c:scaling>
        <c:delete val="0"/>
        <c:axPos val="b"/>
        <c:numFmt formatCode="General" sourceLinked="1"/>
        <c:majorTickMark val="out"/>
        <c:minorTickMark val="none"/>
        <c:tickLblPos val="nextTo"/>
        <c:spPr>
          <a:ln w="12700">
            <a:solidFill>
              <a:schemeClr val="bg1">
                <a:lumMod val="50000"/>
              </a:schemeClr>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6526336"/>
        <c:crosses val="autoZero"/>
        <c:auto val="1"/>
        <c:lblAlgn val="ctr"/>
        <c:lblOffset val="100"/>
        <c:tickLblSkip val="2"/>
        <c:tickMarkSkip val="1"/>
        <c:noMultiLvlLbl val="0"/>
      </c:catAx>
      <c:valAx>
        <c:axId val="166526336"/>
        <c:scaling>
          <c:orientation val="minMax"/>
          <c:min val="10"/>
        </c:scaling>
        <c:delete val="0"/>
        <c:axPos val="l"/>
        <c:majorGridlines>
          <c:spPr>
            <a:ln w="3175">
              <a:solidFill>
                <a:schemeClr val="bg1">
                  <a:lumMod val="75000"/>
                </a:schemeClr>
              </a:solidFill>
              <a:prstDash val="dash"/>
            </a:ln>
          </c:spPr>
        </c:majorGridlines>
        <c:numFmt formatCode="0" sourceLinked="0"/>
        <c:majorTickMark val="out"/>
        <c:minorTickMark val="none"/>
        <c:tickLblPos val="nextTo"/>
        <c:spPr>
          <a:ln w="12700">
            <a:solidFill>
              <a:schemeClr val="bg1">
                <a:lumMod val="50000"/>
              </a:schemeClr>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6524800"/>
        <c:crosses val="autoZero"/>
        <c:crossBetween val="between"/>
        <c:majorUnit val="2"/>
      </c:valAx>
      <c:spPr>
        <a:solidFill>
          <a:srgbClr val="FFFFFF"/>
        </a:solidFill>
        <a:ln w="25400">
          <a:noFill/>
        </a:ln>
      </c:spPr>
    </c:plotArea>
    <c:legend>
      <c:legendPos val="b"/>
      <c:layout>
        <c:manualLayout>
          <c:xMode val="edge"/>
          <c:yMode val="edge"/>
          <c:x val="0.10819341244316394"/>
          <c:y val="0.88950029633392602"/>
          <c:w val="0.67563195445640889"/>
          <c:h val="9.3295402590808985E-2"/>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02063492063694"/>
          <c:y val="6.367663817663817E-2"/>
          <c:w val="0.83048214285713007"/>
          <c:h val="0.75753276353276056"/>
        </c:manualLayout>
      </c:layout>
      <c:lineChart>
        <c:grouping val="standard"/>
        <c:varyColors val="0"/>
        <c:ser>
          <c:idx val="0"/>
          <c:order val="0"/>
          <c:tx>
            <c:strRef>
              <c:f>'7.1,7.2'!$G$16</c:f>
              <c:strCache>
                <c:ptCount val="1"/>
              </c:strCache>
            </c:strRef>
          </c:tx>
          <c:spPr>
            <a:ln>
              <a:solidFill>
                <a:srgbClr val="0093D3"/>
              </a:solidFill>
            </a:ln>
          </c:spPr>
          <c:marker>
            <c:symbol val="none"/>
          </c:marker>
          <c:cat>
            <c:numRef>
              <c:f>'7.1,7.2'!$B$21:$B$38</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'7.1,7.2'!$G$57:$G$74</c:f>
              <c:numCache>
                <c:formatCode>0.0</c:formatCode>
                <c:ptCount val="18"/>
                <c:pt idx="0">
                  <c:v>17.183979561781591</c:v>
                </c:pt>
                <c:pt idx="1">
                  <c:v>17.231639865843448</c:v>
                </c:pt>
                <c:pt idx="2">
                  <c:v>17.23142658454778</c:v>
                </c:pt>
                <c:pt idx="3">
                  <c:v>17.275260255126199</c:v>
                </c:pt>
                <c:pt idx="4">
                  <c:v>17.145063236378473</c:v>
                </c:pt>
                <c:pt idx="5">
                  <c:v>17.144459510396754</c:v>
                </c:pt>
                <c:pt idx="6">
                  <c:v>17.241896519409831</c:v>
                </c:pt>
                <c:pt idx="7">
                  <c:v>17.396975038900887</c:v>
                </c:pt>
                <c:pt idx="8">
                  <c:v>17.641253177578964</c:v>
                </c:pt>
                <c:pt idx="9">
                  <c:v>18.025284155610851</c:v>
                </c:pt>
                <c:pt idx="10">
                  <c:v>18.261373042522045</c:v>
                </c:pt>
                <c:pt idx="11">
                  <c:v>18.643001982791663</c:v>
                </c:pt>
                <c:pt idx="12">
                  <c:v>18.794605583510275</c:v>
                </c:pt>
                <c:pt idx="13">
                  <c:v>19.079511391210964</c:v>
                </c:pt>
                <c:pt idx="14">
                  <c:v>19.326364566241978</c:v>
                </c:pt>
                <c:pt idx="15">
                  <c:v>19.522901769507648</c:v>
                </c:pt>
                <c:pt idx="16">
                  <c:v>19.459693443652274</c:v>
                </c:pt>
                <c:pt idx="17">
                  <c:v>18.689248051880014</c:v>
                </c:pt>
              </c:numCache>
            </c:numRef>
          </c:val>
          <c:smooth val="0"/>
          <c:extLst>
            <c:ext xmlns:c16="http://schemas.microsoft.com/office/drawing/2014/chart" uri="{C3380CC4-5D6E-409C-BE32-E72D297353CC}">
              <c16:uniqueId val="{00000000-D9C4-4BBA-BAD4-C841E6B42A40}"/>
            </c:ext>
          </c:extLst>
        </c:ser>
        <c:dLbls>
          <c:showLegendKey val="0"/>
          <c:showVal val="0"/>
          <c:showCatName val="0"/>
          <c:showSerName val="0"/>
          <c:showPercent val="0"/>
          <c:showBubbleSize val="0"/>
        </c:dLbls>
        <c:smooth val="0"/>
        <c:axId val="161128448"/>
        <c:axId val="161129984"/>
      </c:lineChart>
      <c:catAx>
        <c:axId val="161128448"/>
        <c:scaling>
          <c:orientation val="minMax"/>
        </c:scaling>
        <c:delete val="0"/>
        <c:axPos val="b"/>
        <c:numFmt formatCode="General" sourceLinked="1"/>
        <c:majorTickMark val="out"/>
        <c:minorTickMark val="none"/>
        <c:tickLblPos val="nextTo"/>
        <c:txPr>
          <a:bodyPr/>
          <a:lstStyle/>
          <a:p>
            <a:pPr>
              <a:defRPr sz="700">
                <a:latin typeface="Arial" pitchFamily="34" charset="0"/>
                <a:cs typeface="Arial" pitchFamily="34" charset="0"/>
              </a:defRPr>
            </a:pPr>
            <a:endParaRPr lang="en-US"/>
          </a:p>
        </c:txPr>
        <c:crossAx val="161129984"/>
        <c:crosses val="autoZero"/>
        <c:auto val="1"/>
        <c:lblAlgn val="ctr"/>
        <c:lblOffset val="100"/>
        <c:tickLblSkip val="2"/>
        <c:noMultiLvlLbl val="0"/>
      </c:catAx>
      <c:valAx>
        <c:axId val="161129984"/>
        <c:scaling>
          <c:orientation val="minMax"/>
          <c:min val="10"/>
        </c:scaling>
        <c:delete val="0"/>
        <c:axPos val="l"/>
        <c:majorGridlines>
          <c:spPr>
            <a:ln>
              <a:solidFill>
                <a:schemeClr val="bg1">
                  <a:lumMod val="75000"/>
                </a:schemeClr>
              </a:solidFill>
              <a:prstDash val="dash"/>
            </a:ln>
          </c:spPr>
        </c:majorGridlines>
        <c:numFmt formatCode="0" sourceLinked="0"/>
        <c:majorTickMark val="out"/>
        <c:minorTickMark val="none"/>
        <c:tickLblPos val="nextTo"/>
        <c:txPr>
          <a:bodyPr/>
          <a:lstStyle/>
          <a:p>
            <a:pPr>
              <a:defRPr sz="700">
                <a:latin typeface="Arial" pitchFamily="34" charset="0"/>
                <a:cs typeface="Arial" pitchFamily="34" charset="0"/>
              </a:defRPr>
            </a:pPr>
            <a:endParaRPr lang="en-US"/>
          </a:p>
        </c:txPr>
        <c:crossAx val="161128448"/>
        <c:crosses val="autoZero"/>
        <c:crossBetween val="midCat"/>
      </c:valAx>
      <c:spPr>
        <a:solidFill>
          <a:srgbClr val="FFFFFF"/>
        </a:solidFill>
      </c:spPr>
    </c:plotArea>
    <c:plotVisOnly val="1"/>
    <c:dispBlanksAs val="gap"/>
    <c:showDLblsOverMax val="0"/>
  </c:chart>
  <c:spPr>
    <a:solidFill>
      <a:srgbClr val="FFFFFF"/>
    </a:solidFill>
    <a:ln>
      <a:noFill/>
    </a:ln>
  </c:spPr>
  <c:printSettings>
    <c:headerFooter/>
    <c:pageMargins b="0.75000000000001055" l="0.70000000000000062" r="0.70000000000000062" t="0.75000000000001055" header="0.30000000000000032" footer="0.30000000000000032"/>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7.2b : Average age when leaving the light fleet </a:t>
            </a:r>
            <a:r>
              <a:rPr lang="en-NZ" sz="900" b="1" i="0" u="none" strike="noStrike" baseline="0"/>
              <a:t>- petrol vs diesel</a:t>
            </a:r>
            <a:endParaRPr lang="en-NZ" sz="900"/>
          </a:p>
        </c:rich>
      </c:tx>
      <c:layout>
        <c:manualLayout>
          <c:xMode val="edge"/>
          <c:yMode val="edge"/>
          <c:x val="0.15791777777778096"/>
          <c:y val="1.298703703703726E-2"/>
        </c:manualLayout>
      </c:layout>
      <c:overlay val="1"/>
    </c:title>
    <c:autoTitleDeleted val="0"/>
    <c:plotArea>
      <c:layout>
        <c:manualLayout>
          <c:layoutTarget val="inner"/>
          <c:xMode val="edge"/>
          <c:yMode val="edge"/>
          <c:x val="0.1008813888888889"/>
          <c:y val="0.11061946902654785"/>
          <c:w val="0.88448888888888877"/>
          <c:h val="0.72779629629630205"/>
        </c:manualLayout>
      </c:layout>
      <c:barChart>
        <c:barDir val="col"/>
        <c:grouping val="clustered"/>
        <c:varyColors val="0"/>
        <c:ser>
          <c:idx val="0"/>
          <c:order val="0"/>
          <c:tx>
            <c:strRef>
              <c:f>'7.2b'!$C$3</c:f>
              <c:strCache>
                <c:ptCount val="1"/>
                <c:pt idx="0">
                  <c:v>Petrol scrappage age</c:v>
                </c:pt>
              </c:strCache>
            </c:strRef>
          </c:tx>
          <c:spPr>
            <a:solidFill>
              <a:srgbClr val="0093D3"/>
            </a:solidFill>
            <a:ln w="25400">
              <a:noFill/>
            </a:ln>
          </c:spPr>
          <c:invertIfNegative val="0"/>
          <c:cat>
            <c:numRef>
              <c:f>'7.2b'!$B$58:$B$75</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'7.2b'!$C$58:$C$75</c:f>
              <c:numCache>
                <c:formatCode>0.0</c:formatCode>
                <c:ptCount val="18"/>
                <c:pt idx="0">
                  <c:v>17.428227493000001</c:v>
                </c:pt>
                <c:pt idx="1">
                  <c:v>17.481775932000001</c:v>
                </c:pt>
                <c:pt idx="2">
                  <c:v>17.461635562000001</c:v>
                </c:pt>
                <c:pt idx="3">
                  <c:v>17.488179439</c:v>
                </c:pt>
                <c:pt idx="4">
                  <c:v>17.327706173999999</c:v>
                </c:pt>
                <c:pt idx="5">
                  <c:v>17.295913333000001</c:v>
                </c:pt>
                <c:pt idx="6">
                  <c:v>17.358278198000001</c:v>
                </c:pt>
                <c:pt idx="7">
                  <c:v>17.489123852999999</c:v>
                </c:pt>
                <c:pt idx="8">
                  <c:v>17.730774184000001</c:v>
                </c:pt>
                <c:pt idx="9">
                  <c:v>18.098493198</c:v>
                </c:pt>
                <c:pt idx="10">
                  <c:v>18.300857085000001</c:v>
                </c:pt>
                <c:pt idx="11">
                  <c:v>18.676787056999999</c:v>
                </c:pt>
                <c:pt idx="12">
                  <c:v>18.812874848</c:v>
                </c:pt>
                <c:pt idx="13">
                  <c:v>19.093670518</c:v>
                </c:pt>
                <c:pt idx="14">
                  <c:v>19.347235199</c:v>
                </c:pt>
                <c:pt idx="15">
                  <c:v>19.546934618000002</c:v>
                </c:pt>
                <c:pt idx="16">
                  <c:v>19.491965656000001</c:v>
                </c:pt>
                <c:pt idx="17">
                  <c:v>18.896102757000001</c:v>
                </c:pt>
              </c:numCache>
            </c:numRef>
          </c:val>
          <c:extLst>
            <c:ext xmlns:c16="http://schemas.microsoft.com/office/drawing/2014/chart" uri="{C3380CC4-5D6E-409C-BE32-E72D297353CC}">
              <c16:uniqueId val="{00000000-EC3D-469F-A96F-E40421515413}"/>
            </c:ext>
          </c:extLst>
        </c:ser>
        <c:ser>
          <c:idx val="1"/>
          <c:order val="1"/>
          <c:tx>
            <c:strRef>
              <c:f>'7.2b'!$E$3</c:f>
              <c:strCache>
                <c:ptCount val="1"/>
                <c:pt idx="0">
                  <c:v>Diesel scrappage age</c:v>
                </c:pt>
              </c:strCache>
            </c:strRef>
          </c:tx>
          <c:spPr>
            <a:solidFill>
              <a:srgbClr val="434646"/>
            </a:solidFill>
            <a:ln w="25400">
              <a:noFill/>
            </a:ln>
          </c:spPr>
          <c:invertIfNegative val="0"/>
          <c:cat>
            <c:numRef>
              <c:f>'7.2b'!$B$58:$B$75</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'7.2b'!$E$58:$E$75</c:f>
              <c:numCache>
                <c:formatCode>0.0</c:formatCode>
                <c:ptCount val="18"/>
                <c:pt idx="0">
                  <c:v>13.868804966000001</c:v>
                </c:pt>
                <c:pt idx="1">
                  <c:v>14.30205174</c:v>
                </c:pt>
                <c:pt idx="2">
                  <c:v>14.875096734</c:v>
                </c:pt>
                <c:pt idx="3">
                  <c:v>15.2407165</c:v>
                </c:pt>
                <c:pt idx="4">
                  <c:v>15.557427167</c:v>
                </c:pt>
                <c:pt idx="5">
                  <c:v>15.945650430000001</c:v>
                </c:pt>
                <c:pt idx="6">
                  <c:v>16.341799673000001</c:v>
                </c:pt>
                <c:pt idx="7">
                  <c:v>16.738311534000001</c:v>
                </c:pt>
                <c:pt idx="8">
                  <c:v>17.034436677999999</c:v>
                </c:pt>
                <c:pt idx="9">
                  <c:v>17.558504103000001</c:v>
                </c:pt>
                <c:pt idx="10">
                  <c:v>18.016586789000002</c:v>
                </c:pt>
                <c:pt idx="11">
                  <c:v>18.43724568</c:v>
                </c:pt>
                <c:pt idx="12">
                  <c:v>18.670550787</c:v>
                </c:pt>
                <c:pt idx="13">
                  <c:v>18.973449770999999</c:v>
                </c:pt>
                <c:pt idx="14">
                  <c:v>19.159216909000001</c:v>
                </c:pt>
                <c:pt idx="15">
                  <c:v>19.332563012000001</c:v>
                </c:pt>
                <c:pt idx="16">
                  <c:v>19.194159160000002</c:v>
                </c:pt>
                <c:pt idx="17">
                  <c:v>17.209866946999998</c:v>
                </c:pt>
              </c:numCache>
            </c:numRef>
          </c:val>
          <c:extLst>
            <c:ext xmlns:c16="http://schemas.microsoft.com/office/drawing/2014/chart" uri="{C3380CC4-5D6E-409C-BE32-E72D297353CC}">
              <c16:uniqueId val="{00000001-EC3D-469F-A96F-E40421515413}"/>
            </c:ext>
          </c:extLst>
        </c:ser>
        <c:dLbls>
          <c:showLegendKey val="0"/>
          <c:showVal val="0"/>
          <c:showCatName val="0"/>
          <c:showSerName val="0"/>
          <c:showPercent val="0"/>
          <c:showBubbleSize val="0"/>
        </c:dLbls>
        <c:gapWidth val="150"/>
        <c:axId val="166808576"/>
        <c:axId val="166822656"/>
      </c:barChart>
      <c:catAx>
        <c:axId val="166808576"/>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822656"/>
        <c:crosses val="autoZero"/>
        <c:auto val="1"/>
        <c:lblAlgn val="ctr"/>
        <c:lblOffset val="100"/>
        <c:tickLblSkip val="2"/>
        <c:tickMarkSkip val="1"/>
        <c:noMultiLvlLbl val="0"/>
      </c:catAx>
      <c:valAx>
        <c:axId val="166822656"/>
        <c:scaling>
          <c:orientation val="minMax"/>
          <c:max val="22"/>
          <c:min val="1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Age</a:t>
                </a:r>
              </a:p>
            </c:rich>
          </c:tx>
          <c:layout>
            <c:manualLayout>
              <c:xMode val="edge"/>
              <c:yMode val="edge"/>
              <c:x val="1.2216666666666669E-3"/>
              <c:y val="0.3991921296296346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808576"/>
        <c:crosses val="autoZero"/>
        <c:crossBetween val="between"/>
        <c:majorUnit val="2"/>
      </c:valAx>
      <c:spPr>
        <a:solidFill>
          <a:srgbClr val="FFFFFF"/>
        </a:solidFill>
        <a:ln w="25400">
          <a:noFill/>
        </a:ln>
      </c:spPr>
    </c:plotArea>
    <c:legend>
      <c:legendPos val="b"/>
      <c:layout>
        <c:manualLayout>
          <c:xMode val="edge"/>
          <c:yMode val="edge"/>
          <c:x val="0.17889222222222353"/>
          <c:y val="0.91920324074074056"/>
          <c:w val="0.62810416666666669"/>
          <c:h val="8.0796759259259568E-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7.3a : Final odometer reading of vehicles leaving the light fleet</a:t>
            </a:r>
          </a:p>
        </c:rich>
      </c:tx>
      <c:layout>
        <c:manualLayout>
          <c:xMode val="edge"/>
          <c:yMode val="edge"/>
          <c:x val="0.17150499999999999"/>
          <c:y val="1.495092592592592E-2"/>
        </c:manualLayout>
      </c:layout>
      <c:overlay val="0"/>
      <c:spPr>
        <a:noFill/>
        <a:ln w="25400">
          <a:noFill/>
        </a:ln>
      </c:spPr>
    </c:title>
    <c:autoTitleDeleted val="0"/>
    <c:plotArea>
      <c:layout>
        <c:manualLayout>
          <c:layoutTarget val="inner"/>
          <c:xMode val="edge"/>
          <c:yMode val="edge"/>
          <c:x val="0.1736863888888889"/>
          <c:y val="0.15034185286813326"/>
          <c:w val="0.80877166666667888"/>
          <c:h val="0.70228981481482344"/>
        </c:manualLayout>
      </c:layout>
      <c:barChart>
        <c:barDir val="col"/>
        <c:grouping val="clustered"/>
        <c:varyColors val="0"/>
        <c:ser>
          <c:idx val="0"/>
          <c:order val="0"/>
          <c:tx>
            <c:strRef>
              <c:f>'7.3abc'!$B$3</c:f>
              <c:strCache>
                <c:ptCount val="1"/>
                <c:pt idx="0">
                  <c:v> Diesel</c:v>
                </c:pt>
              </c:strCache>
            </c:strRef>
          </c:tx>
          <c:spPr>
            <a:solidFill>
              <a:srgbClr val="0093D3"/>
            </a:solidFill>
            <a:ln w="25400">
              <a:noFill/>
            </a:ln>
          </c:spPr>
          <c:invertIfNegative val="0"/>
          <c:cat>
            <c:numRef>
              <c:f>'7.3abc'!$A$4:$A$21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'7.3abc'!$B$4:$B$21</c:f>
              <c:numCache>
                <c:formatCode>0</c:formatCode>
                <c:ptCount val="18"/>
                <c:pt idx="0">
                  <c:v>186884.02922</c:v>
                </c:pt>
                <c:pt idx="1">
                  <c:v>193653.15062</c:v>
                </c:pt>
                <c:pt idx="2">
                  <c:v>198704.71257</c:v>
                </c:pt>
                <c:pt idx="3">
                  <c:v>206966.39327</c:v>
                </c:pt>
                <c:pt idx="4">
                  <c:v>210577.49731999999</c:v>
                </c:pt>
                <c:pt idx="5">
                  <c:v>216741.30402000001</c:v>
                </c:pt>
                <c:pt idx="6">
                  <c:v>221842.62129000001</c:v>
                </c:pt>
                <c:pt idx="7">
                  <c:v>226988.92757999999</c:v>
                </c:pt>
                <c:pt idx="8">
                  <c:v>231355.56456999999</c:v>
                </c:pt>
                <c:pt idx="9">
                  <c:v>238509.04832</c:v>
                </c:pt>
                <c:pt idx="10">
                  <c:v>243881.51052000001</c:v>
                </c:pt>
                <c:pt idx="11">
                  <c:v>250126.68038000001</c:v>
                </c:pt>
                <c:pt idx="12">
                  <c:v>252335.40129000001</c:v>
                </c:pt>
                <c:pt idx="13">
                  <c:v>257590.97214999999</c:v>
                </c:pt>
                <c:pt idx="14">
                  <c:v>256895.23741999999</c:v>
                </c:pt>
                <c:pt idx="15">
                  <c:v>259743.06760000001</c:v>
                </c:pt>
                <c:pt idx="16">
                  <c:v>256628.42465</c:v>
                </c:pt>
                <c:pt idx="17">
                  <c:v>238921.31307999999</c:v>
                </c:pt>
              </c:numCache>
            </c:numRef>
          </c:val>
          <c:extLst>
            <c:ext xmlns:c16="http://schemas.microsoft.com/office/drawing/2014/chart" uri="{C3380CC4-5D6E-409C-BE32-E72D297353CC}">
              <c16:uniqueId val="{00000000-5B07-4AB1-965E-71F4CB2C27F1}"/>
            </c:ext>
          </c:extLst>
        </c:ser>
        <c:ser>
          <c:idx val="1"/>
          <c:order val="1"/>
          <c:tx>
            <c:strRef>
              <c:f>'7.3abc'!$C$3</c:f>
              <c:strCache>
                <c:ptCount val="1"/>
                <c:pt idx="0">
                  <c:v> Petrol</c:v>
                </c:pt>
              </c:strCache>
            </c:strRef>
          </c:tx>
          <c:spPr>
            <a:solidFill>
              <a:srgbClr val="434646"/>
            </a:solidFill>
            <a:ln w="25400">
              <a:noFill/>
            </a:ln>
          </c:spPr>
          <c:invertIfNegative val="0"/>
          <c:cat>
            <c:numRef>
              <c:f>'7.3abc'!$A$4:$A$12</c:f>
              <c:numCache>
                <c:formatCode>General</c:formatCode>
                <c:ptCount val="9"/>
                <c:pt idx="0">
                  <c:v>2001</c:v>
                </c:pt>
                <c:pt idx="1">
                  <c:v>2002</c:v>
                </c:pt>
                <c:pt idx="2">
                  <c:v>2003</c:v>
                </c:pt>
                <c:pt idx="3">
                  <c:v>2004</c:v>
                </c:pt>
                <c:pt idx="4">
                  <c:v>2005</c:v>
                </c:pt>
                <c:pt idx="5">
                  <c:v>2006</c:v>
                </c:pt>
                <c:pt idx="6">
                  <c:v>2007</c:v>
                </c:pt>
                <c:pt idx="7">
                  <c:v>2008</c:v>
                </c:pt>
                <c:pt idx="8">
                  <c:v>2009</c:v>
                </c:pt>
              </c:numCache>
            </c:numRef>
          </c:cat>
          <c:val>
            <c:numRef>
              <c:f>'7.3abc'!$C$4:$C$21</c:f>
              <c:numCache>
                <c:formatCode>0</c:formatCode>
                <c:ptCount val="18"/>
                <c:pt idx="0">
                  <c:v>176163</c:v>
                </c:pt>
                <c:pt idx="1">
                  <c:v>181499</c:v>
                </c:pt>
                <c:pt idx="2">
                  <c:v>187434</c:v>
                </c:pt>
                <c:pt idx="3">
                  <c:v>191391</c:v>
                </c:pt>
                <c:pt idx="4">
                  <c:v>194362</c:v>
                </c:pt>
                <c:pt idx="5">
                  <c:v>200082</c:v>
                </c:pt>
                <c:pt idx="6">
                  <c:v>201303</c:v>
                </c:pt>
                <c:pt idx="7">
                  <c:v>203949</c:v>
                </c:pt>
                <c:pt idx="8">
                  <c:v>205271</c:v>
                </c:pt>
                <c:pt idx="9">
                  <c:v>208269</c:v>
                </c:pt>
                <c:pt idx="10">
                  <c:v>212668</c:v>
                </c:pt>
                <c:pt idx="11">
                  <c:v>213977</c:v>
                </c:pt>
                <c:pt idx="12">
                  <c:v>216197</c:v>
                </c:pt>
                <c:pt idx="13">
                  <c:v>217245</c:v>
                </c:pt>
                <c:pt idx="14">
                  <c:v>216687</c:v>
                </c:pt>
                <c:pt idx="15">
                  <c:v>216909</c:v>
                </c:pt>
                <c:pt idx="16">
                  <c:v>213484</c:v>
                </c:pt>
                <c:pt idx="17">
                  <c:v>203178</c:v>
                </c:pt>
              </c:numCache>
            </c:numRef>
          </c:val>
          <c:extLst>
            <c:ext xmlns:c16="http://schemas.microsoft.com/office/drawing/2014/chart" uri="{C3380CC4-5D6E-409C-BE32-E72D297353CC}">
              <c16:uniqueId val="{00000001-5B07-4AB1-965E-71F4CB2C27F1}"/>
            </c:ext>
          </c:extLst>
        </c:ser>
        <c:dLbls>
          <c:showLegendKey val="0"/>
          <c:showVal val="0"/>
          <c:showCatName val="0"/>
          <c:showSerName val="0"/>
          <c:showPercent val="0"/>
          <c:showBubbleSize val="0"/>
        </c:dLbls>
        <c:gapWidth val="150"/>
        <c:axId val="166944128"/>
        <c:axId val="166950400"/>
      </c:barChart>
      <c:catAx>
        <c:axId val="16694412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3901731092687133"/>
              <c:y val="0.928677778913999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950400"/>
        <c:crosses val="autoZero"/>
        <c:auto val="1"/>
        <c:lblAlgn val="ctr"/>
        <c:lblOffset val="100"/>
        <c:tickLblSkip val="2"/>
        <c:tickMarkSkip val="1"/>
        <c:noMultiLvlLbl val="0"/>
      </c:catAx>
      <c:valAx>
        <c:axId val="166950400"/>
        <c:scaling>
          <c:orientation val="minMax"/>
          <c:max val="300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km</a:t>
                </a:r>
              </a:p>
            </c:rich>
          </c:tx>
          <c:layout>
            <c:manualLayout>
              <c:xMode val="edge"/>
              <c:yMode val="edge"/>
              <c:x val="8.5063888888888967E-3"/>
              <c:y val="0.3529300925925926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944128"/>
        <c:crosses val="autoZero"/>
        <c:crossBetween val="between"/>
        <c:majorUnit val="50000"/>
      </c:valAx>
      <c:spPr>
        <a:solidFill>
          <a:srgbClr val="FFFFFF"/>
        </a:solidFill>
        <a:ln w="25400">
          <a:noFill/>
        </a:ln>
      </c:spPr>
    </c:plotArea>
    <c:legend>
      <c:legendPos val="r"/>
      <c:layout>
        <c:manualLayout>
          <c:xMode val="edge"/>
          <c:yMode val="edge"/>
          <c:x val="0.17854027777778009"/>
          <c:y val="0.1644814814814857"/>
          <c:w val="0.1458363888888918"/>
          <c:h val="0.1227532407407423"/>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7.3b : Final odometer reading of vehicles leaving the light fleet</a:t>
            </a:r>
          </a:p>
        </c:rich>
      </c:tx>
      <c:layout>
        <c:manualLayout>
          <c:xMode val="edge"/>
          <c:yMode val="edge"/>
          <c:x val="0.17150499999999999"/>
          <c:y val="9.0712962962964747E-3"/>
        </c:manualLayout>
      </c:layout>
      <c:overlay val="0"/>
      <c:spPr>
        <a:noFill/>
        <a:ln w="25400">
          <a:noFill/>
        </a:ln>
      </c:spPr>
    </c:title>
    <c:autoTitleDeleted val="0"/>
    <c:plotArea>
      <c:layout>
        <c:manualLayout>
          <c:layoutTarget val="inner"/>
          <c:xMode val="edge"/>
          <c:yMode val="edge"/>
          <c:x val="0.1589413888888889"/>
          <c:y val="0.15034185286813331"/>
          <c:w val="0.81642250000000005"/>
          <c:h val="0.7078444444444546"/>
        </c:manualLayout>
      </c:layout>
      <c:barChart>
        <c:barDir val="col"/>
        <c:grouping val="clustered"/>
        <c:varyColors val="0"/>
        <c:ser>
          <c:idx val="0"/>
          <c:order val="0"/>
          <c:tx>
            <c:strRef>
              <c:f>'7.3abc'!$D$3</c:f>
              <c:strCache>
                <c:ptCount val="1"/>
                <c:pt idx="0">
                  <c:v> NZ new</c:v>
                </c:pt>
              </c:strCache>
            </c:strRef>
          </c:tx>
          <c:spPr>
            <a:solidFill>
              <a:srgbClr val="0093D3"/>
            </a:solidFill>
            <a:ln w="25400">
              <a:noFill/>
            </a:ln>
          </c:spPr>
          <c:invertIfNegative val="0"/>
          <c:cat>
            <c:numRef>
              <c:f>'7.3abc'!$A$4:$A$21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'7.3abc'!$D$4:$D$21</c:f>
              <c:numCache>
                <c:formatCode>0</c:formatCode>
                <c:ptCount val="18"/>
                <c:pt idx="0">
                  <c:v>182820.19777999999</c:v>
                </c:pt>
                <c:pt idx="1">
                  <c:v>189956.97635000001</c:v>
                </c:pt>
                <c:pt idx="2">
                  <c:v>198259.88005000001</c:v>
                </c:pt>
                <c:pt idx="3">
                  <c:v>205116.16398000001</c:v>
                </c:pt>
                <c:pt idx="4">
                  <c:v>210613.54757</c:v>
                </c:pt>
                <c:pt idx="5">
                  <c:v>223532.10616</c:v>
                </c:pt>
                <c:pt idx="6">
                  <c:v>224438.82094999999</c:v>
                </c:pt>
                <c:pt idx="7">
                  <c:v>227045.71163999999</c:v>
                </c:pt>
                <c:pt idx="8">
                  <c:v>227229.18711</c:v>
                </c:pt>
                <c:pt idx="9">
                  <c:v>230010.05231</c:v>
                </c:pt>
                <c:pt idx="10">
                  <c:v>234310.2347</c:v>
                </c:pt>
                <c:pt idx="11">
                  <c:v>235030.70121</c:v>
                </c:pt>
                <c:pt idx="12">
                  <c:v>236261.54754999999</c:v>
                </c:pt>
                <c:pt idx="13">
                  <c:v>236307.22886999999</c:v>
                </c:pt>
                <c:pt idx="14">
                  <c:v>234881.31675999999</c:v>
                </c:pt>
                <c:pt idx="15">
                  <c:v>235358.52841999999</c:v>
                </c:pt>
                <c:pt idx="16">
                  <c:v>230697.61025999999</c:v>
                </c:pt>
                <c:pt idx="17">
                  <c:v>215806.38464999999</c:v>
                </c:pt>
              </c:numCache>
            </c:numRef>
          </c:val>
          <c:extLst>
            <c:ext xmlns:c16="http://schemas.microsoft.com/office/drawing/2014/chart" uri="{C3380CC4-5D6E-409C-BE32-E72D297353CC}">
              <c16:uniqueId val="{00000000-BB3F-44F3-B218-DEB6D94D9357}"/>
            </c:ext>
          </c:extLst>
        </c:ser>
        <c:ser>
          <c:idx val="1"/>
          <c:order val="1"/>
          <c:tx>
            <c:strRef>
              <c:f>'7.3abc'!$E$3</c:f>
              <c:strCache>
                <c:ptCount val="1"/>
                <c:pt idx="0">
                  <c:v> Used import</c:v>
                </c:pt>
              </c:strCache>
            </c:strRef>
          </c:tx>
          <c:spPr>
            <a:solidFill>
              <a:srgbClr val="434646"/>
            </a:solidFill>
            <a:ln w="25400">
              <a:noFill/>
            </a:ln>
          </c:spPr>
          <c:invertIfNegative val="0"/>
          <c:cat>
            <c:numRef>
              <c:f>'7.3abc'!$A$4:$A$21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'7.3abc'!$E$4:$E$21</c:f>
              <c:numCache>
                <c:formatCode>0</c:formatCode>
                <c:ptCount val="18"/>
                <c:pt idx="0">
                  <c:v>167682</c:v>
                </c:pt>
                <c:pt idx="1">
                  <c:v>172204</c:v>
                </c:pt>
                <c:pt idx="2">
                  <c:v>176688</c:v>
                </c:pt>
                <c:pt idx="3">
                  <c:v>179880</c:v>
                </c:pt>
                <c:pt idx="4">
                  <c:v>182813</c:v>
                </c:pt>
                <c:pt idx="5">
                  <c:v>185301</c:v>
                </c:pt>
                <c:pt idx="6">
                  <c:v>188693</c:v>
                </c:pt>
                <c:pt idx="7">
                  <c:v>192768</c:v>
                </c:pt>
                <c:pt idx="8">
                  <c:v>196092</c:v>
                </c:pt>
                <c:pt idx="9">
                  <c:v>200600</c:v>
                </c:pt>
                <c:pt idx="10">
                  <c:v>206039</c:v>
                </c:pt>
                <c:pt idx="11">
                  <c:v>208913</c:v>
                </c:pt>
                <c:pt idx="12">
                  <c:v>211562</c:v>
                </c:pt>
                <c:pt idx="13">
                  <c:v>213633</c:v>
                </c:pt>
                <c:pt idx="14">
                  <c:v>213190</c:v>
                </c:pt>
                <c:pt idx="15">
                  <c:v>213773</c:v>
                </c:pt>
                <c:pt idx="16">
                  <c:v>210683</c:v>
                </c:pt>
                <c:pt idx="17">
                  <c:v>202544</c:v>
                </c:pt>
              </c:numCache>
            </c:numRef>
          </c:val>
          <c:extLst>
            <c:ext xmlns:c16="http://schemas.microsoft.com/office/drawing/2014/chart" uri="{C3380CC4-5D6E-409C-BE32-E72D297353CC}">
              <c16:uniqueId val="{00000001-BB3F-44F3-B218-DEB6D94D9357}"/>
            </c:ext>
          </c:extLst>
        </c:ser>
        <c:dLbls>
          <c:showLegendKey val="0"/>
          <c:showVal val="0"/>
          <c:showCatName val="0"/>
          <c:showSerName val="0"/>
          <c:showPercent val="0"/>
          <c:showBubbleSize val="0"/>
        </c:dLbls>
        <c:gapWidth val="150"/>
        <c:axId val="167006208"/>
        <c:axId val="167008128"/>
      </c:barChart>
      <c:catAx>
        <c:axId val="16700620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3901722222222226"/>
              <c:y val="0.93455740740740767"/>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008128"/>
        <c:crosses val="autoZero"/>
        <c:auto val="1"/>
        <c:lblAlgn val="ctr"/>
        <c:lblOffset val="100"/>
        <c:tickLblSkip val="2"/>
        <c:tickMarkSkip val="1"/>
        <c:noMultiLvlLbl val="0"/>
      </c:catAx>
      <c:valAx>
        <c:axId val="167008128"/>
        <c:scaling>
          <c:orientation val="minMax"/>
          <c:max val="300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km</a:t>
                </a:r>
              </a:p>
            </c:rich>
          </c:tx>
          <c:layout>
            <c:manualLayout>
              <c:xMode val="edge"/>
              <c:yMode val="edge"/>
              <c:x val="4.9786111111112608E-3"/>
              <c:y val="0.3294115740740827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006208"/>
        <c:crosses val="autoZero"/>
        <c:crossBetween val="between"/>
        <c:majorUnit val="50000"/>
      </c:valAx>
      <c:spPr>
        <a:solidFill>
          <a:srgbClr val="FFFFFF"/>
        </a:solidFill>
        <a:ln w="25400">
          <a:noFill/>
        </a:ln>
      </c:spPr>
    </c:plotArea>
    <c:legend>
      <c:legendPos val="r"/>
      <c:layout>
        <c:manualLayout>
          <c:xMode val="edge"/>
          <c:yMode val="edge"/>
          <c:x val="0.16795694444444678"/>
          <c:y val="0.15272222222222454"/>
          <c:w val="0.19486833333333548"/>
          <c:h val="0.12552169615161737"/>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7.3c : Final odometer reading of vehicles leaving the light fleet</a:t>
            </a:r>
          </a:p>
        </c:rich>
      </c:tx>
      <c:layout>
        <c:manualLayout>
          <c:xMode val="edge"/>
          <c:yMode val="edge"/>
          <c:x val="0.17150499999999999"/>
          <c:y val="9.0712962962964747E-3"/>
        </c:manualLayout>
      </c:layout>
      <c:overlay val="0"/>
      <c:spPr>
        <a:noFill/>
        <a:ln w="25400">
          <a:noFill/>
        </a:ln>
      </c:spPr>
    </c:title>
    <c:autoTitleDeleted val="0"/>
    <c:plotArea>
      <c:layout>
        <c:manualLayout>
          <c:layoutTarget val="inner"/>
          <c:xMode val="edge"/>
          <c:yMode val="edge"/>
          <c:x val="0.16235944444444445"/>
          <c:y val="0.15034185286813337"/>
          <c:w val="0.81290083333333329"/>
          <c:h val="0.69020555555555563"/>
        </c:manualLayout>
      </c:layout>
      <c:barChart>
        <c:barDir val="col"/>
        <c:grouping val="clustered"/>
        <c:varyColors val="0"/>
        <c:ser>
          <c:idx val="0"/>
          <c:order val="0"/>
          <c:tx>
            <c:strRef>
              <c:f>'7.3abc'!$F$3</c:f>
              <c:strCache>
                <c:ptCount val="1"/>
                <c:pt idx="0">
                  <c:v> Light passenger</c:v>
                </c:pt>
              </c:strCache>
            </c:strRef>
          </c:tx>
          <c:spPr>
            <a:solidFill>
              <a:srgbClr val="0093D3"/>
            </a:solidFill>
            <a:ln w="25400">
              <a:noFill/>
            </a:ln>
          </c:spPr>
          <c:invertIfNegative val="0"/>
          <c:cat>
            <c:numRef>
              <c:f>'7.3abc'!$A$4:$A$21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'7.3abc'!$F$4:$F$21</c:f>
              <c:numCache>
                <c:formatCode>0</c:formatCode>
                <c:ptCount val="18"/>
                <c:pt idx="0">
                  <c:v>174563.45801999999</c:v>
                </c:pt>
                <c:pt idx="1">
                  <c:v>179905.29887999999</c:v>
                </c:pt>
                <c:pt idx="2">
                  <c:v>185715.37714999999</c:v>
                </c:pt>
                <c:pt idx="3">
                  <c:v>190145.60410999999</c:v>
                </c:pt>
                <c:pt idx="4">
                  <c:v>193132.45409000001</c:v>
                </c:pt>
                <c:pt idx="5">
                  <c:v>198059.73491999999</c:v>
                </c:pt>
                <c:pt idx="6">
                  <c:v>199641.50472999999</c:v>
                </c:pt>
                <c:pt idx="7">
                  <c:v>202573.81688999999</c:v>
                </c:pt>
                <c:pt idx="8">
                  <c:v>204224.89572</c:v>
                </c:pt>
                <c:pt idx="9">
                  <c:v>207499.61772000001</c:v>
                </c:pt>
                <c:pt idx="10">
                  <c:v>212098.44498</c:v>
                </c:pt>
                <c:pt idx="11">
                  <c:v>214035.6483</c:v>
                </c:pt>
                <c:pt idx="12">
                  <c:v>216439.91170999999</c:v>
                </c:pt>
                <c:pt idx="13">
                  <c:v>217674.59560999999</c:v>
                </c:pt>
                <c:pt idx="14">
                  <c:v>216941.77713</c:v>
                </c:pt>
                <c:pt idx="15">
                  <c:v>217444.01532999999</c:v>
                </c:pt>
                <c:pt idx="16">
                  <c:v>213889.17089000001</c:v>
                </c:pt>
                <c:pt idx="17">
                  <c:v>203616.67073000001</c:v>
                </c:pt>
              </c:numCache>
            </c:numRef>
          </c:val>
          <c:extLst>
            <c:ext xmlns:c16="http://schemas.microsoft.com/office/drawing/2014/chart" uri="{C3380CC4-5D6E-409C-BE32-E72D297353CC}">
              <c16:uniqueId val="{00000000-6B4C-4DA4-9FB2-C70B55EC107C}"/>
            </c:ext>
          </c:extLst>
        </c:ser>
        <c:ser>
          <c:idx val="1"/>
          <c:order val="1"/>
          <c:tx>
            <c:strRef>
              <c:f>'7.3abc'!$G$3</c:f>
              <c:strCache>
                <c:ptCount val="1"/>
                <c:pt idx="0">
                  <c:v>Light commercial</c:v>
                </c:pt>
              </c:strCache>
            </c:strRef>
          </c:tx>
          <c:spPr>
            <a:solidFill>
              <a:srgbClr val="434646"/>
            </a:solidFill>
            <a:ln w="25400">
              <a:noFill/>
            </a:ln>
          </c:spPr>
          <c:invertIfNegative val="0"/>
          <c:cat>
            <c:numRef>
              <c:f>'7.3abc'!$A$4:$A$21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'7.3abc'!$G$4:$G$21</c:f>
              <c:numCache>
                <c:formatCode>0</c:formatCode>
                <c:ptCount val="18"/>
                <c:pt idx="0">
                  <c:v>196670</c:v>
                </c:pt>
                <c:pt idx="1">
                  <c:v>203439</c:v>
                </c:pt>
                <c:pt idx="2">
                  <c:v>211010</c:v>
                </c:pt>
                <c:pt idx="3">
                  <c:v>216152</c:v>
                </c:pt>
                <c:pt idx="4">
                  <c:v>221555</c:v>
                </c:pt>
                <c:pt idx="5">
                  <c:v>237093</c:v>
                </c:pt>
                <c:pt idx="6">
                  <c:v>240837</c:v>
                </c:pt>
                <c:pt idx="7">
                  <c:v>243930</c:v>
                </c:pt>
                <c:pt idx="8">
                  <c:v>246821</c:v>
                </c:pt>
                <c:pt idx="9">
                  <c:v>253470</c:v>
                </c:pt>
                <c:pt idx="10">
                  <c:v>259075</c:v>
                </c:pt>
                <c:pt idx="11">
                  <c:v>261755</c:v>
                </c:pt>
                <c:pt idx="12">
                  <c:v>263642</c:v>
                </c:pt>
                <c:pt idx="13">
                  <c:v>267324</c:v>
                </c:pt>
                <c:pt idx="14">
                  <c:v>266420</c:v>
                </c:pt>
                <c:pt idx="15">
                  <c:v>266921</c:v>
                </c:pt>
                <c:pt idx="16">
                  <c:v>262929</c:v>
                </c:pt>
                <c:pt idx="17">
                  <c:v>243272</c:v>
                </c:pt>
              </c:numCache>
            </c:numRef>
          </c:val>
          <c:extLst>
            <c:ext xmlns:c16="http://schemas.microsoft.com/office/drawing/2014/chart" uri="{C3380CC4-5D6E-409C-BE32-E72D297353CC}">
              <c16:uniqueId val="{00000001-6B4C-4DA4-9FB2-C70B55EC107C}"/>
            </c:ext>
          </c:extLst>
        </c:ser>
        <c:dLbls>
          <c:showLegendKey val="0"/>
          <c:showVal val="0"/>
          <c:showCatName val="0"/>
          <c:showSerName val="0"/>
          <c:showPercent val="0"/>
          <c:showBubbleSize val="0"/>
        </c:dLbls>
        <c:gapWidth val="150"/>
        <c:axId val="166662528"/>
        <c:axId val="166664448"/>
      </c:barChart>
      <c:catAx>
        <c:axId val="16666252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3901731092687133"/>
              <c:y val="0.928677778913999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664448"/>
        <c:crosses val="autoZero"/>
        <c:auto val="1"/>
        <c:lblAlgn val="ctr"/>
        <c:lblOffset val="100"/>
        <c:tickLblSkip val="2"/>
        <c:tickMarkSkip val="1"/>
        <c:noMultiLvlLbl val="0"/>
      </c:catAx>
      <c:valAx>
        <c:axId val="166664448"/>
        <c:scaling>
          <c:orientation val="minMax"/>
          <c:max val="300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km</a:t>
                </a:r>
              </a:p>
            </c:rich>
          </c:tx>
          <c:layout>
            <c:manualLayout>
              <c:xMode val="edge"/>
              <c:yMode val="edge"/>
              <c:x val="4.9786111111112608E-3"/>
              <c:y val="0.3411708333333333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662528"/>
        <c:crosses val="autoZero"/>
        <c:crossBetween val="between"/>
        <c:majorUnit val="50000"/>
      </c:valAx>
      <c:spPr>
        <a:solidFill>
          <a:srgbClr val="FFFFFF"/>
        </a:solidFill>
        <a:ln w="25400">
          <a:noFill/>
        </a:ln>
      </c:spPr>
    </c:plotArea>
    <c:legend>
      <c:legendPos val="r"/>
      <c:layout>
        <c:manualLayout>
          <c:xMode val="edge"/>
          <c:yMode val="edge"/>
          <c:x val="0.17854027777777887"/>
          <c:y val="0.13508334185499946"/>
          <c:w val="0.23367361111111112"/>
          <c:h val="0.14904027777778009"/>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7.3e : Final odometer reading of light passenger vehicles leaving the light fleet</a:t>
            </a:r>
          </a:p>
        </c:rich>
      </c:tx>
      <c:layout>
        <c:manualLayout>
          <c:xMode val="edge"/>
          <c:yMode val="edge"/>
          <c:x val="0.17856055555555556"/>
          <c:y val="9.0712962962964747E-3"/>
        </c:manualLayout>
      </c:layout>
      <c:overlay val="0"/>
      <c:spPr>
        <a:noFill/>
        <a:ln w="25400">
          <a:noFill/>
        </a:ln>
      </c:spPr>
    </c:title>
    <c:autoTitleDeleted val="0"/>
    <c:plotArea>
      <c:layout>
        <c:manualLayout>
          <c:layoutTarget val="inner"/>
          <c:xMode val="edge"/>
          <c:yMode val="edge"/>
          <c:x val="0.17235305555555552"/>
          <c:y val="0.15034185286813331"/>
          <c:w val="0.81427472222222219"/>
          <c:h val="0.64422883921121243"/>
        </c:manualLayout>
      </c:layout>
      <c:barChart>
        <c:barDir val="col"/>
        <c:grouping val="clustered"/>
        <c:varyColors val="0"/>
        <c:ser>
          <c:idx val="5"/>
          <c:order val="0"/>
          <c:tx>
            <c:v>2005</c:v>
          </c:tx>
          <c:spPr>
            <a:solidFill>
              <a:srgbClr val="A9D1E2"/>
            </a:solidFill>
          </c:spPr>
          <c:invertIfNegative val="0"/>
          <c:cat>
            <c:strRef>
              <c:f>'7.3de'!$B$4:$F$4</c:f>
              <c:strCache>
                <c:ptCount val="5"/>
                <c:pt idx="0">
                  <c:v>&lt;1350cc</c:v>
                </c:pt>
                <c:pt idx="1">
                  <c:v>&lt;1600cc</c:v>
                </c:pt>
                <c:pt idx="2">
                  <c:v>&lt;2000cc</c:v>
                </c:pt>
                <c:pt idx="3">
                  <c:v>&lt;3000cc</c:v>
                </c:pt>
                <c:pt idx="4">
                  <c:v>&gt;=3000cc</c:v>
                </c:pt>
              </c:strCache>
            </c:strRef>
          </c:cat>
          <c:val>
            <c:numRef>
              <c:f>'7.3de'!$B$9:$F$9</c:f>
              <c:numCache>
                <c:formatCode>0</c:formatCode>
                <c:ptCount val="5"/>
                <c:pt idx="0">
                  <c:v>171797.15302</c:v>
                </c:pt>
                <c:pt idx="1">
                  <c:v>181353.56864000001</c:v>
                </c:pt>
                <c:pt idx="2">
                  <c:v>196603.16216000001</c:v>
                </c:pt>
                <c:pt idx="3">
                  <c:v>202632.87742999999</c:v>
                </c:pt>
                <c:pt idx="4">
                  <c:v>224349.85725</c:v>
                </c:pt>
              </c:numCache>
            </c:numRef>
          </c:val>
          <c:extLst>
            <c:ext xmlns:c16="http://schemas.microsoft.com/office/drawing/2014/chart" uri="{C3380CC4-5D6E-409C-BE32-E72D297353CC}">
              <c16:uniqueId val="{00000000-8C25-444E-B83D-F68BD0A31AFC}"/>
            </c:ext>
          </c:extLst>
        </c:ser>
        <c:ser>
          <c:idx val="0"/>
          <c:order val="1"/>
          <c:tx>
            <c:v>2006</c:v>
          </c:tx>
          <c:spPr>
            <a:solidFill>
              <a:srgbClr val="9ACBE0"/>
            </a:solidFill>
          </c:spPr>
          <c:invertIfNegative val="0"/>
          <c:cat>
            <c:strRef>
              <c:f>'7.3de'!$B$4:$F$4</c:f>
              <c:strCache>
                <c:ptCount val="5"/>
                <c:pt idx="0">
                  <c:v>&lt;1350cc</c:v>
                </c:pt>
                <c:pt idx="1">
                  <c:v>&lt;1600cc</c:v>
                </c:pt>
                <c:pt idx="2">
                  <c:v>&lt;2000cc</c:v>
                </c:pt>
                <c:pt idx="3">
                  <c:v>&lt;3000cc</c:v>
                </c:pt>
                <c:pt idx="4">
                  <c:v>&gt;=3000cc</c:v>
                </c:pt>
              </c:strCache>
            </c:strRef>
          </c:cat>
          <c:val>
            <c:numRef>
              <c:f>'7.3de'!$B$10:$F$10</c:f>
              <c:numCache>
                <c:formatCode>0</c:formatCode>
                <c:ptCount val="5"/>
                <c:pt idx="0">
                  <c:v>189547.1464</c:v>
                </c:pt>
                <c:pt idx="1">
                  <c:v>186523.98587999999</c:v>
                </c:pt>
                <c:pt idx="2">
                  <c:v>197860.00159</c:v>
                </c:pt>
                <c:pt idx="3">
                  <c:v>204299.86525999999</c:v>
                </c:pt>
                <c:pt idx="4">
                  <c:v>228035.24463</c:v>
                </c:pt>
              </c:numCache>
            </c:numRef>
          </c:val>
          <c:extLst>
            <c:ext xmlns:c16="http://schemas.microsoft.com/office/drawing/2014/chart" uri="{C3380CC4-5D6E-409C-BE32-E72D297353CC}">
              <c16:uniqueId val="{00000001-8C25-444E-B83D-F68BD0A31AFC}"/>
            </c:ext>
          </c:extLst>
        </c:ser>
        <c:ser>
          <c:idx val="6"/>
          <c:order val="2"/>
          <c:tx>
            <c:v>2007</c:v>
          </c:tx>
          <c:spPr>
            <a:solidFill>
              <a:srgbClr val="8BC5DF"/>
            </a:solidFill>
          </c:spPr>
          <c:invertIfNegative val="0"/>
          <c:cat>
            <c:strRef>
              <c:f>'7.3de'!$B$4:$F$4</c:f>
              <c:strCache>
                <c:ptCount val="5"/>
                <c:pt idx="0">
                  <c:v>&lt;1350cc</c:v>
                </c:pt>
                <c:pt idx="1">
                  <c:v>&lt;1600cc</c:v>
                </c:pt>
                <c:pt idx="2">
                  <c:v>&lt;2000cc</c:v>
                </c:pt>
                <c:pt idx="3">
                  <c:v>&lt;3000cc</c:v>
                </c:pt>
                <c:pt idx="4">
                  <c:v>&gt;=3000cc</c:v>
                </c:pt>
              </c:strCache>
            </c:strRef>
          </c:cat>
          <c:val>
            <c:numRef>
              <c:f>'7.3de'!$B$11:$F$11</c:f>
              <c:numCache>
                <c:formatCode>0</c:formatCode>
                <c:ptCount val="5"/>
                <c:pt idx="0">
                  <c:v>189530.99627</c:v>
                </c:pt>
                <c:pt idx="1">
                  <c:v>189382.77776</c:v>
                </c:pt>
                <c:pt idx="2">
                  <c:v>199604.43186000001</c:v>
                </c:pt>
                <c:pt idx="3">
                  <c:v>205892.40419</c:v>
                </c:pt>
                <c:pt idx="4">
                  <c:v>226770.04795000001</c:v>
                </c:pt>
              </c:numCache>
            </c:numRef>
          </c:val>
          <c:extLst>
            <c:ext xmlns:c16="http://schemas.microsoft.com/office/drawing/2014/chart" uri="{C3380CC4-5D6E-409C-BE32-E72D297353CC}">
              <c16:uniqueId val="{00000002-8C25-444E-B83D-F68BD0A31AFC}"/>
            </c:ext>
          </c:extLst>
        </c:ser>
        <c:ser>
          <c:idx val="7"/>
          <c:order val="3"/>
          <c:tx>
            <c:v>2008</c:v>
          </c:tx>
          <c:spPr>
            <a:solidFill>
              <a:srgbClr val="7BC0DE"/>
            </a:solidFill>
          </c:spPr>
          <c:invertIfNegative val="0"/>
          <c:cat>
            <c:strRef>
              <c:f>'7.3de'!$B$4:$F$4</c:f>
              <c:strCache>
                <c:ptCount val="5"/>
                <c:pt idx="0">
                  <c:v>&lt;1350cc</c:v>
                </c:pt>
                <c:pt idx="1">
                  <c:v>&lt;1600cc</c:v>
                </c:pt>
                <c:pt idx="2">
                  <c:v>&lt;2000cc</c:v>
                </c:pt>
                <c:pt idx="3">
                  <c:v>&lt;3000cc</c:v>
                </c:pt>
                <c:pt idx="4">
                  <c:v>&gt;=3000cc</c:v>
                </c:pt>
              </c:strCache>
            </c:strRef>
          </c:cat>
          <c:val>
            <c:numRef>
              <c:f>'7.3de'!$B$12:$F$12</c:f>
              <c:numCache>
                <c:formatCode>0</c:formatCode>
                <c:ptCount val="5"/>
                <c:pt idx="0">
                  <c:v>191647.49559999999</c:v>
                </c:pt>
                <c:pt idx="1">
                  <c:v>191999.55314999999</c:v>
                </c:pt>
                <c:pt idx="2">
                  <c:v>202951.01070000001</c:v>
                </c:pt>
                <c:pt idx="3">
                  <c:v>208338.94125999999</c:v>
                </c:pt>
                <c:pt idx="4">
                  <c:v>227770.33841</c:v>
                </c:pt>
              </c:numCache>
            </c:numRef>
          </c:val>
          <c:extLst>
            <c:ext xmlns:c16="http://schemas.microsoft.com/office/drawing/2014/chart" uri="{C3380CC4-5D6E-409C-BE32-E72D297353CC}">
              <c16:uniqueId val="{00000003-8C25-444E-B83D-F68BD0A31AFC}"/>
            </c:ext>
          </c:extLst>
        </c:ser>
        <c:ser>
          <c:idx val="8"/>
          <c:order val="4"/>
          <c:tx>
            <c:v>2009</c:v>
          </c:tx>
          <c:spPr>
            <a:solidFill>
              <a:srgbClr val="6CBADC"/>
            </a:solidFill>
          </c:spPr>
          <c:invertIfNegative val="0"/>
          <c:cat>
            <c:strRef>
              <c:f>'7.3de'!$B$4:$F$4</c:f>
              <c:strCache>
                <c:ptCount val="5"/>
                <c:pt idx="0">
                  <c:v>&lt;1350cc</c:v>
                </c:pt>
                <c:pt idx="1">
                  <c:v>&lt;1600cc</c:v>
                </c:pt>
                <c:pt idx="2">
                  <c:v>&lt;2000cc</c:v>
                </c:pt>
                <c:pt idx="3">
                  <c:v>&lt;3000cc</c:v>
                </c:pt>
                <c:pt idx="4">
                  <c:v>&gt;=3000cc</c:v>
                </c:pt>
              </c:strCache>
            </c:strRef>
          </c:cat>
          <c:val>
            <c:numRef>
              <c:f>'7.3de'!$B$13:$F$13</c:f>
              <c:numCache>
                <c:formatCode>0</c:formatCode>
                <c:ptCount val="5"/>
                <c:pt idx="0">
                  <c:v>188858.33029000001</c:v>
                </c:pt>
                <c:pt idx="1">
                  <c:v>195012.74236</c:v>
                </c:pt>
                <c:pt idx="2">
                  <c:v>204257.33092000001</c:v>
                </c:pt>
                <c:pt idx="3">
                  <c:v>210590.57743</c:v>
                </c:pt>
                <c:pt idx="4">
                  <c:v>229192.82337</c:v>
                </c:pt>
              </c:numCache>
            </c:numRef>
          </c:val>
          <c:extLst>
            <c:ext xmlns:c16="http://schemas.microsoft.com/office/drawing/2014/chart" uri="{C3380CC4-5D6E-409C-BE32-E72D297353CC}">
              <c16:uniqueId val="{00000004-8C25-444E-B83D-F68BD0A31AFC}"/>
            </c:ext>
          </c:extLst>
        </c:ser>
        <c:ser>
          <c:idx val="9"/>
          <c:order val="5"/>
          <c:tx>
            <c:v>2010</c:v>
          </c:tx>
          <c:spPr>
            <a:solidFill>
              <a:srgbClr val="5CB5DB"/>
            </a:solidFill>
          </c:spPr>
          <c:invertIfNegative val="0"/>
          <c:cat>
            <c:strRef>
              <c:f>'7.3de'!$B$4:$F$4</c:f>
              <c:strCache>
                <c:ptCount val="5"/>
                <c:pt idx="0">
                  <c:v>&lt;1350cc</c:v>
                </c:pt>
                <c:pt idx="1">
                  <c:v>&lt;1600cc</c:v>
                </c:pt>
                <c:pt idx="2">
                  <c:v>&lt;2000cc</c:v>
                </c:pt>
                <c:pt idx="3">
                  <c:v>&lt;3000cc</c:v>
                </c:pt>
                <c:pt idx="4">
                  <c:v>&gt;=3000cc</c:v>
                </c:pt>
              </c:strCache>
            </c:strRef>
          </c:cat>
          <c:val>
            <c:numRef>
              <c:f>'7.3de'!$B$14:$F$14</c:f>
              <c:numCache>
                <c:formatCode>0</c:formatCode>
                <c:ptCount val="5"/>
                <c:pt idx="0">
                  <c:v>189658.44101000001</c:v>
                </c:pt>
                <c:pt idx="1">
                  <c:v>197706.01809</c:v>
                </c:pt>
                <c:pt idx="2">
                  <c:v>207581.85652999999</c:v>
                </c:pt>
                <c:pt idx="3">
                  <c:v>214748.33713999999</c:v>
                </c:pt>
                <c:pt idx="4">
                  <c:v>230572.83730000001</c:v>
                </c:pt>
              </c:numCache>
            </c:numRef>
          </c:val>
          <c:extLst>
            <c:ext xmlns:c16="http://schemas.microsoft.com/office/drawing/2014/chart" uri="{C3380CC4-5D6E-409C-BE32-E72D297353CC}">
              <c16:uniqueId val="{00000005-8C25-444E-B83D-F68BD0A31AFC}"/>
            </c:ext>
          </c:extLst>
        </c:ser>
        <c:ser>
          <c:idx val="10"/>
          <c:order val="6"/>
          <c:tx>
            <c:v>2011</c:v>
          </c:tx>
          <c:spPr>
            <a:solidFill>
              <a:srgbClr val="4DAFDA"/>
            </a:solidFill>
          </c:spPr>
          <c:invertIfNegative val="0"/>
          <c:cat>
            <c:strRef>
              <c:f>'7.3de'!$B$4:$F$4</c:f>
              <c:strCache>
                <c:ptCount val="5"/>
                <c:pt idx="0">
                  <c:v>&lt;1350cc</c:v>
                </c:pt>
                <c:pt idx="1">
                  <c:v>&lt;1600cc</c:v>
                </c:pt>
                <c:pt idx="2">
                  <c:v>&lt;2000cc</c:v>
                </c:pt>
                <c:pt idx="3">
                  <c:v>&lt;3000cc</c:v>
                </c:pt>
                <c:pt idx="4">
                  <c:v>&gt;=3000cc</c:v>
                </c:pt>
              </c:strCache>
            </c:strRef>
          </c:cat>
          <c:val>
            <c:numRef>
              <c:f>'7.3de'!$B$15:$F$15</c:f>
              <c:numCache>
                <c:formatCode>0</c:formatCode>
                <c:ptCount val="5"/>
                <c:pt idx="0">
                  <c:v>189522.73407999999</c:v>
                </c:pt>
                <c:pt idx="1">
                  <c:v>202985.98306999999</c:v>
                </c:pt>
                <c:pt idx="2">
                  <c:v>211882.92139999999</c:v>
                </c:pt>
                <c:pt idx="3">
                  <c:v>219255.54678999999</c:v>
                </c:pt>
                <c:pt idx="4">
                  <c:v>235605.93560999999</c:v>
                </c:pt>
              </c:numCache>
            </c:numRef>
          </c:val>
          <c:extLst>
            <c:ext xmlns:c16="http://schemas.microsoft.com/office/drawing/2014/chart" uri="{C3380CC4-5D6E-409C-BE32-E72D297353CC}">
              <c16:uniqueId val="{00000006-8C25-444E-B83D-F68BD0A31AFC}"/>
            </c:ext>
          </c:extLst>
        </c:ser>
        <c:ser>
          <c:idx val="11"/>
          <c:order val="7"/>
          <c:tx>
            <c:v>2012</c:v>
          </c:tx>
          <c:spPr>
            <a:solidFill>
              <a:srgbClr val="3EA9D8"/>
            </a:solidFill>
          </c:spPr>
          <c:invertIfNegative val="0"/>
          <c:cat>
            <c:strRef>
              <c:f>'7.3de'!$B$4:$F$4</c:f>
              <c:strCache>
                <c:ptCount val="5"/>
                <c:pt idx="0">
                  <c:v>&lt;1350cc</c:v>
                </c:pt>
                <c:pt idx="1">
                  <c:v>&lt;1600cc</c:v>
                </c:pt>
                <c:pt idx="2">
                  <c:v>&lt;2000cc</c:v>
                </c:pt>
                <c:pt idx="3">
                  <c:v>&lt;3000cc</c:v>
                </c:pt>
                <c:pt idx="4">
                  <c:v>&gt;=3000cc</c:v>
                </c:pt>
              </c:strCache>
            </c:strRef>
          </c:cat>
          <c:val>
            <c:numRef>
              <c:f>'7.3de'!$B$16:$F$16</c:f>
              <c:numCache>
                <c:formatCode>0</c:formatCode>
                <c:ptCount val="5"/>
                <c:pt idx="0">
                  <c:v>190111.21551000001</c:v>
                </c:pt>
                <c:pt idx="1">
                  <c:v>204149.58871000001</c:v>
                </c:pt>
                <c:pt idx="2">
                  <c:v>214228.60133999999</c:v>
                </c:pt>
                <c:pt idx="3">
                  <c:v>222157.40698999999</c:v>
                </c:pt>
                <c:pt idx="4">
                  <c:v>237693.63769999999</c:v>
                </c:pt>
              </c:numCache>
            </c:numRef>
          </c:val>
          <c:extLst>
            <c:ext xmlns:c16="http://schemas.microsoft.com/office/drawing/2014/chart" uri="{C3380CC4-5D6E-409C-BE32-E72D297353CC}">
              <c16:uniqueId val="{00000007-8C25-444E-B83D-F68BD0A31AFC}"/>
            </c:ext>
          </c:extLst>
        </c:ser>
        <c:ser>
          <c:idx val="12"/>
          <c:order val="8"/>
          <c:tx>
            <c:strRef>
              <c:f>'7.3de'!$A$17</c:f>
              <c:strCache>
                <c:ptCount val="1"/>
                <c:pt idx="0">
                  <c:v>2013</c:v>
                </c:pt>
              </c:strCache>
            </c:strRef>
          </c:tx>
          <c:spPr>
            <a:solidFill>
              <a:srgbClr val="2EA4D7"/>
            </a:solidFill>
          </c:spPr>
          <c:invertIfNegative val="0"/>
          <c:val>
            <c:numRef>
              <c:f>'7.3de'!$B$17:$F$17</c:f>
              <c:numCache>
                <c:formatCode>0</c:formatCode>
                <c:ptCount val="5"/>
                <c:pt idx="0">
                  <c:v>187405.50455000001</c:v>
                </c:pt>
                <c:pt idx="1">
                  <c:v>206392.26035</c:v>
                </c:pt>
                <c:pt idx="2">
                  <c:v>217217.55436000001</c:v>
                </c:pt>
                <c:pt idx="3">
                  <c:v>225550.33298000001</c:v>
                </c:pt>
                <c:pt idx="4">
                  <c:v>239273.90701</c:v>
                </c:pt>
              </c:numCache>
            </c:numRef>
          </c:val>
          <c:extLst>
            <c:ext xmlns:c16="http://schemas.microsoft.com/office/drawing/2014/chart" uri="{C3380CC4-5D6E-409C-BE32-E72D297353CC}">
              <c16:uniqueId val="{00000008-8C25-444E-B83D-F68BD0A31AFC}"/>
            </c:ext>
          </c:extLst>
        </c:ser>
        <c:ser>
          <c:idx val="13"/>
          <c:order val="9"/>
          <c:tx>
            <c:strRef>
              <c:f>'7.3de'!$A$18</c:f>
              <c:strCache>
                <c:ptCount val="1"/>
                <c:pt idx="0">
                  <c:v>2014</c:v>
                </c:pt>
              </c:strCache>
            </c:strRef>
          </c:tx>
          <c:spPr>
            <a:solidFill>
              <a:schemeClr val="accent1"/>
            </a:solidFill>
          </c:spPr>
          <c:invertIfNegative val="0"/>
          <c:val>
            <c:numRef>
              <c:f>'7.3de'!$B$18:$F$18</c:f>
              <c:numCache>
                <c:formatCode>0</c:formatCode>
                <c:ptCount val="5"/>
                <c:pt idx="0">
                  <c:v>185714.90912</c:v>
                </c:pt>
                <c:pt idx="1">
                  <c:v>208588.34815999999</c:v>
                </c:pt>
                <c:pt idx="2">
                  <c:v>218106.22547999999</c:v>
                </c:pt>
                <c:pt idx="3">
                  <c:v>228092.78805</c:v>
                </c:pt>
                <c:pt idx="4">
                  <c:v>239167.10764999999</c:v>
                </c:pt>
              </c:numCache>
            </c:numRef>
          </c:val>
          <c:extLst>
            <c:ext xmlns:c16="http://schemas.microsoft.com/office/drawing/2014/chart" uri="{C3380CC4-5D6E-409C-BE32-E72D297353CC}">
              <c16:uniqueId val="{00000009-8C25-444E-B83D-F68BD0A31AFC}"/>
            </c:ext>
          </c:extLst>
        </c:ser>
        <c:ser>
          <c:idx val="14"/>
          <c:order val="10"/>
          <c:tx>
            <c:strRef>
              <c:f>'7.3de'!$A$19</c:f>
              <c:strCache>
                <c:ptCount val="1"/>
                <c:pt idx="0">
                  <c:v>2015</c:v>
                </c:pt>
              </c:strCache>
            </c:strRef>
          </c:tx>
          <c:spPr>
            <a:solidFill>
              <a:schemeClr val="tx2">
                <a:lumMod val="60000"/>
                <a:lumOff val="40000"/>
              </a:schemeClr>
            </a:solidFill>
          </c:spPr>
          <c:invertIfNegative val="0"/>
          <c:val>
            <c:numRef>
              <c:f>'7.3de'!$B$19:$F$19</c:f>
              <c:numCache>
                <c:formatCode>0</c:formatCode>
                <c:ptCount val="5"/>
                <c:pt idx="0">
                  <c:v>182122.61725000001</c:v>
                </c:pt>
                <c:pt idx="1">
                  <c:v>208621.09533000001</c:v>
                </c:pt>
                <c:pt idx="2">
                  <c:v>218079.92814999999</c:v>
                </c:pt>
                <c:pt idx="3">
                  <c:v>227314.29500000001</c:v>
                </c:pt>
                <c:pt idx="4">
                  <c:v>238230.78228000001</c:v>
                </c:pt>
              </c:numCache>
            </c:numRef>
          </c:val>
          <c:extLst>
            <c:ext xmlns:c16="http://schemas.microsoft.com/office/drawing/2014/chart" uri="{C3380CC4-5D6E-409C-BE32-E72D297353CC}">
              <c16:uniqueId val="{0000000A-8C25-444E-B83D-F68BD0A31AFC}"/>
            </c:ext>
          </c:extLst>
        </c:ser>
        <c:ser>
          <c:idx val="1"/>
          <c:order val="11"/>
          <c:tx>
            <c:strRef>
              <c:f>'7.3de'!$A$20</c:f>
              <c:strCache>
                <c:ptCount val="1"/>
                <c:pt idx="0">
                  <c:v>2016</c:v>
                </c:pt>
              </c:strCache>
            </c:strRef>
          </c:tx>
          <c:spPr>
            <a:solidFill>
              <a:schemeClr val="accent1"/>
            </a:solidFill>
          </c:spPr>
          <c:invertIfNegative val="0"/>
          <c:val>
            <c:numRef>
              <c:f>'7.3de'!$B$20:$F$20</c:f>
              <c:numCache>
                <c:formatCode>0</c:formatCode>
                <c:ptCount val="5"/>
                <c:pt idx="0">
                  <c:v>178798.4951</c:v>
                </c:pt>
                <c:pt idx="1">
                  <c:v>209362.13526000001</c:v>
                </c:pt>
                <c:pt idx="2">
                  <c:v>218876.88265000001</c:v>
                </c:pt>
                <c:pt idx="3">
                  <c:v>228687.69654999999</c:v>
                </c:pt>
                <c:pt idx="4">
                  <c:v>238659.54861</c:v>
                </c:pt>
              </c:numCache>
            </c:numRef>
          </c:val>
          <c:extLst>
            <c:ext xmlns:c16="http://schemas.microsoft.com/office/drawing/2014/chart" uri="{C3380CC4-5D6E-409C-BE32-E72D297353CC}">
              <c16:uniqueId val="{00000000-3469-47B0-85B5-C1594B3769E3}"/>
            </c:ext>
          </c:extLst>
        </c:ser>
        <c:ser>
          <c:idx val="2"/>
          <c:order val="12"/>
          <c:tx>
            <c:v>2017</c:v>
          </c:tx>
          <c:spPr>
            <a:solidFill>
              <a:schemeClr val="tx2">
                <a:lumMod val="60000"/>
                <a:lumOff val="40000"/>
              </a:schemeClr>
            </a:solidFill>
          </c:spPr>
          <c:invertIfNegative val="0"/>
          <c:val>
            <c:numRef>
              <c:f>'7.3de'!$B$22:$F$22</c:f>
              <c:numCache>
                <c:formatCode>0</c:formatCode>
                <c:ptCount val="5"/>
                <c:pt idx="0">
                  <c:v>164370.36288</c:v>
                </c:pt>
                <c:pt idx="1">
                  <c:v>195694.63316999999</c:v>
                </c:pt>
                <c:pt idx="2">
                  <c:v>206390.13506</c:v>
                </c:pt>
                <c:pt idx="3">
                  <c:v>215814.77600000001</c:v>
                </c:pt>
                <c:pt idx="4">
                  <c:v>220016.20102000001</c:v>
                </c:pt>
              </c:numCache>
            </c:numRef>
          </c:val>
          <c:extLst>
            <c:ext xmlns:c16="http://schemas.microsoft.com/office/drawing/2014/chart" uri="{C3380CC4-5D6E-409C-BE32-E72D297353CC}">
              <c16:uniqueId val="{00000003-A306-4643-AD2A-765780E052B3}"/>
            </c:ext>
          </c:extLst>
        </c:ser>
        <c:dLbls>
          <c:showLegendKey val="0"/>
          <c:showVal val="0"/>
          <c:showCatName val="0"/>
          <c:showSerName val="0"/>
          <c:showPercent val="0"/>
          <c:showBubbleSize val="0"/>
        </c:dLbls>
        <c:gapWidth val="150"/>
        <c:axId val="167161216"/>
        <c:axId val="167171200"/>
      </c:barChart>
      <c:catAx>
        <c:axId val="167161216"/>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171200"/>
        <c:crosses val="autoZero"/>
        <c:auto val="1"/>
        <c:lblAlgn val="ctr"/>
        <c:lblOffset val="100"/>
        <c:tickLblSkip val="1"/>
        <c:tickMarkSkip val="1"/>
        <c:noMultiLvlLbl val="0"/>
      </c:catAx>
      <c:valAx>
        <c:axId val="167171200"/>
        <c:scaling>
          <c:orientation val="minMax"/>
          <c:max val="300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km</a:t>
                </a:r>
              </a:p>
            </c:rich>
          </c:tx>
          <c:layout>
            <c:manualLayout>
              <c:xMode val="edge"/>
              <c:yMode val="edge"/>
              <c:x val="4.9786111111112608E-3"/>
              <c:y val="0.3411708333333333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161216"/>
        <c:crosses val="autoZero"/>
        <c:crossBetween val="between"/>
        <c:majorUnit val="50000"/>
      </c:valAx>
      <c:spPr>
        <a:solidFill>
          <a:srgbClr val="FFFFFF"/>
        </a:solidFill>
        <a:ln w="25400">
          <a:noFill/>
        </a:ln>
      </c:spPr>
    </c:plotArea>
    <c:legend>
      <c:legendPos val="b"/>
      <c:layout>
        <c:manualLayout>
          <c:xMode val="edge"/>
          <c:yMode val="edge"/>
          <c:x val="0.22090888888888888"/>
          <c:y val="0.88762916666666658"/>
          <c:w val="0.66539083333333349"/>
          <c:h val="0.10649133431928511"/>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7.3f : Final odometer reading of light commercial vehicles leaving the light fleet</a:t>
            </a:r>
          </a:p>
        </c:rich>
      </c:tx>
      <c:layout>
        <c:manualLayout>
          <c:xMode val="edge"/>
          <c:yMode val="edge"/>
          <c:x val="0.17150499999999999"/>
          <c:y val="1.495092592592592E-2"/>
        </c:manualLayout>
      </c:layout>
      <c:overlay val="0"/>
      <c:spPr>
        <a:noFill/>
        <a:ln w="25400">
          <a:noFill/>
        </a:ln>
      </c:spPr>
    </c:title>
    <c:autoTitleDeleted val="0"/>
    <c:plotArea>
      <c:layout>
        <c:manualLayout>
          <c:layoutTarget val="inner"/>
          <c:xMode val="edge"/>
          <c:yMode val="edge"/>
          <c:x val="0.16529750000000001"/>
          <c:y val="0.15034185286813337"/>
          <c:w val="0.82133027777777778"/>
          <c:h val="0.63401172554580165"/>
        </c:manualLayout>
      </c:layout>
      <c:barChart>
        <c:barDir val="col"/>
        <c:grouping val="clustered"/>
        <c:varyColors val="0"/>
        <c:ser>
          <c:idx val="5"/>
          <c:order val="0"/>
          <c:tx>
            <c:strRef>
              <c:f>'7.3de'!$A$9</c:f>
              <c:strCache>
                <c:ptCount val="1"/>
                <c:pt idx="0">
                  <c:v>2005</c:v>
                </c:pt>
              </c:strCache>
            </c:strRef>
          </c:tx>
          <c:spPr>
            <a:solidFill>
              <a:srgbClr val="A9D1E2"/>
            </a:solidFill>
          </c:spPr>
          <c:invertIfNegative val="0"/>
          <c:cat>
            <c:strRef>
              <c:f>'7.3de'!$B$4:$F$4</c:f>
              <c:strCache>
                <c:ptCount val="5"/>
                <c:pt idx="0">
                  <c:v>&lt;1350cc</c:v>
                </c:pt>
                <c:pt idx="1">
                  <c:v>&lt;1600cc</c:v>
                </c:pt>
                <c:pt idx="2">
                  <c:v>&lt;2000cc</c:v>
                </c:pt>
                <c:pt idx="3">
                  <c:v>&lt;3000cc</c:v>
                </c:pt>
                <c:pt idx="4">
                  <c:v>&gt;=3000cc</c:v>
                </c:pt>
              </c:strCache>
            </c:strRef>
          </c:cat>
          <c:val>
            <c:numRef>
              <c:f>'7.3de'!$G$9:$K$9</c:f>
              <c:numCache>
                <c:formatCode>0</c:formatCode>
                <c:ptCount val="5"/>
                <c:pt idx="0">
                  <c:v>172530.70522999999</c:v>
                </c:pt>
                <c:pt idx="1">
                  <c:v>193663.02963999999</c:v>
                </c:pt>
                <c:pt idx="2">
                  <c:v>222180.35208000001</c:v>
                </c:pt>
                <c:pt idx="3">
                  <c:v>231530.07209999999</c:v>
                </c:pt>
                <c:pt idx="4">
                  <c:v>215126.05214000001</c:v>
                </c:pt>
              </c:numCache>
            </c:numRef>
          </c:val>
          <c:extLst>
            <c:ext xmlns:c16="http://schemas.microsoft.com/office/drawing/2014/chart" uri="{C3380CC4-5D6E-409C-BE32-E72D297353CC}">
              <c16:uniqueId val="{00000000-73A4-40D4-9E86-50FC52A2BB14}"/>
            </c:ext>
          </c:extLst>
        </c:ser>
        <c:ser>
          <c:idx val="0"/>
          <c:order val="1"/>
          <c:tx>
            <c:strRef>
              <c:f>'7.3de'!$A$10</c:f>
              <c:strCache>
                <c:ptCount val="1"/>
                <c:pt idx="0">
                  <c:v>2006</c:v>
                </c:pt>
              </c:strCache>
            </c:strRef>
          </c:tx>
          <c:spPr>
            <a:solidFill>
              <a:srgbClr val="9ACBE0"/>
            </a:solidFill>
          </c:spPr>
          <c:invertIfNegative val="0"/>
          <c:cat>
            <c:strRef>
              <c:f>'7.3de'!$B$4:$F$4</c:f>
              <c:strCache>
                <c:ptCount val="5"/>
                <c:pt idx="0">
                  <c:v>&lt;1350cc</c:v>
                </c:pt>
                <c:pt idx="1">
                  <c:v>&lt;1600cc</c:v>
                </c:pt>
                <c:pt idx="2">
                  <c:v>&lt;2000cc</c:v>
                </c:pt>
                <c:pt idx="3">
                  <c:v>&lt;3000cc</c:v>
                </c:pt>
                <c:pt idx="4">
                  <c:v>&gt;=3000cc</c:v>
                </c:pt>
              </c:strCache>
            </c:strRef>
          </c:cat>
          <c:val>
            <c:numRef>
              <c:f>'7.3de'!$G$10:$K$10</c:f>
              <c:numCache>
                <c:formatCode>0</c:formatCode>
                <c:ptCount val="5"/>
                <c:pt idx="0">
                  <c:v>197973.64189999999</c:v>
                </c:pt>
                <c:pt idx="1">
                  <c:v>217850.07075000001</c:v>
                </c:pt>
                <c:pt idx="2">
                  <c:v>235980.92749</c:v>
                </c:pt>
                <c:pt idx="3">
                  <c:v>244092.35157</c:v>
                </c:pt>
                <c:pt idx="4">
                  <c:v>229591.96593000001</c:v>
                </c:pt>
              </c:numCache>
            </c:numRef>
          </c:val>
          <c:extLst>
            <c:ext xmlns:c16="http://schemas.microsoft.com/office/drawing/2014/chart" uri="{C3380CC4-5D6E-409C-BE32-E72D297353CC}">
              <c16:uniqueId val="{00000001-73A4-40D4-9E86-50FC52A2BB14}"/>
            </c:ext>
          </c:extLst>
        </c:ser>
        <c:ser>
          <c:idx val="6"/>
          <c:order val="2"/>
          <c:tx>
            <c:strRef>
              <c:f>'7.3de'!$A$11</c:f>
              <c:strCache>
                <c:ptCount val="1"/>
                <c:pt idx="0">
                  <c:v>2007</c:v>
                </c:pt>
              </c:strCache>
            </c:strRef>
          </c:tx>
          <c:spPr>
            <a:solidFill>
              <a:srgbClr val="8BC5DF"/>
            </a:solidFill>
          </c:spPr>
          <c:invertIfNegative val="0"/>
          <c:cat>
            <c:strRef>
              <c:f>'7.3de'!$B$4:$F$4</c:f>
              <c:strCache>
                <c:ptCount val="5"/>
                <c:pt idx="0">
                  <c:v>&lt;1350cc</c:v>
                </c:pt>
                <c:pt idx="1">
                  <c:v>&lt;1600cc</c:v>
                </c:pt>
                <c:pt idx="2">
                  <c:v>&lt;2000cc</c:v>
                </c:pt>
                <c:pt idx="3">
                  <c:v>&lt;3000cc</c:v>
                </c:pt>
                <c:pt idx="4">
                  <c:v>&gt;=3000cc</c:v>
                </c:pt>
              </c:strCache>
            </c:strRef>
          </c:cat>
          <c:val>
            <c:numRef>
              <c:f>'7.3de'!$G$11:$K$11</c:f>
              <c:numCache>
                <c:formatCode>0</c:formatCode>
                <c:ptCount val="5"/>
                <c:pt idx="0">
                  <c:v>189528.36455999999</c:v>
                </c:pt>
                <c:pt idx="1">
                  <c:v>214362.32396000001</c:v>
                </c:pt>
                <c:pt idx="2">
                  <c:v>239921.78651999999</c:v>
                </c:pt>
                <c:pt idx="3">
                  <c:v>250145.33892000001</c:v>
                </c:pt>
                <c:pt idx="4">
                  <c:v>222101.43440999999</c:v>
                </c:pt>
              </c:numCache>
            </c:numRef>
          </c:val>
          <c:extLst>
            <c:ext xmlns:c16="http://schemas.microsoft.com/office/drawing/2014/chart" uri="{C3380CC4-5D6E-409C-BE32-E72D297353CC}">
              <c16:uniqueId val="{00000002-73A4-40D4-9E86-50FC52A2BB14}"/>
            </c:ext>
          </c:extLst>
        </c:ser>
        <c:ser>
          <c:idx val="7"/>
          <c:order val="3"/>
          <c:tx>
            <c:strRef>
              <c:f>'7.3de'!$A$12</c:f>
              <c:strCache>
                <c:ptCount val="1"/>
                <c:pt idx="0">
                  <c:v>2008</c:v>
                </c:pt>
              </c:strCache>
            </c:strRef>
          </c:tx>
          <c:spPr>
            <a:solidFill>
              <a:srgbClr val="7BC0DE"/>
            </a:solidFill>
          </c:spPr>
          <c:invertIfNegative val="0"/>
          <c:cat>
            <c:strRef>
              <c:f>'7.3de'!$B$4:$F$4</c:f>
              <c:strCache>
                <c:ptCount val="5"/>
                <c:pt idx="0">
                  <c:v>&lt;1350cc</c:v>
                </c:pt>
                <c:pt idx="1">
                  <c:v>&lt;1600cc</c:v>
                </c:pt>
                <c:pt idx="2">
                  <c:v>&lt;2000cc</c:v>
                </c:pt>
                <c:pt idx="3">
                  <c:v>&lt;3000cc</c:v>
                </c:pt>
                <c:pt idx="4">
                  <c:v>&gt;=3000cc</c:v>
                </c:pt>
              </c:strCache>
            </c:strRef>
          </c:cat>
          <c:val>
            <c:numRef>
              <c:f>'7.3de'!$G$12:$K$12</c:f>
              <c:numCache>
                <c:formatCode>0</c:formatCode>
                <c:ptCount val="5"/>
                <c:pt idx="0">
                  <c:v>194768.34065999999</c:v>
                </c:pt>
                <c:pt idx="1">
                  <c:v>213937.00803</c:v>
                </c:pt>
                <c:pt idx="2">
                  <c:v>240971.36874000001</c:v>
                </c:pt>
                <c:pt idx="3">
                  <c:v>252449.44339</c:v>
                </c:pt>
                <c:pt idx="4">
                  <c:v>228182.68570999999</c:v>
                </c:pt>
              </c:numCache>
            </c:numRef>
          </c:val>
          <c:extLst>
            <c:ext xmlns:c16="http://schemas.microsoft.com/office/drawing/2014/chart" uri="{C3380CC4-5D6E-409C-BE32-E72D297353CC}">
              <c16:uniqueId val="{00000003-73A4-40D4-9E86-50FC52A2BB14}"/>
            </c:ext>
          </c:extLst>
        </c:ser>
        <c:ser>
          <c:idx val="8"/>
          <c:order val="4"/>
          <c:tx>
            <c:strRef>
              <c:f>'7.3de'!$A$13</c:f>
              <c:strCache>
                <c:ptCount val="1"/>
                <c:pt idx="0">
                  <c:v>2009</c:v>
                </c:pt>
              </c:strCache>
            </c:strRef>
          </c:tx>
          <c:spPr>
            <a:solidFill>
              <a:srgbClr val="6CBADC"/>
            </a:solidFill>
          </c:spPr>
          <c:invertIfNegative val="0"/>
          <c:cat>
            <c:strRef>
              <c:f>'7.3de'!$B$4:$F$4</c:f>
              <c:strCache>
                <c:ptCount val="5"/>
                <c:pt idx="0">
                  <c:v>&lt;1350cc</c:v>
                </c:pt>
                <c:pt idx="1">
                  <c:v>&lt;1600cc</c:v>
                </c:pt>
                <c:pt idx="2">
                  <c:v>&lt;2000cc</c:v>
                </c:pt>
                <c:pt idx="3">
                  <c:v>&lt;3000cc</c:v>
                </c:pt>
                <c:pt idx="4">
                  <c:v>&gt;=3000cc</c:v>
                </c:pt>
              </c:strCache>
            </c:strRef>
          </c:cat>
          <c:val>
            <c:numRef>
              <c:f>'7.3de'!$G$13:$K$13</c:f>
              <c:numCache>
                <c:formatCode>0</c:formatCode>
                <c:ptCount val="5"/>
                <c:pt idx="0">
                  <c:v>184599.30158999999</c:v>
                </c:pt>
                <c:pt idx="1">
                  <c:v>221789.31163000001</c:v>
                </c:pt>
                <c:pt idx="2">
                  <c:v>242065.57212999999</c:v>
                </c:pt>
                <c:pt idx="3">
                  <c:v>256171.33921000001</c:v>
                </c:pt>
                <c:pt idx="4">
                  <c:v>223579.26590999999</c:v>
                </c:pt>
              </c:numCache>
            </c:numRef>
          </c:val>
          <c:extLst>
            <c:ext xmlns:c16="http://schemas.microsoft.com/office/drawing/2014/chart" uri="{C3380CC4-5D6E-409C-BE32-E72D297353CC}">
              <c16:uniqueId val="{00000004-73A4-40D4-9E86-50FC52A2BB14}"/>
            </c:ext>
          </c:extLst>
        </c:ser>
        <c:ser>
          <c:idx val="9"/>
          <c:order val="5"/>
          <c:tx>
            <c:strRef>
              <c:f>'7.3de'!$A$14</c:f>
              <c:strCache>
                <c:ptCount val="1"/>
                <c:pt idx="0">
                  <c:v>2010</c:v>
                </c:pt>
              </c:strCache>
            </c:strRef>
          </c:tx>
          <c:spPr>
            <a:solidFill>
              <a:srgbClr val="5CB5DB"/>
            </a:solidFill>
          </c:spPr>
          <c:invertIfNegative val="0"/>
          <c:val>
            <c:numRef>
              <c:f>'7.3de'!$G$14:$K$14</c:f>
              <c:numCache>
                <c:formatCode>0</c:formatCode>
                <c:ptCount val="5"/>
                <c:pt idx="0">
                  <c:v>191166.10759</c:v>
                </c:pt>
                <c:pt idx="1">
                  <c:v>219862.07728999999</c:v>
                </c:pt>
                <c:pt idx="2">
                  <c:v>246422.77841</c:v>
                </c:pt>
                <c:pt idx="3">
                  <c:v>263562.72959</c:v>
                </c:pt>
                <c:pt idx="4">
                  <c:v>230732.80452000001</c:v>
                </c:pt>
              </c:numCache>
            </c:numRef>
          </c:val>
          <c:extLst>
            <c:ext xmlns:c16="http://schemas.microsoft.com/office/drawing/2014/chart" uri="{C3380CC4-5D6E-409C-BE32-E72D297353CC}">
              <c16:uniqueId val="{00000005-73A4-40D4-9E86-50FC52A2BB14}"/>
            </c:ext>
          </c:extLst>
        </c:ser>
        <c:ser>
          <c:idx val="10"/>
          <c:order val="6"/>
          <c:tx>
            <c:strRef>
              <c:f>'7.3de'!$A$15</c:f>
              <c:strCache>
                <c:ptCount val="1"/>
                <c:pt idx="0">
                  <c:v>2011</c:v>
                </c:pt>
              </c:strCache>
            </c:strRef>
          </c:tx>
          <c:spPr>
            <a:solidFill>
              <a:srgbClr val="4DAFDA"/>
            </a:solidFill>
          </c:spPr>
          <c:invertIfNegative val="0"/>
          <c:val>
            <c:numRef>
              <c:f>'7.3de'!$G$15:$K$15</c:f>
              <c:numCache>
                <c:formatCode>0</c:formatCode>
                <c:ptCount val="5"/>
                <c:pt idx="0">
                  <c:v>193095.02022999999</c:v>
                </c:pt>
                <c:pt idx="1">
                  <c:v>216886.76623000001</c:v>
                </c:pt>
                <c:pt idx="2">
                  <c:v>248682.46363000001</c:v>
                </c:pt>
                <c:pt idx="3">
                  <c:v>269660.58616000001</c:v>
                </c:pt>
                <c:pt idx="4">
                  <c:v>236699.94407</c:v>
                </c:pt>
              </c:numCache>
            </c:numRef>
          </c:val>
          <c:extLst>
            <c:ext xmlns:c16="http://schemas.microsoft.com/office/drawing/2014/chart" uri="{C3380CC4-5D6E-409C-BE32-E72D297353CC}">
              <c16:uniqueId val="{00000006-73A4-40D4-9E86-50FC52A2BB14}"/>
            </c:ext>
          </c:extLst>
        </c:ser>
        <c:ser>
          <c:idx val="11"/>
          <c:order val="7"/>
          <c:tx>
            <c:v>2012</c:v>
          </c:tx>
          <c:spPr>
            <a:solidFill>
              <a:srgbClr val="3EA9D8"/>
            </a:solidFill>
          </c:spPr>
          <c:invertIfNegative val="0"/>
          <c:val>
            <c:numRef>
              <c:f>'7.3de'!$G$16:$K$16</c:f>
              <c:numCache>
                <c:formatCode>0</c:formatCode>
                <c:ptCount val="5"/>
                <c:pt idx="0">
                  <c:v>178199.24575999999</c:v>
                </c:pt>
                <c:pt idx="1">
                  <c:v>220853.93737</c:v>
                </c:pt>
                <c:pt idx="2">
                  <c:v>250377.87557</c:v>
                </c:pt>
                <c:pt idx="3">
                  <c:v>273444.03230999998</c:v>
                </c:pt>
                <c:pt idx="4">
                  <c:v>229920.5889</c:v>
                </c:pt>
              </c:numCache>
            </c:numRef>
          </c:val>
          <c:extLst>
            <c:ext xmlns:c16="http://schemas.microsoft.com/office/drawing/2014/chart" uri="{C3380CC4-5D6E-409C-BE32-E72D297353CC}">
              <c16:uniqueId val="{00000007-73A4-40D4-9E86-50FC52A2BB14}"/>
            </c:ext>
          </c:extLst>
        </c:ser>
        <c:ser>
          <c:idx val="12"/>
          <c:order val="8"/>
          <c:tx>
            <c:strRef>
              <c:f>'7.3de'!$A$17</c:f>
              <c:strCache>
                <c:ptCount val="1"/>
                <c:pt idx="0">
                  <c:v>2013</c:v>
                </c:pt>
              </c:strCache>
            </c:strRef>
          </c:tx>
          <c:spPr>
            <a:solidFill>
              <a:srgbClr val="2EA4D7"/>
            </a:solidFill>
          </c:spPr>
          <c:invertIfNegative val="0"/>
          <c:val>
            <c:numRef>
              <c:f>'7.3de'!$G$17:$K$17</c:f>
              <c:numCache>
                <c:formatCode>0</c:formatCode>
                <c:ptCount val="5"/>
                <c:pt idx="0">
                  <c:v>191820.48529000001</c:v>
                </c:pt>
                <c:pt idx="1">
                  <c:v>224431.47153000001</c:v>
                </c:pt>
                <c:pt idx="2">
                  <c:v>247871.09101999999</c:v>
                </c:pt>
                <c:pt idx="3">
                  <c:v>274950.11093000002</c:v>
                </c:pt>
                <c:pt idx="4">
                  <c:v>232311.58617</c:v>
                </c:pt>
              </c:numCache>
            </c:numRef>
          </c:val>
          <c:extLst>
            <c:ext xmlns:c16="http://schemas.microsoft.com/office/drawing/2014/chart" uri="{C3380CC4-5D6E-409C-BE32-E72D297353CC}">
              <c16:uniqueId val="{00000008-73A4-40D4-9E86-50FC52A2BB14}"/>
            </c:ext>
          </c:extLst>
        </c:ser>
        <c:ser>
          <c:idx val="13"/>
          <c:order val="9"/>
          <c:tx>
            <c:strRef>
              <c:f>'7.3de'!$A$18</c:f>
              <c:strCache>
                <c:ptCount val="1"/>
                <c:pt idx="0">
                  <c:v>2014</c:v>
                </c:pt>
              </c:strCache>
            </c:strRef>
          </c:tx>
          <c:spPr>
            <a:solidFill>
              <a:srgbClr val="4F81BD"/>
            </a:solidFill>
          </c:spPr>
          <c:invertIfNegative val="0"/>
          <c:val>
            <c:numRef>
              <c:f>'7.3de'!$G$18:$K$18</c:f>
              <c:numCache>
                <c:formatCode>0</c:formatCode>
                <c:ptCount val="5"/>
                <c:pt idx="0">
                  <c:v>174187.98454</c:v>
                </c:pt>
                <c:pt idx="1">
                  <c:v>220215.44954</c:v>
                </c:pt>
                <c:pt idx="2">
                  <c:v>250144.43012</c:v>
                </c:pt>
                <c:pt idx="3">
                  <c:v>280766.60392999998</c:v>
                </c:pt>
                <c:pt idx="4">
                  <c:v>225235.53863</c:v>
                </c:pt>
              </c:numCache>
            </c:numRef>
          </c:val>
          <c:extLst>
            <c:ext xmlns:c16="http://schemas.microsoft.com/office/drawing/2014/chart" uri="{C3380CC4-5D6E-409C-BE32-E72D297353CC}">
              <c16:uniqueId val="{00000009-73A4-40D4-9E86-50FC52A2BB14}"/>
            </c:ext>
          </c:extLst>
        </c:ser>
        <c:ser>
          <c:idx val="14"/>
          <c:order val="10"/>
          <c:tx>
            <c:strRef>
              <c:f>'7.3de'!$A$19</c:f>
              <c:strCache>
                <c:ptCount val="1"/>
                <c:pt idx="0">
                  <c:v>2015</c:v>
                </c:pt>
              </c:strCache>
            </c:strRef>
          </c:tx>
          <c:spPr>
            <a:solidFill>
              <a:schemeClr val="tx2">
                <a:lumMod val="60000"/>
                <a:lumOff val="40000"/>
              </a:schemeClr>
            </a:solidFill>
          </c:spPr>
          <c:invertIfNegative val="0"/>
          <c:val>
            <c:numRef>
              <c:f>'7.3de'!$G$19:$K$19</c:f>
              <c:numCache>
                <c:formatCode>0</c:formatCode>
                <c:ptCount val="5"/>
                <c:pt idx="0">
                  <c:v>157381.03370999999</c:v>
                </c:pt>
                <c:pt idx="1">
                  <c:v>222416.89202</c:v>
                </c:pt>
                <c:pt idx="2">
                  <c:v>252779.11877999999</c:v>
                </c:pt>
                <c:pt idx="3">
                  <c:v>277654.60076</c:v>
                </c:pt>
                <c:pt idx="4">
                  <c:v>227285.59594999999</c:v>
                </c:pt>
              </c:numCache>
            </c:numRef>
          </c:val>
          <c:extLst>
            <c:ext xmlns:c16="http://schemas.microsoft.com/office/drawing/2014/chart" uri="{C3380CC4-5D6E-409C-BE32-E72D297353CC}">
              <c16:uniqueId val="{0000000A-73A4-40D4-9E86-50FC52A2BB14}"/>
            </c:ext>
          </c:extLst>
        </c:ser>
        <c:ser>
          <c:idx val="1"/>
          <c:order val="11"/>
          <c:tx>
            <c:strRef>
              <c:f>'7.3de'!$A$20</c:f>
              <c:strCache>
                <c:ptCount val="1"/>
                <c:pt idx="0">
                  <c:v>2016</c:v>
                </c:pt>
              </c:strCache>
            </c:strRef>
          </c:tx>
          <c:spPr>
            <a:solidFill>
              <a:schemeClr val="accent1"/>
            </a:solidFill>
          </c:spPr>
          <c:invertIfNegative val="0"/>
          <c:val>
            <c:numRef>
              <c:f>'7.3de'!$G$20:$K$20</c:f>
              <c:numCache>
                <c:formatCode>0</c:formatCode>
                <c:ptCount val="5"/>
                <c:pt idx="0">
                  <c:v>160406.42675000001</c:v>
                </c:pt>
                <c:pt idx="1">
                  <c:v>213222.11717000001</c:v>
                </c:pt>
                <c:pt idx="2">
                  <c:v>250212.61472000001</c:v>
                </c:pt>
                <c:pt idx="3">
                  <c:v>278970.88352999999</c:v>
                </c:pt>
                <c:pt idx="4">
                  <c:v>226685.31442000001</c:v>
                </c:pt>
              </c:numCache>
            </c:numRef>
          </c:val>
          <c:extLst>
            <c:ext xmlns:c16="http://schemas.microsoft.com/office/drawing/2014/chart" uri="{C3380CC4-5D6E-409C-BE32-E72D297353CC}">
              <c16:uniqueId val="{00000000-16B8-418F-8A86-8DB99B0725D5}"/>
            </c:ext>
          </c:extLst>
        </c:ser>
        <c:ser>
          <c:idx val="2"/>
          <c:order val="12"/>
          <c:tx>
            <c:strRef>
              <c:f>'7.3de'!$A$22</c:f>
              <c:strCache>
                <c:ptCount val="1"/>
                <c:pt idx="0">
                  <c:v>2018</c:v>
                </c:pt>
              </c:strCache>
            </c:strRef>
          </c:tx>
          <c:spPr>
            <a:solidFill>
              <a:schemeClr val="tx2">
                <a:lumMod val="60000"/>
                <a:lumOff val="40000"/>
              </a:schemeClr>
            </a:solidFill>
          </c:spPr>
          <c:invertIfNegative val="0"/>
          <c:val>
            <c:numRef>
              <c:f>'7.3de'!$G$22:$K$22</c:f>
              <c:numCache>
                <c:formatCode>0</c:formatCode>
                <c:ptCount val="5"/>
                <c:pt idx="0">
                  <c:v>180327.96947000001</c:v>
                </c:pt>
                <c:pt idx="1">
                  <c:v>200951.80840000001</c:v>
                </c:pt>
                <c:pt idx="2">
                  <c:v>227412.00515000001</c:v>
                </c:pt>
                <c:pt idx="3">
                  <c:v>256929.39853999999</c:v>
                </c:pt>
                <c:pt idx="4">
                  <c:v>185354.63728</c:v>
                </c:pt>
              </c:numCache>
            </c:numRef>
          </c:val>
          <c:extLst>
            <c:ext xmlns:c16="http://schemas.microsoft.com/office/drawing/2014/chart" uri="{C3380CC4-5D6E-409C-BE32-E72D297353CC}">
              <c16:uniqueId val="{00000001-838C-4FBC-923E-8AE716D9B8A6}"/>
            </c:ext>
          </c:extLst>
        </c:ser>
        <c:dLbls>
          <c:showLegendKey val="0"/>
          <c:showVal val="0"/>
          <c:showCatName val="0"/>
          <c:showSerName val="0"/>
          <c:showPercent val="0"/>
          <c:showBubbleSize val="0"/>
        </c:dLbls>
        <c:gapWidth val="150"/>
        <c:axId val="167298944"/>
        <c:axId val="167300480"/>
      </c:barChart>
      <c:catAx>
        <c:axId val="16729894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300480"/>
        <c:crosses val="autoZero"/>
        <c:auto val="1"/>
        <c:lblAlgn val="ctr"/>
        <c:lblOffset val="100"/>
        <c:tickLblSkip val="1"/>
        <c:tickMarkSkip val="1"/>
        <c:noMultiLvlLbl val="0"/>
      </c:catAx>
      <c:valAx>
        <c:axId val="167300480"/>
        <c:scaling>
          <c:orientation val="minMax"/>
          <c:max val="300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km</a:t>
                </a:r>
              </a:p>
            </c:rich>
          </c:tx>
          <c:layout>
            <c:manualLayout>
              <c:xMode val="edge"/>
              <c:yMode val="edge"/>
              <c:x val="1.4508333333333361E-3"/>
              <c:y val="0.3646893518518574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298944"/>
        <c:crosses val="autoZero"/>
        <c:crossBetween val="between"/>
        <c:majorUnit val="50000"/>
      </c:valAx>
      <c:spPr>
        <a:solidFill>
          <a:srgbClr val="FFFFFF"/>
        </a:solidFill>
        <a:ln w="25400">
          <a:noFill/>
        </a:ln>
      </c:spPr>
    </c:plotArea>
    <c:legend>
      <c:legendPos val="b"/>
      <c:layout>
        <c:manualLayout>
          <c:xMode val="edge"/>
          <c:yMode val="edge"/>
          <c:x val="0.24108166666666667"/>
          <c:y val="0.88640138888888886"/>
          <c:w val="0.63364083333333343"/>
          <c:h val="0.11359882521125504"/>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7.3d : Average engine size of vehicles leaving the light fleet</a:t>
            </a:r>
          </a:p>
        </c:rich>
      </c:tx>
      <c:layout>
        <c:manualLayout>
          <c:xMode val="edge"/>
          <c:yMode val="edge"/>
          <c:x val="0.16092166666666666"/>
          <c:y val="9.0712962962964747E-3"/>
        </c:manualLayout>
      </c:layout>
      <c:overlay val="0"/>
      <c:spPr>
        <a:noFill/>
        <a:ln w="25400">
          <a:noFill/>
        </a:ln>
      </c:spPr>
    </c:title>
    <c:autoTitleDeleted val="0"/>
    <c:plotArea>
      <c:layout>
        <c:manualLayout>
          <c:layoutTarget val="inner"/>
          <c:xMode val="edge"/>
          <c:yMode val="edge"/>
          <c:x val="0.1331836111111111"/>
          <c:y val="0.15034185286813337"/>
          <c:w val="0.85004805555556695"/>
          <c:h val="0.7078444444444546"/>
        </c:manualLayout>
      </c:layout>
      <c:barChart>
        <c:barDir val="col"/>
        <c:grouping val="clustered"/>
        <c:varyColors val="0"/>
        <c:ser>
          <c:idx val="0"/>
          <c:order val="0"/>
          <c:tx>
            <c:strRef>
              <c:f>'7.3de'!$N$4</c:f>
              <c:strCache>
                <c:ptCount val="1"/>
                <c:pt idx="0">
                  <c:v> Light passenger</c:v>
                </c:pt>
              </c:strCache>
            </c:strRef>
          </c:tx>
          <c:spPr>
            <a:solidFill>
              <a:srgbClr val="0093D3"/>
            </a:solidFill>
            <a:ln w="25400">
              <a:noFill/>
            </a:ln>
          </c:spPr>
          <c:invertIfNegative val="0"/>
          <c:cat>
            <c:numRef>
              <c:f>'7.3de'!$M$5:$M$22</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'7.3de'!$N$5:$N$22</c:f>
              <c:numCache>
                <c:formatCode>0</c:formatCode>
                <c:ptCount val="18"/>
                <c:pt idx="0">
                  <c:v>1861.2376228999999</c:v>
                </c:pt>
                <c:pt idx="1">
                  <c:v>1875.7613481999999</c:v>
                </c:pt>
                <c:pt idx="2">
                  <c:v>1884.8497956000001</c:v>
                </c:pt>
                <c:pt idx="3">
                  <c:v>1910.8236979000001</c:v>
                </c:pt>
                <c:pt idx="4">
                  <c:v>1938.1754229999999</c:v>
                </c:pt>
                <c:pt idx="5">
                  <c:v>1971.4806905</c:v>
                </c:pt>
                <c:pt idx="6">
                  <c:v>1989.0056545</c:v>
                </c:pt>
                <c:pt idx="7">
                  <c:v>2018.3042777000001</c:v>
                </c:pt>
                <c:pt idx="8">
                  <c:v>2034.3751715999999</c:v>
                </c:pt>
                <c:pt idx="9">
                  <c:v>2058.9963711</c:v>
                </c:pt>
                <c:pt idx="10">
                  <c:v>2082.8542514999999</c:v>
                </c:pt>
                <c:pt idx="11">
                  <c:v>2075.8568077999998</c:v>
                </c:pt>
                <c:pt idx="12">
                  <c:v>2077.0023065999999</c:v>
                </c:pt>
                <c:pt idx="13">
                  <c:v>2079.8072238</c:v>
                </c:pt>
                <c:pt idx="14">
                  <c:v>2078.2569773999999</c:v>
                </c:pt>
                <c:pt idx="15">
                  <c:v>2081.8499323999999</c:v>
                </c:pt>
                <c:pt idx="16">
                  <c:v>2067.7988387</c:v>
                </c:pt>
                <c:pt idx="17">
                  <c:v>2106.0078518</c:v>
                </c:pt>
              </c:numCache>
            </c:numRef>
          </c:val>
          <c:extLst>
            <c:ext xmlns:c16="http://schemas.microsoft.com/office/drawing/2014/chart" uri="{C3380CC4-5D6E-409C-BE32-E72D297353CC}">
              <c16:uniqueId val="{00000000-5CDC-43A1-A345-4BAB23FDE466}"/>
            </c:ext>
          </c:extLst>
        </c:ser>
        <c:ser>
          <c:idx val="1"/>
          <c:order val="1"/>
          <c:tx>
            <c:strRef>
              <c:f>'7.3de'!$O$4</c:f>
              <c:strCache>
                <c:ptCount val="1"/>
                <c:pt idx="0">
                  <c:v>Light commercial</c:v>
                </c:pt>
              </c:strCache>
            </c:strRef>
          </c:tx>
          <c:spPr>
            <a:solidFill>
              <a:srgbClr val="434646"/>
            </a:solidFill>
            <a:ln w="25400">
              <a:noFill/>
            </a:ln>
          </c:spPr>
          <c:invertIfNegative val="0"/>
          <c:cat>
            <c:numRef>
              <c:f>'7.3de'!$M$5:$M$22</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'7.3de'!$O$5:$O$22</c:f>
              <c:numCache>
                <c:formatCode>0</c:formatCode>
                <c:ptCount val="18"/>
                <c:pt idx="0">
                  <c:v>2140</c:v>
                </c:pt>
                <c:pt idx="1">
                  <c:v>2201</c:v>
                </c:pt>
                <c:pt idx="2">
                  <c:v>2179</c:v>
                </c:pt>
                <c:pt idx="3">
                  <c:v>2213</c:v>
                </c:pt>
                <c:pt idx="4">
                  <c:v>2246</c:v>
                </c:pt>
                <c:pt idx="5">
                  <c:v>2263</c:v>
                </c:pt>
                <c:pt idx="6">
                  <c:v>2292</c:v>
                </c:pt>
                <c:pt idx="7">
                  <c:v>2320</c:v>
                </c:pt>
                <c:pt idx="8">
                  <c:v>2359</c:v>
                </c:pt>
                <c:pt idx="9">
                  <c:v>2391</c:v>
                </c:pt>
                <c:pt idx="10">
                  <c:v>2412</c:v>
                </c:pt>
                <c:pt idx="11">
                  <c:v>2430</c:v>
                </c:pt>
                <c:pt idx="12">
                  <c:v>2469</c:v>
                </c:pt>
                <c:pt idx="13">
                  <c:v>2489</c:v>
                </c:pt>
                <c:pt idx="14">
                  <c:v>2511</c:v>
                </c:pt>
                <c:pt idx="15">
                  <c:v>2535</c:v>
                </c:pt>
                <c:pt idx="16">
                  <c:v>2549</c:v>
                </c:pt>
                <c:pt idx="17">
                  <c:v>2625</c:v>
                </c:pt>
              </c:numCache>
            </c:numRef>
          </c:val>
          <c:extLst>
            <c:ext xmlns:c16="http://schemas.microsoft.com/office/drawing/2014/chart" uri="{C3380CC4-5D6E-409C-BE32-E72D297353CC}">
              <c16:uniqueId val="{00000001-5CDC-43A1-A345-4BAB23FDE466}"/>
            </c:ext>
          </c:extLst>
        </c:ser>
        <c:dLbls>
          <c:showLegendKey val="0"/>
          <c:showVal val="0"/>
          <c:showCatName val="0"/>
          <c:showSerName val="0"/>
          <c:showPercent val="0"/>
          <c:showBubbleSize val="0"/>
        </c:dLbls>
        <c:gapWidth val="150"/>
        <c:axId val="167336192"/>
        <c:axId val="167362944"/>
      </c:barChart>
      <c:catAx>
        <c:axId val="16733619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3901731092687133"/>
              <c:y val="0.928677778913999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362944"/>
        <c:crosses val="autoZero"/>
        <c:auto val="1"/>
        <c:lblAlgn val="ctr"/>
        <c:lblOffset val="100"/>
        <c:tickLblSkip val="2"/>
        <c:tickMarkSkip val="1"/>
        <c:noMultiLvlLbl val="0"/>
      </c:catAx>
      <c:valAx>
        <c:axId val="167362944"/>
        <c:scaling>
          <c:orientation val="minMax"/>
          <c:max val="3000"/>
          <c:min val="100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Engine capcity (cc)</a:t>
                </a:r>
              </a:p>
            </c:rich>
          </c:tx>
          <c:layout>
            <c:manualLayout>
              <c:xMode val="edge"/>
              <c:yMode val="edge"/>
              <c:x val="1.4508333333333361E-3"/>
              <c:y val="0.2939407407407446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336192"/>
        <c:crosses val="autoZero"/>
        <c:crossBetween val="between"/>
        <c:majorUnit val="500"/>
      </c:valAx>
      <c:spPr>
        <a:solidFill>
          <a:srgbClr val="FFFFFF"/>
        </a:solidFill>
        <a:ln w="25400">
          <a:noFill/>
        </a:ln>
      </c:spPr>
    </c:plotArea>
    <c:legend>
      <c:legendPos val="r"/>
      <c:layout>
        <c:manualLayout>
          <c:xMode val="edge"/>
          <c:yMode val="edge"/>
          <c:x val="0.16823972222222244"/>
          <c:y val="0.15503564814814821"/>
          <c:w val="0.22972805555555556"/>
          <c:h val="0.1188533251525375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8.1a : Diesel vehicles within the light fleet</a:t>
            </a:r>
          </a:p>
        </c:rich>
      </c:tx>
      <c:layout>
        <c:manualLayout>
          <c:xMode val="edge"/>
          <c:yMode val="edge"/>
          <c:x val="0.15152805555555571"/>
          <c:y val="1.4699537037037061E-2"/>
        </c:manualLayout>
      </c:layout>
      <c:overlay val="0"/>
      <c:spPr>
        <a:noFill/>
        <a:ln w="25400">
          <a:noFill/>
        </a:ln>
      </c:spPr>
    </c:title>
    <c:autoTitleDeleted val="0"/>
    <c:plotArea>
      <c:layout>
        <c:manualLayout>
          <c:layoutTarget val="inner"/>
          <c:xMode val="edge"/>
          <c:yMode val="edge"/>
          <c:x val="0.12603668836269241"/>
          <c:y val="9.9255703386351368E-2"/>
          <c:w val="0.84908926896971681"/>
          <c:h val="0.73201081247435829"/>
        </c:manualLayout>
      </c:layout>
      <c:barChart>
        <c:barDir val="col"/>
        <c:grouping val="stacked"/>
        <c:varyColors val="0"/>
        <c:ser>
          <c:idx val="0"/>
          <c:order val="0"/>
          <c:tx>
            <c:strRef>
              <c:f>'8.1a,b,c'!$Y$2</c:f>
              <c:strCache>
                <c:ptCount val="1"/>
                <c:pt idx="0">
                  <c:v>NZ new light diesel</c:v>
                </c:pt>
              </c:strCache>
            </c:strRef>
          </c:tx>
          <c:spPr>
            <a:solidFill>
              <a:srgbClr val="66B134"/>
            </a:solidFill>
            <a:ln w="25400">
              <a:noFill/>
            </a:ln>
          </c:spPr>
          <c:invertIfNegative val="0"/>
          <c:cat>
            <c:numRef>
              <c:f>'8.1a,b,c'!$A$3:$A$21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'8.1a,b,c'!$Y$3:$Y$21</c:f>
              <c:numCache>
                <c:formatCode>0.0%</c:formatCode>
                <c:ptCount val="19"/>
                <c:pt idx="0">
                  <c:v>4.2318722081607377E-2</c:v>
                </c:pt>
                <c:pt idx="1">
                  <c:v>4.5545682992153877E-2</c:v>
                </c:pt>
                <c:pt idx="2">
                  <c:v>4.8563173895802253E-2</c:v>
                </c:pt>
                <c:pt idx="3">
                  <c:v>5.1127144869545615E-2</c:v>
                </c:pt>
                <c:pt idx="4">
                  <c:v>5.4209832360143151E-2</c:v>
                </c:pt>
                <c:pt idx="5">
                  <c:v>5.8355030004600537E-2</c:v>
                </c:pt>
                <c:pt idx="6">
                  <c:v>6.3275333090175717E-2</c:v>
                </c:pt>
                <c:pt idx="7">
                  <c:v>6.9195161664750468E-2</c:v>
                </c:pt>
                <c:pt idx="8">
                  <c:v>7.5931600791874346E-2</c:v>
                </c:pt>
                <c:pt idx="9">
                  <c:v>8.1272864525869584E-2</c:v>
                </c:pt>
                <c:pt idx="10">
                  <c:v>8.6757057818608319E-2</c:v>
                </c:pt>
                <c:pt idx="11">
                  <c:v>9.354456261142978E-2</c:v>
                </c:pt>
                <c:pt idx="12">
                  <c:v>0.10091949753004288</c:v>
                </c:pt>
                <c:pt idx="13">
                  <c:v>0.10934214404727989</c:v>
                </c:pt>
                <c:pt idx="14">
                  <c:v>0.11727822231907953</c:v>
                </c:pt>
                <c:pt idx="15">
                  <c:v>0.12523200445241781</c:v>
                </c:pt>
                <c:pt idx="16">
                  <c:v>0.13366284132187742</c:v>
                </c:pt>
                <c:pt idx="17">
                  <c:v>0.14234368058420596</c:v>
                </c:pt>
                <c:pt idx="18">
                  <c:v>0.15064908504317859</c:v>
                </c:pt>
              </c:numCache>
            </c:numRef>
          </c:val>
          <c:extLst>
            <c:ext xmlns:c16="http://schemas.microsoft.com/office/drawing/2014/chart" uri="{C3380CC4-5D6E-409C-BE32-E72D297353CC}">
              <c16:uniqueId val="{00000000-FEBB-4D98-A0AB-CA599389CFF8}"/>
            </c:ext>
          </c:extLst>
        </c:ser>
        <c:ser>
          <c:idx val="1"/>
          <c:order val="1"/>
          <c:tx>
            <c:strRef>
              <c:f>'8.1a,b,c'!$Z$2</c:f>
              <c:strCache>
                <c:ptCount val="1"/>
                <c:pt idx="0">
                  <c:v>Used light diesel</c:v>
                </c:pt>
              </c:strCache>
            </c:strRef>
          </c:tx>
          <c:spPr>
            <a:solidFill>
              <a:srgbClr val="434646"/>
            </a:solidFill>
            <a:ln w="25400">
              <a:noFill/>
            </a:ln>
          </c:spPr>
          <c:invertIfNegative val="0"/>
          <c:cat>
            <c:numRef>
              <c:f>'8.1a,b,c'!$A$3:$A$21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'8.1a,b,c'!$Z$3:$Z$21</c:f>
              <c:numCache>
                <c:formatCode>0.0%</c:formatCode>
                <c:ptCount val="19"/>
                <c:pt idx="0">
                  <c:v>7.5409770360261238E-2</c:v>
                </c:pt>
                <c:pt idx="1">
                  <c:v>7.685880327263904E-2</c:v>
                </c:pt>
                <c:pt idx="2">
                  <c:v>7.9452385897992708E-2</c:v>
                </c:pt>
                <c:pt idx="3">
                  <c:v>8.3374255295785155E-2</c:v>
                </c:pt>
                <c:pt idx="4">
                  <c:v>8.5967225466189484E-2</c:v>
                </c:pt>
                <c:pt idx="5">
                  <c:v>8.719618340807099E-2</c:v>
                </c:pt>
                <c:pt idx="6">
                  <c:v>8.578105582117683E-2</c:v>
                </c:pt>
                <c:pt idx="7">
                  <c:v>8.3272167204183928E-2</c:v>
                </c:pt>
                <c:pt idx="8">
                  <c:v>7.9103473168082861E-2</c:v>
                </c:pt>
                <c:pt idx="9">
                  <c:v>7.520533715295924E-2</c:v>
                </c:pt>
                <c:pt idx="10">
                  <c:v>7.0254064174856717E-2</c:v>
                </c:pt>
                <c:pt idx="11">
                  <c:v>6.5168340372242048E-2</c:v>
                </c:pt>
                <c:pt idx="12">
                  <c:v>6.0775349834251632E-2</c:v>
                </c:pt>
                <c:pt idx="13">
                  <c:v>5.6937265595420006E-2</c:v>
                </c:pt>
                <c:pt idx="14">
                  <c:v>5.2913564081975818E-2</c:v>
                </c:pt>
                <c:pt idx="15">
                  <c:v>4.9111569767324982E-2</c:v>
                </c:pt>
                <c:pt idx="16">
                  <c:v>4.5952894296029952E-2</c:v>
                </c:pt>
                <c:pt idx="17">
                  <c:v>4.3700288056561142E-2</c:v>
                </c:pt>
                <c:pt idx="18">
                  <c:v>4.1627851091352523E-2</c:v>
                </c:pt>
              </c:numCache>
            </c:numRef>
          </c:val>
          <c:extLst>
            <c:ext xmlns:c16="http://schemas.microsoft.com/office/drawing/2014/chart" uri="{C3380CC4-5D6E-409C-BE32-E72D297353CC}">
              <c16:uniqueId val="{00000001-FEBB-4D98-A0AB-CA599389CFF8}"/>
            </c:ext>
          </c:extLst>
        </c:ser>
        <c:dLbls>
          <c:showLegendKey val="0"/>
          <c:showVal val="0"/>
          <c:showCatName val="0"/>
          <c:showSerName val="0"/>
          <c:showPercent val="0"/>
          <c:showBubbleSize val="0"/>
        </c:dLbls>
        <c:gapWidth val="150"/>
        <c:overlap val="100"/>
        <c:axId val="163593216"/>
        <c:axId val="163607680"/>
      </c:barChart>
      <c:catAx>
        <c:axId val="16359321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0417083333334212"/>
              <c:y val="0.9256013888888896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607680"/>
        <c:crosses val="autoZero"/>
        <c:auto val="1"/>
        <c:lblAlgn val="ctr"/>
        <c:lblOffset val="100"/>
        <c:tickLblSkip val="2"/>
        <c:tickMarkSkip val="1"/>
        <c:noMultiLvlLbl val="0"/>
      </c:catAx>
      <c:valAx>
        <c:axId val="163607680"/>
        <c:scaling>
          <c:orientation val="minMax"/>
          <c:max val="0.25"/>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Diesel percentage</a:t>
                </a:r>
              </a:p>
            </c:rich>
          </c:tx>
          <c:layout>
            <c:manualLayout>
              <c:xMode val="edge"/>
              <c:yMode val="edge"/>
              <c:x val="1.0121666666666669E-2"/>
              <c:y val="0.3007699074074112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593216"/>
        <c:crosses val="autoZero"/>
        <c:crossBetween val="between"/>
        <c:majorUnit val="0.05"/>
      </c:valAx>
      <c:spPr>
        <a:solidFill>
          <a:srgbClr val="FFFFFF"/>
        </a:solidFill>
        <a:ln w="25400">
          <a:noFill/>
        </a:ln>
      </c:spPr>
    </c:plotArea>
    <c:legend>
      <c:legendPos val="r"/>
      <c:layout>
        <c:manualLayout>
          <c:xMode val="edge"/>
          <c:yMode val="edge"/>
          <c:x val="0.13390638888888889"/>
          <c:y val="0.12002407407407406"/>
          <c:w val="0.2770086111111113"/>
          <c:h val="0.14785694444444444"/>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19841269841545"/>
          <c:y val="7.0726495726495933E-2"/>
          <c:w val="0.76671031746033025"/>
          <c:h val="0.78887108262109751"/>
        </c:manualLayout>
      </c:layout>
      <c:lineChart>
        <c:grouping val="stacked"/>
        <c:varyColors val="0"/>
        <c:ser>
          <c:idx val="1"/>
          <c:order val="0"/>
          <c:spPr>
            <a:ln w="31750">
              <a:solidFill>
                <a:srgbClr val="0093D3"/>
              </a:solidFill>
              <a:prstDash val="solid"/>
            </a:ln>
          </c:spPr>
          <c:marker>
            <c:symbol val="none"/>
          </c:marker>
          <c:cat>
            <c:numRef>
              <c:f>'1.4 to 1.7'!$A$4:$A$21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1.7'!$C$4:$C$21</c:f>
              <c:numCache>
                <c:formatCode>0.00</c:formatCode>
                <c:ptCount val="18"/>
                <c:pt idx="0">
                  <c:v>34.010136983999999</c:v>
                </c:pt>
                <c:pt idx="1">
                  <c:v>35.103149405000003</c:v>
                </c:pt>
                <c:pt idx="2">
                  <c:v>36.165959274000002</c:v>
                </c:pt>
                <c:pt idx="3">
                  <c:v>37.124693692999998</c:v>
                </c:pt>
                <c:pt idx="4">
                  <c:v>37.406844509999999</c:v>
                </c:pt>
                <c:pt idx="5">
                  <c:v>37.309752674000002</c:v>
                </c:pt>
                <c:pt idx="6">
                  <c:v>37.849211793999999</c:v>
                </c:pt>
                <c:pt idx="7">
                  <c:v>37.244549632999998</c:v>
                </c:pt>
                <c:pt idx="8">
                  <c:v>37.325787245000001</c:v>
                </c:pt>
                <c:pt idx="9">
                  <c:v>37.295398339999998</c:v>
                </c:pt>
                <c:pt idx="10">
                  <c:v>36.840567356999998</c:v>
                </c:pt>
                <c:pt idx="11">
                  <c:v>36.917257628000002</c:v>
                </c:pt>
                <c:pt idx="12">
                  <c:v>37.468335787999997</c:v>
                </c:pt>
                <c:pt idx="13">
                  <c:v>38.395690860000002</c:v>
                </c:pt>
                <c:pt idx="14">
                  <c:v>39.855482856999998</c:v>
                </c:pt>
                <c:pt idx="15">
                  <c:v>41.810807654999998</c:v>
                </c:pt>
                <c:pt idx="16">
                  <c:v>43.355683601999999</c:v>
                </c:pt>
                <c:pt idx="17">
                  <c:v>44.874119505000003</c:v>
                </c:pt>
              </c:numCache>
            </c:numRef>
          </c:val>
          <c:smooth val="0"/>
          <c:extLst>
            <c:ext xmlns:c16="http://schemas.microsoft.com/office/drawing/2014/chart" uri="{C3380CC4-5D6E-409C-BE32-E72D297353CC}">
              <c16:uniqueId val="{00000000-C030-4B37-8A9F-99A477E0F65E}"/>
            </c:ext>
          </c:extLst>
        </c:ser>
        <c:dLbls>
          <c:showLegendKey val="0"/>
          <c:showVal val="0"/>
          <c:showCatName val="0"/>
          <c:showSerName val="0"/>
          <c:showPercent val="0"/>
          <c:showBubbleSize val="0"/>
        </c:dLbls>
        <c:smooth val="0"/>
        <c:axId val="137468160"/>
        <c:axId val="145436672"/>
      </c:lineChart>
      <c:catAx>
        <c:axId val="137468160"/>
        <c:scaling>
          <c:orientation val="minMax"/>
        </c:scaling>
        <c:delete val="0"/>
        <c:axPos val="b"/>
        <c:numFmt formatCode="General" sourceLinked="1"/>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436672"/>
        <c:crosses val="autoZero"/>
        <c:auto val="1"/>
        <c:lblAlgn val="ctr"/>
        <c:lblOffset val="100"/>
        <c:tickLblSkip val="2"/>
        <c:tickMarkSkip val="1"/>
        <c:noMultiLvlLbl val="0"/>
      </c:catAx>
      <c:valAx>
        <c:axId val="145436672"/>
        <c:scaling>
          <c:orientation val="minMax"/>
          <c:max val="50"/>
          <c:min val="30"/>
        </c:scaling>
        <c:delete val="0"/>
        <c:axPos val="l"/>
        <c:majorGridlines>
          <c:spPr>
            <a:ln w="3175">
              <a:solidFill>
                <a:srgbClr val="808080"/>
              </a:solidFill>
              <a:prstDash val="sysDash"/>
            </a:ln>
          </c:spPr>
        </c:majorGridlines>
        <c:title>
          <c:tx>
            <c:rich>
              <a:bodyPr rot="-5400000" vert="horz"/>
              <a:lstStyle/>
              <a:p>
                <a:pPr>
                  <a:defRPr sz="700"/>
                </a:pPr>
                <a:r>
                  <a:rPr lang="en-US" sz="700"/>
                  <a:t>Billion  km</a:t>
                </a:r>
              </a:p>
            </c:rich>
          </c:tx>
          <c:layout>
            <c:manualLayout>
              <c:xMode val="edge"/>
              <c:yMode val="edge"/>
              <c:x val="1.0225000000000001E-2"/>
              <c:y val="0.30254487179488659"/>
            </c:manualLayout>
          </c:layout>
          <c:overlay val="0"/>
        </c:title>
        <c:numFmt formatCode="0" sourceLinked="0"/>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37468160"/>
        <c:crosses val="autoZero"/>
        <c:crossBetween val="midCat"/>
        <c:majorUnit val="5"/>
      </c:valAx>
      <c:spPr>
        <a:solidFill>
          <a:srgbClr val="FFFFFF"/>
        </a:solidFill>
        <a:ln w="25400">
          <a:noFill/>
        </a:ln>
      </c:spPr>
    </c:plotArea>
    <c:plotVisOnly val="1"/>
    <c:dispBlanksAs val="zero"/>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8.1b : Diesel vehicles within the truck fleet</a:t>
            </a:r>
          </a:p>
        </c:rich>
      </c:tx>
      <c:layout>
        <c:manualLayout>
          <c:xMode val="edge"/>
          <c:yMode val="edge"/>
          <c:x val="0.15142611111111226"/>
          <c:y val="1.9270833333333449E-2"/>
        </c:manualLayout>
      </c:layout>
      <c:overlay val="0"/>
      <c:spPr>
        <a:noFill/>
        <a:ln w="25400">
          <a:noFill/>
        </a:ln>
      </c:spPr>
    </c:title>
    <c:autoTitleDeleted val="0"/>
    <c:plotArea>
      <c:layout>
        <c:manualLayout>
          <c:layoutTarget val="inner"/>
          <c:xMode val="edge"/>
          <c:yMode val="edge"/>
          <c:x val="0.15474222222583744"/>
          <c:y val="0.12617268518518518"/>
          <c:w val="0.80698900838203291"/>
          <c:h val="0.72273287037038025"/>
        </c:manualLayout>
      </c:layout>
      <c:barChart>
        <c:barDir val="col"/>
        <c:grouping val="stacked"/>
        <c:varyColors val="0"/>
        <c:ser>
          <c:idx val="0"/>
          <c:order val="0"/>
          <c:tx>
            <c:strRef>
              <c:f>'8.1a,b,c'!$K$2</c:f>
              <c:strCache>
                <c:ptCount val="1"/>
                <c:pt idx="0">
                  <c:v> Petrol truck new</c:v>
                </c:pt>
              </c:strCache>
            </c:strRef>
          </c:tx>
          <c:spPr>
            <a:solidFill>
              <a:srgbClr val="434646"/>
            </a:solidFill>
            <a:ln w="25400">
              <a:noFill/>
            </a:ln>
          </c:spPr>
          <c:invertIfNegative val="0"/>
          <c:cat>
            <c:numRef>
              <c:f>'8.1a,b,c'!$A$3:$A$21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'8.1a,b,c'!$K$3:$K$21</c:f>
              <c:numCache>
                <c:formatCode>General</c:formatCode>
                <c:ptCount val="19"/>
                <c:pt idx="0">
                  <c:v>6348</c:v>
                </c:pt>
                <c:pt idx="1">
                  <c:v>5906</c:v>
                </c:pt>
                <c:pt idx="2">
                  <c:v>5460</c:v>
                </c:pt>
                <c:pt idx="3">
                  <c:v>5068</c:v>
                </c:pt>
                <c:pt idx="4">
                  <c:v>4736</c:v>
                </c:pt>
                <c:pt idx="5">
                  <c:v>4359</c:v>
                </c:pt>
                <c:pt idx="6">
                  <c:v>4060</c:v>
                </c:pt>
                <c:pt idx="7">
                  <c:v>3772</c:v>
                </c:pt>
                <c:pt idx="8">
                  <c:v>3500</c:v>
                </c:pt>
                <c:pt idx="9">
                  <c:v>3267</c:v>
                </c:pt>
                <c:pt idx="10">
                  <c:v>3025</c:v>
                </c:pt>
                <c:pt idx="11">
                  <c:v>2848</c:v>
                </c:pt>
                <c:pt idx="12">
                  <c:v>2691</c:v>
                </c:pt>
                <c:pt idx="13">
                  <c:v>2635</c:v>
                </c:pt>
                <c:pt idx="14">
                  <c:v>2553</c:v>
                </c:pt>
                <c:pt idx="15">
                  <c:v>2476</c:v>
                </c:pt>
                <c:pt idx="16">
                  <c:v>2376</c:v>
                </c:pt>
                <c:pt idx="17">
                  <c:v>2311</c:v>
                </c:pt>
                <c:pt idx="18">
                  <c:v>2282</c:v>
                </c:pt>
              </c:numCache>
            </c:numRef>
          </c:val>
          <c:extLst>
            <c:ext xmlns:c16="http://schemas.microsoft.com/office/drawing/2014/chart" uri="{C3380CC4-5D6E-409C-BE32-E72D297353CC}">
              <c16:uniqueId val="{00000000-E725-43FD-836F-E2B67FF8B385}"/>
            </c:ext>
          </c:extLst>
        </c:ser>
        <c:ser>
          <c:idx val="3"/>
          <c:order val="1"/>
          <c:tx>
            <c:strRef>
              <c:f>'8.1a,b,c'!$L$2</c:f>
              <c:strCache>
                <c:ptCount val="1"/>
                <c:pt idx="0">
                  <c:v> Petrol truck used</c:v>
                </c:pt>
              </c:strCache>
            </c:strRef>
          </c:tx>
          <c:invertIfNegative val="0"/>
          <c:cat>
            <c:numRef>
              <c:f>'8.1a,b,c'!$A$3:$A$21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'8.1a,b,c'!$L$3:$L$21</c:f>
              <c:numCache>
                <c:formatCode>General</c:formatCode>
                <c:ptCount val="19"/>
                <c:pt idx="0">
                  <c:v>383</c:v>
                </c:pt>
                <c:pt idx="1">
                  <c:v>406</c:v>
                </c:pt>
                <c:pt idx="2">
                  <c:v>433</c:v>
                </c:pt>
                <c:pt idx="3">
                  <c:v>444</c:v>
                </c:pt>
                <c:pt idx="4">
                  <c:v>478</c:v>
                </c:pt>
                <c:pt idx="5">
                  <c:v>525</c:v>
                </c:pt>
                <c:pt idx="6">
                  <c:v>540</c:v>
                </c:pt>
                <c:pt idx="7">
                  <c:v>572</c:v>
                </c:pt>
                <c:pt idx="8">
                  <c:v>607</c:v>
                </c:pt>
                <c:pt idx="9">
                  <c:v>621</c:v>
                </c:pt>
                <c:pt idx="10">
                  <c:v>631</c:v>
                </c:pt>
                <c:pt idx="11">
                  <c:v>632</c:v>
                </c:pt>
                <c:pt idx="12">
                  <c:v>641</c:v>
                </c:pt>
                <c:pt idx="13">
                  <c:v>646</c:v>
                </c:pt>
                <c:pt idx="14">
                  <c:v>659</c:v>
                </c:pt>
                <c:pt idx="15">
                  <c:v>671</c:v>
                </c:pt>
                <c:pt idx="16">
                  <c:v>695</c:v>
                </c:pt>
                <c:pt idx="17">
                  <c:v>705</c:v>
                </c:pt>
                <c:pt idx="18">
                  <c:v>716</c:v>
                </c:pt>
              </c:numCache>
            </c:numRef>
          </c:val>
          <c:extLst>
            <c:ext xmlns:c16="http://schemas.microsoft.com/office/drawing/2014/chart" uri="{C3380CC4-5D6E-409C-BE32-E72D297353CC}">
              <c16:uniqueId val="{00000001-E725-43FD-836F-E2B67FF8B385}"/>
            </c:ext>
          </c:extLst>
        </c:ser>
        <c:ser>
          <c:idx val="1"/>
          <c:order val="2"/>
          <c:tx>
            <c:strRef>
              <c:f>'8.1a,b,c'!$M$2</c:f>
              <c:strCache>
                <c:ptCount val="1"/>
                <c:pt idx="0">
                  <c:v>Diesel truck new</c:v>
                </c:pt>
              </c:strCache>
            </c:strRef>
          </c:tx>
          <c:spPr>
            <a:solidFill>
              <a:srgbClr val="66B134"/>
            </a:solidFill>
            <a:ln w="25400">
              <a:noFill/>
            </a:ln>
          </c:spPr>
          <c:invertIfNegative val="0"/>
          <c:cat>
            <c:numRef>
              <c:f>'8.1a,b,c'!$A$3:$A$21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'8.1a,b,c'!$M$3:$M$21</c:f>
              <c:numCache>
                <c:formatCode>General</c:formatCode>
                <c:ptCount val="19"/>
                <c:pt idx="0">
                  <c:v>64550</c:v>
                </c:pt>
                <c:pt idx="1">
                  <c:v>64999</c:v>
                </c:pt>
                <c:pt idx="2">
                  <c:v>66007</c:v>
                </c:pt>
                <c:pt idx="3">
                  <c:v>67444</c:v>
                </c:pt>
                <c:pt idx="4">
                  <c:v>69432</c:v>
                </c:pt>
                <c:pt idx="5">
                  <c:v>71581</c:v>
                </c:pt>
                <c:pt idx="6">
                  <c:v>72751</c:v>
                </c:pt>
                <c:pt idx="7">
                  <c:v>74127</c:v>
                </c:pt>
                <c:pt idx="8">
                  <c:v>75612</c:v>
                </c:pt>
                <c:pt idx="9">
                  <c:v>75380</c:v>
                </c:pt>
                <c:pt idx="10">
                  <c:v>74933</c:v>
                </c:pt>
                <c:pt idx="11">
                  <c:v>75003</c:v>
                </c:pt>
                <c:pt idx="12">
                  <c:v>75921</c:v>
                </c:pt>
                <c:pt idx="13">
                  <c:v>78044</c:v>
                </c:pt>
                <c:pt idx="14">
                  <c:v>81347</c:v>
                </c:pt>
                <c:pt idx="15">
                  <c:v>84426</c:v>
                </c:pt>
                <c:pt idx="16">
                  <c:v>87419</c:v>
                </c:pt>
                <c:pt idx="17">
                  <c:v>91404</c:v>
                </c:pt>
                <c:pt idx="18">
                  <c:v>95380</c:v>
                </c:pt>
              </c:numCache>
            </c:numRef>
          </c:val>
          <c:extLst>
            <c:ext xmlns:c16="http://schemas.microsoft.com/office/drawing/2014/chart" uri="{C3380CC4-5D6E-409C-BE32-E72D297353CC}">
              <c16:uniqueId val="{00000002-E725-43FD-836F-E2B67FF8B385}"/>
            </c:ext>
          </c:extLst>
        </c:ser>
        <c:ser>
          <c:idx val="2"/>
          <c:order val="3"/>
          <c:tx>
            <c:strRef>
              <c:f>'8.1a,b,c'!$N$2</c:f>
              <c:strCache>
                <c:ptCount val="1"/>
                <c:pt idx="0">
                  <c:v>Diesel truck used</c:v>
                </c:pt>
              </c:strCache>
            </c:strRef>
          </c:tx>
          <c:spPr>
            <a:solidFill>
              <a:srgbClr val="B3D14C"/>
            </a:solidFill>
            <a:ln w="25400">
              <a:noFill/>
            </a:ln>
          </c:spPr>
          <c:invertIfNegative val="0"/>
          <c:cat>
            <c:numRef>
              <c:f>'8.1a,b,c'!$A$3:$A$21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'8.1a,b,c'!$N$3:$N$21</c:f>
              <c:numCache>
                <c:formatCode>General</c:formatCode>
                <c:ptCount val="19"/>
                <c:pt idx="0">
                  <c:v>24349</c:v>
                </c:pt>
                <c:pt idx="1">
                  <c:v>26519</c:v>
                </c:pt>
                <c:pt idx="2">
                  <c:v>29717</c:v>
                </c:pt>
                <c:pt idx="3">
                  <c:v>33800</c:v>
                </c:pt>
                <c:pt idx="4">
                  <c:v>38983</c:v>
                </c:pt>
                <c:pt idx="5">
                  <c:v>43203</c:v>
                </c:pt>
                <c:pt idx="6">
                  <c:v>46787</c:v>
                </c:pt>
                <c:pt idx="7">
                  <c:v>50072</c:v>
                </c:pt>
                <c:pt idx="8">
                  <c:v>51188</c:v>
                </c:pt>
                <c:pt idx="9">
                  <c:v>50752</c:v>
                </c:pt>
                <c:pt idx="10">
                  <c:v>50040</c:v>
                </c:pt>
                <c:pt idx="11">
                  <c:v>48893</c:v>
                </c:pt>
                <c:pt idx="12">
                  <c:v>48115</c:v>
                </c:pt>
                <c:pt idx="13">
                  <c:v>47991</c:v>
                </c:pt>
                <c:pt idx="14">
                  <c:v>48258</c:v>
                </c:pt>
                <c:pt idx="15">
                  <c:v>48680</c:v>
                </c:pt>
                <c:pt idx="16">
                  <c:v>49064</c:v>
                </c:pt>
                <c:pt idx="17">
                  <c:v>49890</c:v>
                </c:pt>
                <c:pt idx="18">
                  <c:v>50420</c:v>
                </c:pt>
              </c:numCache>
            </c:numRef>
          </c:val>
          <c:extLst>
            <c:ext xmlns:c16="http://schemas.microsoft.com/office/drawing/2014/chart" uri="{C3380CC4-5D6E-409C-BE32-E72D297353CC}">
              <c16:uniqueId val="{00000003-E725-43FD-836F-E2B67FF8B385}"/>
            </c:ext>
          </c:extLst>
        </c:ser>
        <c:dLbls>
          <c:showLegendKey val="0"/>
          <c:showVal val="0"/>
          <c:showCatName val="0"/>
          <c:showSerName val="0"/>
          <c:showPercent val="0"/>
          <c:showBubbleSize val="0"/>
        </c:dLbls>
        <c:gapWidth val="150"/>
        <c:overlap val="100"/>
        <c:axId val="167582336"/>
        <c:axId val="167596800"/>
      </c:barChart>
      <c:catAx>
        <c:axId val="16758233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0786555555555568"/>
              <c:y val="0.93170833333334302"/>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596800"/>
        <c:crosses val="autoZero"/>
        <c:auto val="1"/>
        <c:lblAlgn val="ctr"/>
        <c:lblOffset val="100"/>
        <c:tickLblSkip val="2"/>
        <c:tickMarkSkip val="1"/>
        <c:noMultiLvlLbl val="0"/>
      </c:catAx>
      <c:valAx>
        <c:axId val="167596800"/>
        <c:scaling>
          <c:orientation val="minMax"/>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3.0269444444444441E-3"/>
              <c:y val="0.3710226851851922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582336"/>
        <c:crosses val="autoZero"/>
        <c:crossBetween val="between"/>
        <c:majorUnit val="20000"/>
      </c:valAx>
      <c:spPr>
        <a:solidFill>
          <a:srgbClr val="FFFFFF"/>
        </a:solidFill>
        <a:ln w="25400">
          <a:noFill/>
        </a:ln>
      </c:spPr>
    </c:plotArea>
    <c:legend>
      <c:legendPos val="r"/>
      <c:layout>
        <c:manualLayout>
          <c:xMode val="edge"/>
          <c:yMode val="edge"/>
          <c:x val="0.15610777777777779"/>
          <c:y val="0.10237083333333331"/>
          <c:w val="0.26062611111111111"/>
          <c:h val="0.17397222222222244"/>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8.1c : Diesel vehicles within the bus fleet</a:t>
            </a:r>
          </a:p>
        </c:rich>
      </c:tx>
      <c:layout>
        <c:manualLayout>
          <c:xMode val="edge"/>
          <c:yMode val="edge"/>
          <c:x val="0.15895527777778051"/>
          <c:y val="8.659722222222414E-3"/>
        </c:manualLayout>
      </c:layout>
      <c:overlay val="0"/>
      <c:spPr>
        <a:noFill/>
        <a:ln w="25400">
          <a:noFill/>
        </a:ln>
      </c:spPr>
    </c:title>
    <c:autoTitleDeleted val="0"/>
    <c:plotArea>
      <c:layout>
        <c:manualLayout>
          <c:layoutTarget val="inner"/>
          <c:xMode val="edge"/>
          <c:yMode val="edge"/>
          <c:x val="0.14026425243698493"/>
          <c:y val="0.12839537132371537"/>
          <c:w val="0.82178350251314491"/>
          <c:h val="0.72722407407408596"/>
        </c:manualLayout>
      </c:layout>
      <c:barChart>
        <c:barDir val="col"/>
        <c:grouping val="stacked"/>
        <c:varyColors val="0"/>
        <c:ser>
          <c:idx val="3"/>
          <c:order val="0"/>
          <c:tx>
            <c:strRef>
              <c:f>'8.1a,b,c'!$S$2</c:f>
              <c:strCache>
                <c:ptCount val="1"/>
                <c:pt idx="0">
                  <c:v>Electric bus</c:v>
                </c:pt>
              </c:strCache>
            </c:strRef>
          </c:tx>
          <c:spPr>
            <a:solidFill>
              <a:srgbClr val="1B782E"/>
            </a:solidFill>
            <a:ln w="25400">
              <a:noFill/>
            </a:ln>
          </c:spPr>
          <c:invertIfNegative val="0"/>
          <c:cat>
            <c:numRef>
              <c:f>'8.1a,b,c'!$A$3:$A$21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'8.1a,b,c'!$S$3:$S$21</c:f>
              <c:numCache>
                <c:formatCode>General</c:formatCode>
                <c:ptCount val="19"/>
                <c:pt idx="0">
                  <c:v>70</c:v>
                </c:pt>
                <c:pt idx="1">
                  <c:v>70</c:v>
                </c:pt>
                <c:pt idx="2">
                  <c:v>69</c:v>
                </c:pt>
                <c:pt idx="3">
                  <c:v>73</c:v>
                </c:pt>
                <c:pt idx="4">
                  <c:v>73</c:v>
                </c:pt>
                <c:pt idx="5">
                  <c:v>75</c:v>
                </c:pt>
                <c:pt idx="6">
                  <c:v>74</c:v>
                </c:pt>
                <c:pt idx="7">
                  <c:v>73</c:v>
                </c:pt>
                <c:pt idx="8">
                  <c:v>77</c:v>
                </c:pt>
                <c:pt idx="9">
                  <c:v>77</c:v>
                </c:pt>
                <c:pt idx="10">
                  <c:v>77</c:v>
                </c:pt>
                <c:pt idx="11">
                  <c:v>76</c:v>
                </c:pt>
                <c:pt idx="12">
                  <c:v>73</c:v>
                </c:pt>
                <c:pt idx="13">
                  <c:v>73</c:v>
                </c:pt>
                <c:pt idx="14">
                  <c:v>73</c:v>
                </c:pt>
                <c:pt idx="15">
                  <c:v>72</c:v>
                </c:pt>
                <c:pt idx="16">
                  <c:v>72</c:v>
                </c:pt>
                <c:pt idx="17">
                  <c:v>73</c:v>
                </c:pt>
                <c:pt idx="18">
                  <c:v>91</c:v>
                </c:pt>
              </c:numCache>
            </c:numRef>
          </c:val>
          <c:extLst>
            <c:ext xmlns:c16="http://schemas.microsoft.com/office/drawing/2014/chart" uri="{C3380CC4-5D6E-409C-BE32-E72D297353CC}">
              <c16:uniqueId val="{00000000-25E8-45CD-9A6C-F6C5F1ED1CD1}"/>
            </c:ext>
          </c:extLst>
        </c:ser>
        <c:ser>
          <c:idx val="2"/>
          <c:order val="1"/>
          <c:tx>
            <c:strRef>
              <c:f>'8.1a,b,c'!$O$2</c:f>
              <c:strCache>
                <c:ptCount val="1"/>
                <c:pt idx="0">
                  <c:v>Petrol bus new</c:v>
                </c:pt>
              </c:strCache>
            </c:strRef>
          </c:tx>
          <c:spPr>
            <a:solidFill>
              <a:srgbClr val="BDC1C1"/>
            </a:solidFill>
            <a:ln w="25400">
              <a:noFill/>
            </a:ln>
          </c:spPr>
          <c:invertIfNegative val="0"/>
          <c:cat>
            <c:numRef>
              <c:f>'8.1a,b,c'!$A$3:$A$21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'8.1a,b,c'!$O$3:$O$21</c:f>
              <c:numCache>
                <c:formatCode>General</c:formatCode>
                <c:ptCount val="19"/>
                <c:pt idx="0">
                  <c:v>392</c:v>
                </c:pt>
                <c:pt idx="1">
                  <c:v>375</c:v>
                </c:pt>
                <c:pt idx="2">
                  <c:v>360</c:v>
                </c:pt>
                <c:pt idx="3">
                  <c:v>337</c:v>
                </c:pt>
                <c:pt idx="4">
                  <c:v>323</c:v>
                </c:pt>
                <c:pt idx="5">
                  <c:v>308</c:v>
                </c:pt>
                <c:pt idx="6">
                  <c:v>289</c:v>
                </c:pt>
                <c:pt idx="7">
                  <c:v>270</c:v>
                </c:pt>
                <c:pt idx="8">
                  <c:v>255</c:v>
                </c:pt>
                <c:pt idx="9">
                  <c:v>246</c:v>
                </c:pt>
                <c:pt idx="10">
                  <c:v>225</c:v>
                </c:pt>
                <c:pt idx="11">
                  <c:v>201</c:v>
                </c:pt>
                <c:pt idx="12">
                  <c:v>190</c:v>
                </c:pt>
                <c:pt idx="13">
                  <c:v>179</c:v>
                </c:pt>
                <c:pt idx="14">
                  <c:v>171</c:v>
                </c:pt>
                <c:pt idx="15">
                  <c:v>166</c:v>
                </c:pt>
                <c:pt idx="16">
                  <c:v>160</c:v>
                </c:pt>
                <c:pt idx="17">
                  <c:v>152</c:v>
                </c:pt>
                <c:pt idx="18">
                  <c:v>150</c:v>
                </c:pt>
              </c:numCache>
            </c:numRef>
          </c:val>
          <c:extLst>
            <c:ext xmlns:c16="http://schemas.microsoft.com/office/drawing/2014/chart" uri="{C3380CC4-5D6E-409C-BE32-E72D297353CC}">
              <c16:uniqueId val="{00000001-25E8-45CD-9A6C-F6C5F1ED1CD1}"/>
            </c:ext>
          </c:extLst>
        </c:ser>
        <c:ser>
          <c:idx val="4"/>
          <c:order val="2"/>
          <c:tx>
            <c:strRef>
              <c:f>'8.1a,b,c'!$P$2</c:f>
              <c:strCache>
                <c:ptCount val="1"/>
                <c:pt idx="0">
                  <c:v>Petrol bus used</c:v>
                </c:pt>
              </c:strCache>
            </c:strRef>
          </c:tx>
          <c:invertIfNegative val="0"/>
          <c:cat>
            <c:numRef>
              <c:f>'8.1a,b,c'!$A$3:$A$21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'8.1a,b,c'!$P$3:$P$21</c:f>
              <c:numCache>
                <c:formatCode>General</c:formatCode>
                <c:ptCount val="19"/>
                <c:pt idx="0">
                  <c:v>8</c:v>
                </c:pt>
                <c:pt idx="1">
                  <c:v>12</c:v>
                </c:pt>
                <c:pt idx="2">
                  <c:v>12</c:v>
                </c:pt>
                <c:pt idx="3">
                  <c:v>12</c:v>
                </c:pt>
                <c:pt idx="4">
                  <c:v>14</c:v>
                </c:pt>
                <c:pt idx="5">
                  <c:v>19</c:v>
                </c:pt>
                <c:pt idx="6">
                  <c:v>25</c:v>
                </c:pt>
                <c:pt idx="7">
                  <c:v>29</c:v>
                </c:pt>
                <c:pt idx="8">
                  <c:v>34</c:v>
                </c:pt>
                <c:pt idx="9">
                  <c:v>31</c:v>
                </c:pt>
                <c:pt idx="10">
                  <c:v>32</c:v>
                </c:pt>
                <c:pt idx="11">
                  <c:v>33</c:v>
                </c:pt>
                <c:pt idx="12">
                  <c:v>31</c:v>
                </c:pt>
                <c:pt idx="13">
                  <c:v>33</c:v>
                </c:pt>
                <c:pt idx="14">
                  <c:v>37</c:v>
                </c:pt>
                <c:pt idx="15">
                  <c:v>40</c:v>
                </c:pt>
                <c:pt idx="16">
                  <c:v>40</c:v>
                </c:pt>
                <c:pt idx="17">
                  <c:v>44</c:v>
                </c:pt>
                <c:pt idx="18">
                  <c:v>47</c:v>
                </c:pt>
              </c:numCache>
            </c:numRef>
          </c:val>
          <c:extLst>
            <c:ext xmlns:c16="http://schemas.microsoft.com/office/drawing/2014/chart" uri="{C3380CC4-5D6E-409C-BE32-E72D297353CC}">
              <c16:uniqueId val="{00000002-25E8-45CD-9A6C-F6C5F1ED1CD1}"/>
            </c:ext>
          </c:extLst>
        </c:ser>
        <c:ser>
          <c:idx val="0"/>
          <c:order val="3"/>
          <c:tx>
            <c:strRef>
              <c:f>'8.1a,b,c'!$Q$2</c:f>
              <c:strCache>
                <c:ptCount val="1"/>
                <c:pt idx="0">
                  <c:v>Diesel bus new</c:v>
                </c:pt>
              </c:strCache>
            </c:strRef>
          </c:tx>
          <c:spPr>
            <a:solidFill>
              <a:srgbClr val="66B134"/>
            </a:solidFill>
            <a:ln w="25400">
              <a:noFill/>
            </a:ln>
          </c:spPr>
          <c:invertIfNegative val="0"/>
          <c:cat>
            <c:numRef>
              <c:f>'8.1a,b,c'!$A$3:$A$21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'8.1a,b,c'!$Q$3:$Q$21</c:f>
              <c:numCache>
                <c:formatCode>General</c:formatCode>
                <c:ptCount val="19"/>
                <c:pt idx="0">
                  <c:v>3000</c:v>
                </c:pt>
                <c:pt idx="1">
                  <c:v>3134</c:v>
                </c:pt>
                <c:pt idx="2">
                  <c:v>3234</c:v>
                </c:pt>
                <c:pt idx="3">
                  <c:v>3386</c:v>
                </c:pt>
                <c:pt idx="4">
                  <c:v>3611</c:v>
                </c:pt>
                <c:pt idx="5">
                  <c:v>3765</c:v>
                </c:pt>
                <c:pt idx="6">
                  <c:v>3856</c:v>
                </c:pt>
                <c:pt idx="7">
                  <c:v>3986</c:v>
                </c:pt>
                <c:pt idx="8">
                  <c:v>4194</c:v>
                </c:pt>
                <c:pt idx="9">
                  <c:v>4505</c:v>
                </c:pt>
                <c:pt idx="10">
                  <c:v>4666</c:v>
                </c:pt>
                <c:pt idx="11">
                  <c:v>4850</c:v>
                </c:pt>
                <c:pt idx="12">
                  <c:v>4988</c:v>
                </c:pt>
                <c:pt idx="13">
                  <c:v>5220</c:v>
                </c:pt>
                <c:pt idx="14">
                  <c:v>5439</c:v>
                </c:pt>
                <c:pt idx="15">
                  <c:v>5684</c:v>
                </c:pt>
                <c:pt idx="16">
                  <c:v>6296</c:v>
                </c:pt>
                <c:pt idx="17">
                  <c:v>6828</c:v>
                </c:pt>
                <c:pt idx="18">
                  <c:v>7611</c:v>
                </c:pt>
              </c:numCache>
            </c:numRef>
          </c:val>
          <c:extLst>
            <c:ext xmlns:c16="http://schemas.microsoft.com/office/drawing/2014/chart" uri="{C3380CC4-5D6E-409C-BE32-E72D297353CC}">
              <c16:uniqueId val="{00000003-25E8-45CD-9A6C-F6C5F1ED1CD1}"/>
            </c:ext>
          </c:extLst>
        </c:ser>
        <c:ser>
          <c:idx val="1"/>
          <c:order val="4"/>
          <c:tx>
            <c:strRef>
              <c:f>'8.1a,b,c'!$R$2</c:f>
              <c:strCache>
                <c:ptCount val="1"/>
                <c:pt idx="0">
                  <c:v>Diesel bus used</c:v>
                </c:pt>
              </c:strCache>
            </c:strRef>
          </c:tx>
          <c:spPr>
            <a:solidFill>
              <a:srgbClr val="434646"/>
            </a:solidFill>
            <a:ln w="25400">
              <a:noFill/>
            </a:ln>
          </c:spPr>
          <c:invertIfNegative val="0"/>
          <c:cat>
            <c:numRef>
              <c:f>'8.1a,b,c'!$A$3:$A$21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'8.1a,b,c'!$R$3:$R$21</c:f>
              <c:numCache>
                <c:formatCode>General</c:formatCode>
                <c:ptCount val="19"/>
                <c:pt idx="0">
                  <c:v>1117</c:v>
                </c:pt>
                <c:pt idx="1">
                  <c:v>1313</c:v>
                </c:pt>
                <c:pt idx="2">
                  <c:v>1669</c:v>
                </c:pt>
                <c:pt idx="3">
                  <c:v>1947</c:v>
                </c:pt>
                <c:pt idx="4">
                  <c:v>2198</c:v>
                </c:pt>
                <c:pt idx="5">
                  <c:v>2424</c:v>
                </c:pt>
                <c:pt idx="6">
                  <c:v>2645</c:v>
                </c:pt>
                <c:pt idx="7">
                  <c:v>3033</c:v>
                </c:pt>
                <c:pt idx="8">
                  <c:v>3336</c:v>
                </c:pt>
                <c:pt idx="9">
                  <c:v>3416</c:v>
                </c:pt>
                <c:pt idx="10">
                  <c:v>3426</c:v>
                </c:pt>
                <c:pt idx="11">
                  <c:v>3380</c:v>
                </c:pt>
                <c:pt idx="12">
                  <c:v>3390</c:v>
                </c:pt>
                <c:pt idx="13">
                  <c:v>3430</c:v>
                </c:pt>
                <c:pt idx="14">
                  <c:v>3445</c:v>
                </c:pt>
                <c:pt idx="15">
                  <c:v>3440</c:v>
                </c:pt>
                <c:pt idx="16">
                  <c:v>3457</c:v>
                </c:pt>
                <c:pt idx="17">
                  <c:v>3465</c:v>
                </c:pt>
                <c:pt idx="18">
                  <c:v>3481</c:v>
                </c:pt>
              </c:numCache>
            </c:numRef>
          </c:val>
          <c:extLst>
            <c:ext xmlns:c16="http://schemas.microsoft.com/office/drawing/2014/chart" uri="{C3380CC4-5D6E-409C-BE32-E72D297353CC}">
              <c16:uniqueId val="{00000004-25E8-45CD-9A6C-F6C5F1ED1CD1}"/>
            </c:ext>
          </c:extLst>
        </c:ser>
        <c:dLbls>
          <c:showLegendKey val="0"/>
          <c:showVal val="0"/>
          <c:showCatName val="0"/>
          <c:showSerName val="0"/>
          <c:showPercent val="0"/>
          <c:showBubbleSize val="0"/>
        </c:dLbls>
        <c:gapWidth val="150"/>
        <c:overlap val="100"/>
        <c:axId val="163684352"/>
        <c:axId val="163686272"/>
      </c:barChart>
      <c:catAx>
        <c:axId val="16368435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0218361111111109"/>
              <c:y val="0.93193472222222196"/>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686272"/>
        <c:crosses val="autoZero"/>
        <c:auto val="1"/>
        <c:lblAlgn val="ctr"/>
        <c:lblOffset val="100"/>
        <c:tickLblSkip val="2"/>
        <c:tickMarkSkip val="1"/>
        <c:noMultiLvlLbl val="0"/>
      </c:catAx>
      <c:valAx>
        <c:axId val="163686272"/>
        <c:scaling>
          <c:orientation val="minMax"/>
          <c:max val="12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1.0043333333333343E-2"/>
              <c:y val="0.4050115740740784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684352"/>
        <c:crosses val="autoZero"/>
        <c:crossBetween val="between"/>
        <c:majorUnit val="2000"/>
      </c:valAx>
      <c:spPr>
        <a:solidFill>
          <a:srgbClr val="FFFFFF"/>
        </a:solidFill>
        <a:ln w="25400">
          <a:noFill/>
        </a:ln>
      </c:spPr>
    </c:plotArea>
    <c:legend>
      <c:legendPos val="r"/>
      <c:layout>
        <c:manualLayout>
          <c:xMode val="edge"/>
          <c:yMode val="edge"/>
          <c:x val="0.14640972222222376"/>
          <c:y val="0.11075648148148244"/>
          <c:w val="0.22206138888888891"/>
          <c:h val="0.30590380747861734"/>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8.2a : Light fleet makeup by fuel type 2018</a:t>
            </a:r>
          </a:p>
        </c:rich>
      </c:tx>
      <c:layout>
        <c:manualLayout>
          <c:xMode val="edge"/>
          <c:yMode val="edge"/>
          <c:x val="0.11874666666666669"/>
          <c:y val="3.0863888888888889E-2"/>
        </c:manualLayout>
      </c:layout>
      <c:overlay val="0"/>
      <c:spPr>
        <a:noFill/>
        <a:ln w="25400">
          <a:noFill/>
        </a:ln>
      </c:spPr>
    </c:title>
    <c:autoTitleDeleted val="0"/>
    <c:plotArea>
      <c:layout>
        <c:manualLayout>
          <c:layoutTarget val="inner"/>
          <c:xMode val="edge"/>
          <c:yMode val="edge"/>
          <c:x val="0.31738555555556142"/>
          <c:y val="0.29806620370370807"/>
          <c:w val="0.38560435512002988"/>
          <c:h val="0.61728519098265056"/>
        </c:manualLayout>
      </c:layout>
      <c:pieChart>
        <c:varyColors val="1"/>
        <c:ser>
          <c:idx val="0"/>
          <c:order val="0"/>
          <c:spPr>
            <a:solidFill>
              <a:srgbClr val="202222"/>
            </a:solidFill>
            <a:ln w="12700">
              <a:solidFill>
                <a:srgbClr val="000000"/>
              </a:solidFill>
              <a:prstDash val="solid"/>
            </a:ln>
          </c:spPr>
          <c:dPt>
            <c:idx val="0"/>
            <c:bubble3D val="0"/>
            <c:spPr>
              <a:solidFill>
                <a:srgbClr val="66B134"/>
              </a:solidFill>
              <a:ln w="12700">
                <a:solidFill>
                  <a:srgbClr val="000000"/>
                </a:solidFill>
                <a:prstDash val="solid"/>
              </a:ln>
            </c:spPr>
            <c:extLst>
              <c:ext xmlns:c16="http://schemas.microsoft.com/office/drawing/2014/chart" uri="{C3380CC4-5D6E-409C-BE32-E72D297353CC}">
                <c16:uniqueId val="{00000000-C5F6-4E5D-987F-84412420BC14}"/>
              </c:ext>
            </c:extLst>
          </c:dPt>
          <c:dPt>
            <c:idx val="1"/>
            <c:bubble3D val="0"/>
            <c:spPr>
              <a:solidFill>
                <a:srgbClr val="434646"/>
              </a:solidFill>
              <a:ln w="12700">
                <a:solidFill>
                  <a:srgbClr val="000000"/>
                </a:solidFill>
                <a:prstDash val="solid"/>
              </a:ln>
            </c:spPr>
            <c:extLst>
              <c:ext xmlns:c16="http://schemas.microsoft.com/office/drawing/2014/chart" uri="{C3380CC4-5D6E-409C-BE32-E72D297353CC}">
                <c16:uniqueId val="{00000001-C5F6-4E5D-987F-84412420BC14}"/>
              </c:ext>
            </c:extLst>
          </c:dPt>
          <c:dPt>
            <c:idx val="2"/>
            <c:bubble3D val="0"/>
            <c:spPr>
              <a:solidFill>
                <a:srgbClr val="B3D14C"/>
              </a:solidFill>
              <a:ln w="12700">
                <a:solidFill>
                  <a:srgbClr val="000000"/>
                </a:solidFill>
                <a:prstDash val="solid"/>
              </a:ln>
            </c:spPr>
            <c:extLst>
              <c:ext xmlns:c16="http://schemas.microsoft.com/office/drawing/2014/chart" uri="{C3380CC4-5D6E-409C-BE32-E72D297353CC}">
                <c16:uniqueId val="{00000002-C5F6-4E5D-987F-84412420BC14}"/>
              </c:ext>
            </c:extLst>
          </c:dPt>
          <c:dPt>
            <c:idx val="3"/>
            <c:bubble3D val="0"/>
            <c:spPr>
              <a:solidFill>
                <a:srgbClr val="BDC1C1"/>
              </a:solidFill>
              <a:ln w="12700">
                <a:solidFill>
                  <a:srgbClr val="000000"/>
                </a:solidFill>
                <a:prstDash val="solid"/>
              </a:ln>
            </c:spPr>
            <c:extLst>
              <c:ext xmlns:c16="http://schemas.microsoft.com/office/drawing/2014/chart" uri="{C3380CC4-5D6E-409C-BE32-E72D297353CC}">
                <c16:uniqueId val="{00000003-C5F6-4E5D-987F-84412420BC14}"/>
              </c:ext>
            </c:extLst>
          </c:dPt>
          <c:dLbls>
            <c:dLbl>
              <c:idx val="0"/>
              <c:layout>
                <c:manualLayout>
                  <c:x val="3.453083333333333E-2"/>
                  <c:y val="-1.8202314814814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5F6-4E5D-987F-84412420BC14}"/>
                </c:ext>
              </c:extLst>
            </c:dLbl>
            <c:dLbl>
              <c:idx val="1"/>
              <c:layout>
                <c:manualLayout>
                  <c:x val="-4.9442757936510526E-2"/>
                  <c:y val="9.03670756646217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5F6-4E5D-987F-84412420BC14}"/>
                </c:ext>
              </c:extLst>
            </c:dLbl>
            <c:dLbl>
              <c:idx val="2"/>
              <c:layout>
                <c:manualLayout>
                  <c:x val="-0.11058861111111111"/>
                  <c:y val="4.63208333333334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5F6-4E5D-987F-84412420BC14}"/>
                </c:ext>
              </c:extLst>
            </c:dLbl>
            <c:dLbl>
              <c:idx val="3"/>
              <c:layout>
                <c:manualLayout>
                  <c:x val="-6.1861111111111257E-3"/>
                  <c:y val="2.86129629629629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5F6-4E5D-987F-84412420BC14}"/>
                </c:ext>
              </c:extLst>
            </c:dLbl>
            <c:numFmt formatCode="0.0%" sourceLinked="0"/>
            <c:spPr>
              <a:noFill/>
              <a:ln w="25400">
                <a:noFill/>
              </a:ln>
            </c:spPr>
            <c:txPr>
              <a:bodyPr/>
              <a:lstStyle/>
              <a:p>
                <a:pPr>
                  <a:defRPr sz="7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'8.2a,b,c'!$M$3:$P$3</c:f>
              <c:strCache>
                <c:ptCount val="4"/>
                <c:pt idx="0">
                  <c:v>Light passenger petrol vehicles</c:v>
                </c:pt>
                <c:pt idx="1">
                  <c:v>Light passenger diesel vehicles</c:v>
                </c:pt>
                <c:pt idx="2">
                  <c:v>Light commercial petrol vehicles</c:v>
                </c:pt>
                <c:pt idx="3">
                  <c:v>Light commercial diesel vehicles</c:v>
                </c:pt>
              </c:strCache>
            </c:strRef>
          </c:cat>
          <c:val>
            <c:numRef>
              <c:f>'8.2a,b,c'!$M$21:$P$21</c:f>
              <c:numCache>
                <c:formatCode>General</c:formatCode>
                <c:ptCount val="4"/>
                <c:pt idx="0">
                  <c:v>3157190</c:v>
                </c:pt>
                <c:pt idx="1">
                  <c:v>297079</c:v>
                </c:pt>
                <c:pt idx="2">
                  <c:v>161011</c:v>
                </c:pt>
                <c:pt idx="3">
                  <c:v>486288</c:v>
                </c:pt>
              </c:numCache>
            </c:numRef>
          </c:val>
          <c:extLst>
            <c:ext xmlns:c16="http://schemas.microsoft.com/office/drawing/2014/chart" uri="{C3380CC4-5D6E-409C-BE32-E72D297353CC}">
              <c16:uniqueId val="{00000004-C5F6-4E5D-987F-84412420BC14}"/>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8.2b : Light fleet travel by fuel type 2018</a:t>
            </a:r>
          </a:p>
        </c:rich>
      </c:tx>
      <c:layout>
        <c:manualLayout>
          <c:xMode val="edge"/>
          <c:yMode val="edge"/>
          <c:x val="0.13160000000000002"/>
          <c:y val="1.9104629629629891E-2"/>
        </c:manualLayout>
      </c:layout>
      <c:overlay val="0"/>
      <c:spPr>
        <a:noFill/>
        <a:ln w="25400">
          <a:noFill/>
        </a:ln>
      </c:spPr>
    </c:title>
    <c:autoTitleDeleted val="0"/>
    <c:plotArea>
      <c:layout>
        <c:manualLayout>
          <c:layoutTarget val="inner"/>
          <c:xMode val="edge"/>
          <c:yMode val="edge"/>
          <c:x val="0.32849484126986883"/>
          <c:y val="0.25605998636673483"/>
          <c:w val="0.38876091269842256"/>
          <c:h val="0.66781015678254962"/>
        </c:manualLayout>
      </c:layout>
      <c:pieChart>
        <c:varyColors val="1"/>
        <c:ser>
          <c:idx val="0"/>
          <c:order val="0"/>
          <c:spPr>
            <a:solidFill>
              <a:srgbClr val="202222"/>
            </a:solidFill>
            <a:ln w="12700">
              <a:solidFill>
                <a:srgbClr val="000000"/>
              </a:solidFill>
              <a:prstDash val="solid"/>
            </a:ln>
          </c:spPr>
          <c:dPt>
            <c:idx val="0"/>
            <c:bubble3D val="0"/>
            <c:spPr>
              <a:solidFill>
                <a:srgbClr val="66B134"/>
              </a:solidFill>
              <a:ln w="12700">
                <a:solidFill>
                  <a:srgbClr val="000000"/>
                </a:solidFill>
                <a:prstDash val="solid"/>
              </a:ln>
            </c:spPr>
            <c:extLst>
              <c:ext xmlns:c16="http://schemas.microsoft.com/office/drawing/2014/chart" uri="{C3380CC4-5D6E-409C-BE32-E72D297353CC}">
                <c16:uniqueId val="{00000000-DFE1-49D7-B9E4-5FDADBFA5700}"/>
              </c:ext>
            </c:extLst>
          </c:dPt>
          <c:dPt>
            <c:idx val="1"/>
            <c:bubble3D val="0"/>
            <c:spPr>
              <a:solidFill>
                <a:srgbClr val="434646"/>
              </a:solidFill>
              <a:ln w="12700">
                <a:solidFill>
                  <a:srgbClr val="000000"/>
                </a:solidFill>
                <a:prstDash val="solid"/>
              </a:ln>
            </c:spPr>
            <c:extLst>
              <c:ext xmlns:c16="http://schemas.microsoft.com/office/drawing/2014/chart" uri="{C3380CC4-5D6E-409C-BE32-E72D297353CC}">
                <c16:uniqueId val="{00000001-DFE1-49D7-B9E4-5FDADBFA5700}"/>
              </c:ext>
            </c:extLst>
          </c:dPt>
          <c:dPt>
            <c:idx val="2"/>
            <c:bubble3D val="0"/>
            <c:spPr>
              <a:solidFill>
                <a:srgbClr val="B3D14C"/>
              </a:solidFill>
              <a:ln w="12700">
                <a:solidFill>
                  <a:srgbClr val="000000"/>
                </a:solidFill>
                <a:prstDash val="solid"/>
              </a:ln>
            </c:spPr>
            <c:extLst>
              <c:ext xmlns:c16="http://schemas.microsoft.com/office/drawing/2014/chart" uri="{C3380CC4-5D6E-409C-BE32-E72D297353CC}">
                <c16:uniqueId val="{00000002-DFE1-49D7-B9E4-5FDADBFA5700}"/>
              </c:ext>
            </c:extLst>
          </c:dPt>
          <c:dPt>
            <c:idx val="3"/>
            <c:bubble3D val="0"/>
            <c:spPr>
              <a:solidFill>
                <a:srgbClr val="BDC1C1"/>
              </a:solidFill>
              <a:ln w="12700">
                <a:solidFill>
                  <a:srgbClr val="000000"/>
                </a:solidFill>
                <a:prstDash val="solid"/>
              </a:ln>
            </c:spPr>
            <c:extLst>
              <c:ext xmlns:c16="http://schemas.microsoft.com/office/drawing/2014/chart" uri="{C3380CC4-5D6E-409C-BE32-E72D297353CC}">
                <c16:uniqueId val="{00000003-DFE1-49D7-B9E4-5FDADBFA5700}"/>
              </c:ext>
            </c:extLst>
          </c:dPt>
          <c:dLbls>
            <c:dLbl>
              <c:idx val="0"/>
              <c:layout>
                <c:manualLayout>
                  <c:x val="5.4672519841269883E-2"/>
                  <c:y val="-9.85507839127472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FE1-49D7-B9E4-5FDADBFA5700}"/>
                </c:ext>
              </c:extLst>
            </c:dLbl>
            <c:dLbl>
              <c:idx val="1"/>
              <c:layout>
                <c:manualLayout>
                  <c:x val="-5.6502500000000011E-2"/>
                  <c:y val="0.17669120370370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FE1-49D7-B9E4-5FDADBFA5700}"/>
                </c:ext>
              </c:extLst>
            </c:dLbl>
            <c:dLbl>
              <c:idx val="2"/>
              <c:layout>
                <c:manualLayout>
                  <c:x val="-0.14063249999999999"/>
                  <c:y val="7.958796296296291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FE1-49D7-B9E4-5FDADBFA5700}"/>
                </c:ext>
              </c:extLst>
            </c:dLbl>
            <c:dLbl>
              <c:idx val="3"/>
              <c:layout>
                <c:manualLayout>
                  <c:x val="-8.2066666666666746E-2"/>
                  <c:y val="3.961481481481501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FE1-49D7-B9E4-5FDADBFA5700}"/>
                </c:ext>
              </c:extLst>
            </c:dLbl>
            <c:numFmt formatCode="0.0%" sourceLinked="0"/>
            <c:spPr>
              <a:noFill/>
              <a:ln w="25400">
                <a:noFill/>
              </a:ln>
            </c:spPr>
            <c:txPr>
              <a:bodyPr/>
              <a:lstStyle/>
              <a:p>
                <a:pPr>
                  <a:defRPr sz="7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'8.2a,b,c'!$B$3:$E$3</c:f>
              <c:strCache>
                <c:ptCount val="4"/>
                <c:pt idx="0">
                  <c:v>Light passenger petrol travel</c:v>
                </c:pt>
                <c:pt idx="1">
                  <c:v>Light passenger diesel travel</c:v>
                </c:pt>
                <c:pt idx="2">
                  <c:v>Light commercial petrol travel</c:v>
                </c:pt>
                <c:pt idx="3">
                  <c:v>Light commercial diesel travel</c:v>
                </c:pt>
              </c:strCache>
            </c:strRef>
          </c:cat>
          <c:val>
            <c:numRef>
              <c:f>'8.2a,b,c'!$B$21:$E$21</c:f>
              <c:numCache>
                <c:formatCode>0</c:formatCode>
                <c:ptCount val="4"/>
                <c:pt idx="0">
                  <c:v>31979.329205000002</c:v>
                </c:pt>
                <c:pt idx="1">
                  <c:v>3690.1538737000001</c:v>
                </c:pt>
                <c:pt idx="2">
                  <c:v>1547.621011</c:v>
                </c:pt>
                <c:pt idx="3">
                  <c:v>7579.6047318999999</c:v>
                </c:pt>
              </c:numCache>
            </c:numRef>
          </c:val>
          <c:extLst>
            <c:ext xmlns:c16="http://schemas.microsoft.com/office/drawing/2014/chart" uri="{C3380CC4-5D6E-409C-BE32-E72D297353CC}">
              <c16:uniqueId val="{00000004-DFE1-49D7-B9E4-5FDADBFA5700}"/>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NZ" sz="900">
                <a:latin typeface="Arial" pitchFamily="34" charset="0"/>
                <a:cs typeface="Arial" pitchFamily="34" charset="0"/>
              </a:rPr>
              <a:t>Figure 8.2c</a:t>
            </a:r>
            <a:r>
              <a:rPr lang="en-NZ" sz="900" baseline="0">
                <a:latin typeface="Arial" pitchFamily="34" charset="0"/>
                <a:cs typeface="Arial" pitchFamily="34" charset="0"/>
              </a:rPr>
              <a:t> Annual travel per light vehicle</a:t>
            </a:r>
            <a:endParaRPr lang="en-NZ" sz="900">
              <a:latin typeface="Arial" pitchFamily="34" charset="0"/>
              <a:cs typeface="Arial" pitchFamily="34" charset="0"/>
            </a:endParaRPr>
          </a:p>
        </c:rich>
      </c:tx>
      <c:layout>
        <c:manualLayout>
          <c:xMode val="edge"/>
          <c:yMode val="edge"/>
          <c:x val="0.17534750000000004"/>
          <c:y val="2.3518518518518518E-2"/>
        </c:manualLayout>
      </c:layout>
      <c:overlay val="0"/>
    </c:title>
    <c:autoTitleDeleted val="0"/>
    <c:plotArea>
      <c:layout>
        <c:manualLayout>
          <c:layoutTarget val="inner"/>
          <c:xMode val="edge"/>
          <c:yMode val="edge"/>
          <c:x val="0.1530483333333377"/>
          <c:y val="0.12315981335666375"/>
          <c:w val="0.8163961111111111"/>
          <c:h val="0.70131335855745258"/>
        </c:manualLayout>
      </c:layout>
      <c:barChart>
        <c:barDir val="col"/>
        <c:grouping val="clustered"/>
        <c:varyColors val="0"/>
        <c:ser>
          <c:idx val="0"/>
          <c:order val="0"/>
          <c:tx>
            <c:strRef>
              <c:f>'8.2a,b,c'!$AA$3</c:f>
              <c:strCache>
                <c:ptCount val="1"/>
                <c:pt idx="0">
                  <c:v>Petrol</c:v>
                </c:pt>
              </c:strCache>
            </c:strRef>
          </c:tx>
          <c:spPr>
            <a:solidFill>
              <a:srgbClr val="66B134"/>
            </a:solidFill>
          </c:spPr>
          <c:invertIfNegative val="0"/>
          <c:cat>
            <c:numRef>
              <c:f>'8.2a,b,c'!$A$4:$A$21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'8.2a,b,c'!$AA$4:$AA$21</c:f>
              <c:numCache>
                <c:formatCode>0</c:formatCode>
                <c:ptCount val="18"/>
                <c:pt idx="0">
                  <c:v>12192.353047088291</c:v>
                </c:pt>
                <c:pt idx="1">
                  <c:v>12164.925986755045</c:v>
                </c:pt>
                <c:pt idx="2">
                  <c:v>11986.526911705134</c:v>
                </c:pt>
                <c:pt idx="3">
                  <c:v>11760.364204757672</c:v>
                </c:pt>
                <c:pt idx="4">
                  <c:v>11394.603192889017</c:v>
                </c:pt>
                <c:pt idx="5">
                  <c:v>11077.859547280977</c:v>
                </c:pt>
                <c:pt idx="6">
                  <c:v>11001.156030590046</c:v>
                </c:pt>
                <c:pt idx="7">
                  <c:v>10716.680512089404</c:v>
                </c:pt>
                <c:pt idx="8">
                  <c:v>10849.500701741918</c:v>
                </c:pt>
                <c:pt idx="9">
                  <c:v>10751.255350526366</c:v>
                </c:pt>
                <c:pt idx="10">
                  <c:v>10525.274114172029</c:v>
                </c:pt>
                <c:pt idx="11">
                  <c:v>10486.588737402122</c:v>
                </c:pt>
                <c:pt idx="12">
                  <c:v>10359.700225050919</c:v>
                </c:pt>
                <c:pt idx="13">
                  <c:v>10208.753944010605</c:v>
                </c:pt>
                <c:pt idx="14">
                  <c:v>10184.510797769553</c:v>
                </c:pt>
                <c:pt idx="15">
                  <c:v>10258.630451978994</c:v>
                </c:pt>
                <c:pt idx="16">
                  <c:v>10134.888648165184</c:v>
                </c:pt>
                <c:pt idx="17">
                  <c:v>10103.953984704363</c:v>
                </c:pt>
              </c:numCache>
            </c:numRef>
          </c:val>
          <c:extLst>
            <c:ext xmlns:c16="http://schemas.microsoft.com/office/drawing/2014/chart" uri="{C3380CC4-5D6E-409C-BE32-E72D297353CC}">
              <c16:uniqueId val="{00000000-4C5A-452A-9FAF-A9776401D44F}"/>
            </c:ext>
          </c:extLst>
        </c:ser>
        <c:ser>
          <c:idx val="1"/>
          <c:order val="1"/>
          <c:tx>
            <c:strRef>
              <c:f>'8.2a,b,c'!$AB$3</c:f>
              <c:strCache>
                <c:ptCount val="1"/>
                <c:pt idx="0">
                  <c:v>Diesel</c:v>
                </c:pt>
              </c:strCache>
            </c:strRef>
          </c:tx>
          <c:spPr>
            <a:solidFill>
              <a:srgbClr val="434646"/>
            </a:solidFill>
          </c:spPr>
          <c:invertIfNegative val="0"/>
          <c:cat>
            <c:numRef>
              <c:f>'8.2a,b,c'!$A$4:$A$21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'8.2a,b,c'!$AB$4:$AB$21</c:f>
              <c:numCache>
                <c:formatCode>0</c:formatCode>
                <c:ptCount val="18"/>
                <c:pt idx="0">
                  <c:v>16552.370191009006</c:v>
                </c:pt>
                <c:pt idx="1">
                  <c:v>16087.567115977537</c:v>
                </c:pt>
                <c:pt idx="2">
                  <c:v>15751.041745782231</c:v>
                </c:pt>
                <c:pt idx="3">
                  <c:v>15641.427055247539</c:v>
                </c:pt>
                <c:pt idx="4">
                  <c:v>15137.855164053375</c:v>
                </c:pt>
                <c:pt idx="5">
                  <c:v>14822.666333132553</c:v>
                </c:pt>
                <c:pt idx="6">
                  <c:v>14721.77535118959</c:v>
                </c:pt>
                <c:pt idx="7">
                  <c:v>14467.252512329578</c:v>
                </c:pt>
                <c:pt idx="8">
                  <c:v>14463.538505285813</c:v>
                </c:pt>
                <c:pt idx="9">
                  <c:v>14394.315248130666</c:v>
                </c:pt>
                <c:pt idx="10">
                  <c:v>14180.326563225726</c:v>
                </c:pt>
                <c:pt idx="11">
                  <c:v>14161.530220102701</c:v>
                </c:pt>
                <c:pt idx="12">
                  <c:v>14194.66278106187</c:v>
                </c:pt>
                <c:pt idx="13">
                  <c:v>14234.212204041227</c:v>
                </c:pt>
                <c:pt idx="14">
                  <c:v>14279.23362281319</c:v>
                </c:pt>
                <c:pt idx="15">
                  <c:v>14402.019728770396</c:v>
                </c:pt>
                <c:pt idx="16">
                  <c:v>14306.629300285977</c:v>
                </c:pt>
                <c:pt idx="17">
                  <c:v>14386.307574355315</c:v>
                </c:pt>
              </c:numCache>
            </c:numRef>
          </c:val>
          <c:extLst>
            <c:ext xmlns:c16="http://schemas.microsoft.com/office/drawing/2014/chart" uri="{C3380CC4-5D6E-409C-BE32-E72D297353CC}">
              <c16:uniqueId val="{00000001-4C5A-452A-9FAF-A9776401D44F}"/>
            </c:ext>
          </c:extLst>
        </c:ser>
        <c:dLbls>
          <c:showLegendKey val="0"/>
          <c:showVal val="0"/>
          <c:showCatName val="0"/>
          <c:showSerName val="0"/>
          <c:showPercent val="0"/>
          <c:showBubbleSize val="0"/>
        </c:dLbls>
        <c:gapWidth val="150"/>
        <c:axId val="168111104"/>
        <c:axId val="168116992"/>
      </c:barChart>
      <c:catAx>
        <c:axId val="168111104"/>
        <c:scaling>
          <c:orientation val="minMax"/>
        </c:scaling>
        <c:delete val="0"/>
        <c:axPos val="b"/>
        <c:numFmt formatCode="General" sourceLinked="1"/>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n-US"/>
          </a:p>
        </c:txPr>
        <c:crossAx val="168116992"/>
        <c:crosses val="autoZero"/>
        <c:auto val="1"/>
        <c:lblAlgn val="ctr"/>
        <c:lblOffset val="100"/>
        <c:tickLblSkip val="2"/>
        <c:noMultiLvlLbl val="0"/>
      </c:catAx>
      <c:valAx>
        <c:axId val="168116992"/>
        <c:scaling>
          <c:orientation val="minMax"/>
          <c:min val="8000"/>
        </c:scaling>
        <c:delete val="0"/>
        <c:axPos val="l"/>
        <c:majorGridlines>
          <c:spPr>
            <a:ln>
              <a:solidFill>
                <a:schemeClr val="bg1">
                  <a:lumMod val="75000"/>
                </a:schemeClr>
              </a:solidFill>
              <a:prstDash val="dash"/>
            </a:ln>
          </c:spPr>
        </c:majorGridlines>
        <c:title>
          <c:tx>
            <c:rich>
              <a:bodyPr rot="-5400000" vert="horz"/>
              <a:lstStyle/>
              <a:p>
                <a:pPr>
                  <a:defRPr sz="700">
                    <a:latin typeface="Arial" panose="020B0604020202020204" pitchFamily="34" charset="0"/>
                    <a:cs typeface="Arial" panose="020B0604020202020204" pitchFamily="34" charset="0"/>
                  </a:defRPr>
                </a:pPr>
                <a:r>
                  <a:rPr lang="en-NZ" sz="700" b="0">
                    <a:latin typeface="Arial" panose="020B0604020202020204" pitchFamily="34" charset="0"/>
                    <a:cs typeface="Arial" panose="020B0604020202020204" pitchFamily="34" charset="0"/>
                  </a:rPr>
                  <a:t>Travel per vehicle</a:t>
                </a:r>
              </a:p>
            </c:rich>
          </c:tx>
          <c:layout>
            <c:manualLayout>
              <c:xMode val="edge"/>
              <c:yMode val="edge"/>
              <c:x val="1.2556747986841683E-3"/>
              <c:y val="0.29114326618263631"/>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n-US"/>
          </a:p>
        </c:txPr>
        <c:crossAx val="168111104"/>
        <c:crosses val="autoZero"/>
        <c:crossBetween val="between"/>
        <c:majorUnit val="2000"/>
      </c:valAx>
      <c:spPr>
        <a:solidFill>
          <a:srgbClr val="FFFFFF"/>
        </a:solidFill>
      </c:spPr>
    </c:plotArea>
    <c:legend>
      <c:legendPos val="b"/>
      <c:layout>
        <c:manualLayout>
          <c:xMode val="edge"/>
          <c:yMode val="edge"/>
          <c:x val="0.39031138888889638"/>
          <c:y val="0.90744398148148153"/>
          <c:w val="0.21937722222222344"/>
          <c:h val="8.0796759259259568E-2"/>
        </c:manualLayout>
      </c:layout>
      <c:overlay val="0"/>
      <c:txPr>
        <a:bodyPr/>
        <a:lstStyle/>
        <a:p>
          <a:pPr>
            <a:defRPr sz="700">
              <a:latin typeface="Arial" panose="020B0604020202020204" pitchFamily="34" charset="0"/>
              <a:cs typeface="Arial" panose="020B0604020202020204" pitchFamily="34" charset="0"/>
            </a:defRPr>
          </a:pPr>
          <a:endParaRPr lang="en-US"/>
        </a:p>
      </c:txPr>
    </c:legend>
    <c:plotVisOnly val="1"/>
    <c:dispBlanksAs val="gap"/>
    <c:showDLblsOverMax val="0"/>
  </c:chart>
  <c:spPr>
    <a:solidFill>
      <a:srgbClr val="FFFFFF"/>
    </a:solidFill>
    <a:ln>
      <a:noFill/>
    </a:ln>
  </c:spPr>
  <c:printSettings>
    <c:headerFooter/>
    <c:pageMargins b="0.75000000000001465" l="0.70000000000000062" r="0.70000000000000062" t="0.75000000000001465" header="0.30000000000000032" footer="0.30000000000000032"/>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8.4a : Primary light vehicle fuel</a:t>
            </a:r>
          </a:p>
        </c:rich>
      </c:tx>
      <c:layout>
        <c:manualLayout>
          <c:xMode val="edge"/>
          <c:yMode val="edge"/>
          <c:x val="0.17150509305429823"/>
          <c:y val="2.6709956709956802E-2"/>
        </c:manualLayout>
      </c:layout>
      <c:overlay val="0"/>
      <c:spPr>
        <a:noFill/>
        <a:ln w="25400">
          <a:noFill/>
        </a:ln>
      </c:spPr>
    </c:title>
    <c:autoTitleDeleted val="0"/>
    <c:plotArea>
      <c:layout>
        <c:manualLayout>
          <c:layoutTarget val="inner"/>
          <c:xMode val="edge"/>
          <c:yMode val="edge"/>
          <c:x val="0.13354916666666691"/>
          <c:y val="0.12682314814814816"/>
          <c:w val="0.81780249999999988"/>
          <c:h val="0.72238425925925942"/>
        </c:manualLayout>
      </c:layout>
      <c:lineChart>
        <c:grouping val="standard"/>
        <c:varyColors val="0"/>
        <c:ser>
          <c:idx val="0"/>
          <c:order val="0"/>
          <c:tx>
            <c:strRef>
              <c:f>'8.4'!$L$6</c:f>
              <c:strCache>
                <c:ptCount val="1"/>
                <c:pt idx="0">
                  <c:v>CNG</c:v>
                </c:pt>
              </c:strCache>
            </c:strRef>
          </c:tx>
          <c:spPr>
            <a:ln w="25400">
              <a:solidFill>
                <a:srgbClr val="BDC1C0"/>
              </a:solidFill>
            </a:ln>
          </c:spPr>
          <c:marker>
            <c:symbol val="none"/>
          </c:marker>
          <c:cat>
            <c:numRef>
              <c:f>'8.4'!$A$7:$A$25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'8.4'!$L$7:$L$25</c:f>
              <c:numCache>
                <c:formatCode>General</c:formatCode>
                <c:ptCount val="19"/>
                <c:pt idx="0">
                  <c:v>258</c:v>
                </c:pt>
                <c:pt idx="1">
                  <c:v>209</c:v>
                </c:pt>
                <c:pt idx="2">
                  <c:v>172</c:v>
                </c:pt>
                <c:pt idx="3">
                  <c:v>141</c:v>
                </c:pt>
                <c:pt idx="4">
                  <c:v>108</c:v>
                </c:pt>
                <c:pt idx="5">
                  <c:v>87</c:v>
                </c:pt>
                <c:pt idx="6">
                  <c:v>71</c:v>
                </c:pt>
                <c:pt idx="7">
                  <c:v>54</c:v>
                </c:pt>
                <c:pt idx="8">
                  <c:v>49</c:v>
                </c:pt>
                <c:pt idx="9">
                  <c:v>44</c:v>
                </c:pt>
                <c:pt idx="10">
                  <c:v>41</c:v>
                </c:pt>
                <c:pt idx="11">
                  <c:v>38</c:v>
                </c:pt>
                <c:pt idx="12">
                  <c:v>36</c:v>
                </c:pt>
                <c:pt idx="13">
                  <c:v>36</c:v>
                </c:pt>
                <c:pt idx="14">
                  <c:v>32</c:v>
                </c:pt>
                <c:pt idx="15">
                  <c:v>30</c:v>
                </c:pt>
                <c:pt idx="16">
                  <c:v>28</c:v>
                </c:pt>
                <c:pt idx="17">
                  <c:v>29</c:v>
                </c:pt>
                <c:pt idx="18">
                  <c:v>30</c:v>
                </c:pt>
              </c:numCache>
            </c:numRef>
          </c:val>
          <c:smooth val="0"/>
          <c:extLst>
            <c:ext xmlns:c16="http://schemas.microsoft.com/office/drawing/2014/chart" uri="{C3380CC4-5D6E-409C-BE32-E72D297353CC}">
              <c16:uniqueId val="{00000000-3B8D-4F0E-9956-F4C547E06906}"/>
            </c:ext>
          </c:extLst>
        </c:ser>
        <c:ser>
          <c:idx val="1"/>
          <c:order val="1"/>
          <c:tx>
            <c:strRef>
              <c:f>'8.4'!$K$6</c:f>
              <c:strCache>
                <c:ptCount val="1"/>
                <c:pt idx="0">
                  <c:v>LPG</c:v>
                </c:pt>
              </c:strCache>
            </c:strRef>
          </c:tx>
          <c:spPr>
            <a:ln w="25400">
              <a:solidFill>
                <a:srgbClr val="434646"/>
              </a:solidFill>
            </a:ln>
          </c:spPr>
          <c:marker>
            <c:symbol val="none"/>
          </c:marker>
          <c:cat>
            <c:numRef>
              <c:f>'8.4'!$A$7:$A$25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'8.4'!$K$7:$K$25</c:f>
              <c:numCache>
                <c:formatCode>General</c:formatCode>
                <c:ptCount val="19"/>
                <c:pt idx="0">
                  <c:v>883</c:v>
                </c:pt>
                <c:pt idx="1">
                  <c:v>953</c:v>
                </c:pt>
                <c:pt idx="2">
                  <c:v>1017</c:v>
                </c:pt>
                <c:pt idx="3">
                  <c:v>1093</c:v>
                </c:pt>
                <c:pt idx="4">
                  <c:v>1102</c:v>
                </c:pt>
                <c:pt idx="5">
                  <c:v>1170</c:v>
                </c:pt>
                <c:pt idx="6">
                  <c:v>1313</c:v>
                </c:pt>
                <c:pt idx="7">
                  <c:v>1412</c:v>
                </c:pt>
                <c:pt idx="8">
                  <c:v>1440</c:v>
                </c:pt>
                <c:pt idx="9">
                  <c:v>1430</c:v>
                </c:pt>
                <c:pt idx="10">
                  <c:v>1392</c:v>
                </c:pt>
                <c:pt idx="11">
                  <c:v>1322</c:v>
                </c:pt>
                <c:pt idx="12">
                  <c:v>1313</c:v>
                </c:pt>
                <c:pt idx="13">
                  <c:v>1311</c:v>
                </c:pt>
                <c:pt idx="14">
                  <c:v>1347</c:v>
                </c:pt>
                <c:pt idx="15">
                  <c:v>1366</c:v>
                </c:pt>
                <c:pt idx="16">
                  <c:v>1309</c:v>
                </c:pt>
                <c:pt idx="17">
                  <c:v>1237</c:v>
                </c:pt>
                <c:pt idx="18">
                  <c:v>1177</c:v>
                </c:pt>
              </c:numCache>
            </c:numRef>
          </c:val>
          <c:smooth val="0"/>
          <c:extLst>
            <c:ext xmlns:c16="http://schemas.microsoft.com/office/drawing/2014/chart" uri="{C3380CC4-5D6E-409C-BE32-E72D297353CC}">
              <c16:uniqueId val="{00000001-3B8D-4F0E-9956-F4C547E06906}"/>
            </c:ext>
          </c:extLst>
        </c:ser>
        <c:ser>
          <c:idx val="2"/>
          <c:order val="2"/>
          <c:tx>
            <c:strRef>
              <c:f>'8.4'!$O$6</c:f>
              <c:strCache>
                <c:ptCount val="1"/>
                <c:pt idx="0">
                  <c:v>Electric/Plugin</c:v>
                </c:pt>
              </c:strCache>
            </c:strRef>
          </c:tx>
          <c:spPr>
            <a:ln w="25400">
              <a:solidFill>
                <a:srgbClr val="0093D3"/>
              </a:solidFill>
            </a:ln>
          </c:spPr>
          <c:marker>
            <c:symbol val="none"/>
          </c:marker>
          <c:cat>
            <c:numRef>
              <c:f>'8.4'!$A$7:$A$25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'8.4'!$O$7:$O$25</c:f>
              <c:numCache>
                <c:formatCode>General</c:formatCode>
                <c:ptCount val="19"/>
                <c:pt idx="0">
                  <c:v>53</c:v>
                </c:pt>
                <c:pt idx="1">
                  <c:v>54</c:v>
                </c:pt>
                <c:pt idx="2">
                  <c:v>51</c:v>
                </c:pt>
                <c:pt idx="3">
                  <c:v>53</c:v>
                </c:pt>
                <c:pt idx="4">
                  <c:v>54</c:v>
                </c:pt>
                <c:pt idx="5">
                  <c:v>54</c:v>
                </c:pt>
                <c:pt idx="6">
                  <c:v>54</c:v>
                </c:pt>
                <c:pt idx="7">
                  <c:v>52</c:v>
                </c:pt>
                <c:pt idx="8">
                  <c:v>56</c:v>
                </c:pt>
                <c:pt idx="9">
                  <c:v>57</c:v>
                </c:pt>
                <c:pt idx="10">
                  <c:v>67</c:v>
                </c:pt>
                <c:pt idx="11">
                  <c:v>81</c:v>
                </c:pt>
                <c:pt idx="12">
                  <c:v>107</c:v>
                </c:pt>
                <c:pt idx="13">
                  <c:v>144</c:v>
                </c:pt>
                <c:pt idx="14">
                  <c:v>470</c:v>
                </c:pt>
                <c:pt idx="15">
                  <c:v>973</c:v>
                </c:pt>
                <c:pt idx="16">
                  <c:v>2473</c:v>
                </c:pt>
                <c:pt idx="17">
                  <c:v>6130</c:v>
                </c:pt>
                <c:pt idx="18">
                  <c:v>11590</c:v>
                </c:pt>
              </c:numCache>
            </c:numRef>
          </c:val>
          <c:smooth val="0"/>
          <c:extLst>
            <c:ext xmlns:c16="http://schemas.microsoft.com/office/drawing/2014/chart" uri="{C3380CC4-5D6E-409C-BE32-E72D297353CC}">
              <c16:uniqueId val="{00000002-3B8D-4F0E-9956-F4C547E06906}"/>
            </c:ext>
          </c:extLst>
        </c:ser>
        <c:dLbls>
          <c:showLegendKey val="0"/>
          <c:showVal val="0"/>
          <c:showCatName val="0"/>
          <c:showSerName val="0"/>
          <c:showPercent val="0"/>
          <c:showBubbleSize val="0"/>
        </c:dLbls>
        <c:smooth val="0"/>
        <c:axId val="168031360"/>
        <c:axId val="168032896"/>
      </c:lineChart>
      <c:catAx>
        <c:axId val="168031360"/>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032896"/>
        <c:crosses val="autoZero"/>
        <c:auto val="1"/>
        <c:lblAlgn val="ctr"/>
        <c:lblOffset val="100"/>
        <c:tickLblSkip val="2"/>
        <c:tickMarkSkip val="1"/>
        <c:noMultiLvlLbl val="0"/>
      </c:catAx>
      <c:valAx>
        <c:axId val="168032896"/>
        <c:scaling>
          <c:orientation val="minMax"/>
          <c:max val="12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3.4652777777778483E-3"/>
              <c:y val="0.4058467592592672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031360"/>
        <c:crosses val="autoZero"/>
        <c:crossBetween val="midCat"/>
      </c:valAx>
      <c:spPr>
        <a:solidFill>
          <a:srgbClr val="FFFFFF"/>
        </a:solidFill>
        <a:ln w="12700">
          <a:noFill/>
        </a:ln>
      </c:spPr>
    </c:plotArea>
    <c:legend>
      <c:legendPos val="b"/>
      <c:layout>
        <c:manualLayout>
          <c:xMode val="edge"/>
          <c:yMode val="edge"/>
          <c:x val="0.2665522222222223"/>
          <c:y val="0.92284537037038195"/>
          <c:w val="0.56419583333334977"/>
          <c:h val="5.8288168524388846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8.4b : Alternative light vehicle fuel</a:t>
            </a:r>
          </a:p>
        </c:rich>
      </c:tx>
      <c:layout>
        <c:manualLayout>
          <c:xMode val="edge"/>
          <c:yMode val="edge"/>
          <c:x val="0.17150509305429823"/>
          <c:y val="2.6709956709956802E-2"/>
        </c:manualLayout>
      </c:layout>
      <c:overlay val="0"/>
      <c:spPr>
        <a:noFill/>
        <a:ln w="25400">
          <a:noFill/>
        </a:ln>
      </c:spPr>
    </c:title>
    <c:autoTitleDeleted val="0"/>
    <c:plotArea>
      <c:layout>
        <c:manualLayout>
          <c:layoutTarget val="inner"/>
          <c:xMode val="edge"/>
          <c:yMode val="edge"/>
          <c:x val="0.1441325"/>
          <c:y val="0.15034185286813337"/>
          <c:w val="0.80721916666666649"/>
          <c:h val="0.68587858335890062"/>
        </c:manualLayout>
      </c:layout>
      <c:lineChart>
        <c:grouping val="standard"/>
        <c:varyColors val="0"/>
        <c:ser>
          <c:idx val="0"/>
          <c:order val="0"/>
          <c:tx>
            <c:strRef>
              <c:f>'8.4'!$I$29</c:f>
              <c:strCache>
                <c:ptCount val="1"/>
                <c:pt idx="0">
                  <c:v>LPG</c:v>
                </c:pt>
              </c:strCache>
            </c:strRef>
          </c:tx>
          <c:spPr>
            <a:ln w="25400">
              <a:solidFill>
                <a:srgbClr val="BDC1C0"/>
              </a:solidFill>
            </a:ln>
          </c:spPr>
          <c:marker>
            <c:symbol val="none"/>
          </c:marker>
          <c:cat>
            <c:numRef>
              <c:f>'8.4'!$A$30:$A$48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'8.4'!$I$30:$I$48</c:f>
              <c:numCache>
                <c:formatCode>General</c:formatCode>
                <c:ptCount val="19"/>
                <c:pt idx="0">
                  <c:v>12565</c:v>
                </c:pt>
                <c:pt idx="1">
                  <c:v>11249</c:v>
                </c:pt>
                <c:pt idx="2">
                  <c:v>10135</c:v>
                </c:pt>
                <c:pt idx="3">
                  <c:v>9177</c:v>
                </c:pt>
                <c:pt idx="4">
                  <c:v>8228</c:v>
                </c:pt>
                <c:pt idx="5">
                  <c:v>7389</c:v>
                </c:pt>
                <c:pt idx="6">
                  <c:v>6743</c:v>
                </c:pt>
                <c:pt idx="7">
                  <c:v>6167</c:v>
                </c:pt>
                <c:pt idx="8">
                  <c:v>5652</c:v>
                </c:pt>
                <c:pt idx="9">
                  <c:v>5253</c:v>
                </c:pt>
                <c:pt idx="10">
                  <c:v>4869</c:v>
                </c:pt>
                <c:pt idx="11">
                  <c:v>4507</c:v>
                </c:pt>
                <c:pt idx="12">
                  <c:v>4284</c:v>
                </c:pt>
                <c:pt idx="13">
                  <c:v>4099</c:v>
                </c:pt>
                <c:pt idx="14">
                  <c:v>3929</c:v>
                </c:pt>
                <c:pt idx="15">
                  <c:v>3783</c:v>
                </c:pt>
                <c:pt idx="16">
                  <c:v>3679</c:v>
                </c:pt>
                <c:pt idx="17">
                  <c:v>3550</c:v>
                </c:pt>
                <c:pt idx="18">
                  <c:v>3511</c:v>
                </c:pt>
              </c:numCache>
            </c:numRef>
          </c:val>
          <c:smooth val="0"/>
          <c:extLst>
            <c:ext xmlns:c16="http://schemas.microsoft.com/office/drawing/2014/chart" uri="{C3380CC4-5D6E-409C-BE32-E72D297353CC}">
              <c16:uniqueId val="{00000000-3196-4C94-BBB6-06A6090BF77A}"/>
            </c:ext>
          </c:extLst>
        </c:ser>
        <c:ser>
          <c:idx val="1"/>
          <c:order val="1"/>
          <c:tx>
            <c:strRef>
              <c:f>'8.4'!$J$29</c:f>
              <c:strCache>
                <c:ptCount val="1"/>
                <c:pt idx="0">
                  <c:v>CNG</c:v>
                </c:pt>
              </c:strCache>
            </c:strRef>
          </c:tx>
          <c:spPr>
            <a:ln w="25400">
              <a:solidFill>
                <a:srgbClr val="434646"/>
              </a:solidFill>
            </a:ln>
          </c:spPr>
          <c:marker>
            <c:symbol val="none"/>
          </c:marker>
          <c:cat>
            <c:numRef>
              <c:f>'8.4'!$A$30:$A$48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'8.4'!$J$30:$J$48</c:f>
              <c:numCache>
                <c:formatCode>General</c:formatCode>
                <c:ptCount val="19"/>
                <c:pt idx="0">
                  <c:v>12210</c:v>
                </c:pt>
                <c:pt idx="1">
                  <c:v>10263</c:v>
                </c:pt>
                <c:pt idx="2">
                  <c:v>8547</c:v>
                </c:pt>
                <c:pt idx="3">
                  <c:v>7108</c:v>
                </c:pt>
                <c:pt idx="4">
                  <c:v>5961</c:v>
                </c:pt>
                <c:pt idx="5">
                  <c:v>5085</c:v>
                </c:pt>
                <c:pt idx="6">
                  <c:v>4323</c:v>
                </c:pt>
                <c:pt idx="7">
                  <c:v>3785</c:v>
                </c:pt>
                <c:pt idx="8">
                  <c:v>3353</c:v>
                </c:pt>
                <c:pt idx="9">
                  <c:v>3065</c:v>
                </c:pt>
                <c:pt idx="10">
                  <c:v>2844</c:v>
                </c:pt>
                <c:pt idx="11">
                  <c:v>2598</c:v>
                </c:pt>
                <c:pt idx="12">
                  <c:v>2458</c:v>
                </c:pt>
                <c:pt idx="13">
                  <c:v>2355</c:v>
                </c:pt>
                <c:pt idx="14">
                  <c:v>2274</c:v>
                </c:pt>
                <c:pt idx="15">
                  <c:v>2589</c:v>
                </c:pt>
                <c:pt idx="16">
                  <c:v>2858</c:v>
                </c:pt>
                <c:pt idx="17">
                  <c:v>2924</c:v>
                </c:pt>
                <c:pt idx="18">
                  <c:v>2888</c:v>
                </c:pt>
              </c:numCache>
            </c:numRef>
          </c:val>
          <c:smooth val="0"/>
          <c:extLst>
            <c:ext xmlns:c16="http://schemas.microsoft.com/office/drawing/2014/chart" uri="{C3380CC4-5D6E-409C-BE32-E72D297353CC}">
              <c16:uniqueId val="{00000001-3196-4C94-BBB6-06A6090BF77A}"/>
            </c:ext>
          </c:extLst>
        </c:ser>
        <c:dLbls>
          <c:showLegendKey val="0"/>
          <c:showVal val="0"/>
          <c:showCatName val="0"/>
          <c:showSerName val="0"/>
          <c:showPercent val="0"/>
          <c:showBubbleSize val="0"/>
        </c:dLbls>
        <c:smooth val="0"/>
        <c:axId val="168215680"/>
        <c:axId val="168217216"/>
      </c:lineChart>
      <c:catAx>
        <c:axId val="168215680"/>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217216"/>
        <c:crosses val="autoZero"/>
        <c:auto val="1"/>
        <c:lblAlgn val="ctr"/>
        <c:lblOffset val="100"/>
        <c:tickLblSkip val="2"/>
        <c:tickMarkSkip val="1"/>
        <c:noMultiLvlLbl val="0"/>
      </c:catAx>
      <c:valAx>
        <c:axId val="168217216"/>
        <c:scaling>
          <c:orientation val="minMax"/>
          <c:max val="15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Vehciles</a:t>
                </a:r>
              </a:p>
            </c:rich>
          </c:tx>
          <c:layout>
            <c:manualLayout>
              <c:xMode val="edge"/>
              <c:yMode val="edge"/>
              <c:x val="3.4652777777778483E-3"/>
              <c:y val="0.4117263888888936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215680"/>
        <c:crosses val="autoZero"/>
        <c:crossBetween val="midCat"/>
      </c:valAx>
      <c:spPr>
        <a:solidFill>
          <a:srgbClr val="FFFFFF"/>
        </a:solidFill>
        <a:ln w="25400">
          <a:noFill/>
        </a:ln>
      </c:spPr>
    </c:plotArea>
    <c:legend>
      <c:legendPos val="b"/>
      <c:layout>
        <c:manualLayout>
          <c:xMode val="edge"/>
          <c:yMode val="edge"/>
          <c:x val="0.22162555555555319"/>
          <c:y val="0.91920324074074056"/>
          <c:w val="0.55674861111112284"/>
          <c:h val="6.3157870370370364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a:t>Figure 9.0c : Monthly vehicle registrations</a:t>
            </a:r>
          </a:p>
        </c:rich>
      </c:tx>
      <c:layout>
        <c:manualLayout>
          <c:xMode val="edge"/>
          <c:yMode val="edge"/>
          <c:x val="0.24433700985864479"/>
          <c:y val="2.288338957630412E-2"/>
        </c:manualLayout>
      </c:layout>
      <c:overlay val="0"/>
      <c:spPr>
        <a:noFill/>
        <a:ln w="25400">
          <a:noFill/>
        </a:ln>
      </c:spPr>
    </c:title>
    <c:autoTitleDeleted val="0"/>
    <c:plotArea>
      <c:layout>
        <c:manualLayout>
          <c:layoutTarget val="inner"/>
          <c:xMode val="edge"/>
          <c:yMode val="edge"/>
          <c:x val="0.14027896825396827"/>
          <c:y val="0.12155976916366064"/>
          <c:w val="0.82667976190476189"/>
          <c:h val="0.68070995228361553"/>
        </c:manualLayout>
      </c:layout>
      <c:areaChart>
        <c:grouping val="stacked"/>
        <c:varyColors val="0"/>
        <c:ser>
          <c:idx val="1"/>
          <c:order val="0"/>
          <c:tx>
            <c:strRef>
              <c:f>'9.0 extra'!$D$3</c:f>
              <c:strCache>
                <c:ptCount val="1"/>
                <c:pt idx="0">
                  <c:v> Japanese used</c:v>
                </c:pt>
              </c:strCache>
            </c:strRef>
          </c:tx>
          <c:spPr>
            <a:solidFill>
              <a:srgbClr val="B3D14C"/>
            </a:solidFill>
            <a:ln w="25400">
              <a:noFill/>
            </a:ln>
          </c:spPr>
          <c:cat>
            <c:strRef>
              <c:f>'9.0 extra'!$A$4:$A$121</c:f>
              <c:strCache>
                <c:ptCount val="118"/>
                <c:pt idx="0">
                  <c:v>Mar 05</c:v>
                </c:pt>
                <c:pt idx="3">
                  <c:v>Jun 05</c:v>
                </c:pt>
                <c:pt idx="6">
                  <c:v> Sep 05</c:v>
                </c:pt>
                <c:pt idx="9">
                  <c:v>Dec 05</c:v>
                </c:pt>
                <c:pt idx="12">
                  <c:v>Mar 06</c:v>
                </c:pt>
                <c:pt idx="15">
                  <c:v>Jun 06</c:v>
                </c:pt>
                <c:pt idx="18">
                  <c:v>Sep 06</c:v>
                </c:pt>
                <c:pt idx="21">
                  <c:v>Dec 06</c:v>
                </c:pt>
                <c:pt idx="24">
                  <c:v>Mar 07</c:v>
                </c:pt>
                <c:pt idx="27">
                  <c:v>Jun 07</c:v>
                </c:pt>
                <c:pt idx="30">
                  <c:v>Sep 07</c:v>
                </c:pt>
                <c:pt idx="33">
                  <c:v>Dec 07</c:v>
                </c:pt>
                <c:pt idx="36">
                  <c:v>Mar 08</c:v>
                </c:pt>
                <c:pt idx="39">
                  <c:v>Jun 08</c:v>
                </c:pt>
                <c:pt idx="42">
                  <c:v>Sep 08</c:v>
                </c:pt>
                <c:pt idx="45">
                  <c:v>Dec 08</c:v>
                </c:pt>
                <c:pt idx="48">
                  <c:v>Mar 09</c:v>
                </c:pt>
                <c:pt idx="51">
                  <c:v>Jun 09</c:v>
                </c:pt>
                <c:pt idx="54">
                  <c:v>Sep 09</c:v>
                </c:pt>
                <c:pt idx="57">
                  <c:v>Dec 09</c:v>
                </c:pt>
                <c:pt idx="60">
                  <c:v>Mar 10</c:v>
                </c:pt>
                <c:pt idx="63">
                  <c:v>Jun 10</c:v>
                </c:pt>
                <c:pt idx="66">
                  <c:v>Sep 10</c:v>
                </c:pt>
                <c:pt idx="69">
                  <c:v>Dec 10</c:v>
                </c:pt>
                <c:pt idx="72">
                  <c:v>Mar 11</c:v>
                </c:pt>
                <c:pt idx="75">
                  <c:v>Jun 11</c:v>
                </c:pt>
                <c:pt idx="78">
                  <c:v>Sep 11</c:v>
                </c:pt>
                <c:pt idx="81">
                  <c:v>Dec 11</c:v>
                </c:pt>
                <c:pt idx="84">
                  <c:v>Mar 12</c:v>
                </c:pt>
                <c:pt idx="87">
                  <c:v>Jun 12</c:v>
                </c:pt>
                <c:pt idx="90">
                  <c:v>Sep 12</c:v>
                </c:pt>
                <c:pt idx="93">
                  <c:v>Dec 12</c:v>
                </c:pt>
                <c:pt idx="96">
                  <c:v>Mar13</c:v>
                </c:pt>
                <c:pt idx="99">
                  <c:v>Jun 13</c:v>
                </c:pt>
                <c:pt idx="102">
                  <c:v>Sep13</c:v>
                </c:pt>
                <c:pt idx="105">
                  <c:v>Dec 13</c:v>
                </c:pt>
                <c:pt idx="108">
                  <c:v>Mar14</c:v>
                </c:pt>
                <c:pt idx="111">
                  <c:v>Jun 14</c:v>
                </c:pt>
                <c:pt idx="114">
                  <c:v>Sep14</c:v>
                </c:pt>
                <c:pt idx="117">
                  <c:v>Dec 14</c:v>
                </c:pt>
              </c:strCache>
            </c:strRef>
          </c:cat>
          <c:val>
            <c:numRef>
              <c:f>'9.0 extra'!$D$4:$D$169</c:f>
              <c:numCache>
                <c:formatCode>General</c:formatCode>
                <c:ptCount val="166"/>
                <c:pt idx="0">
                  <c:v>12124</c:v>
                </c:pt>
                <c:pt idx="1">
                  <c:v>11835</c:v>
                </c:pt>
                <c:pt idx="2">
                  <c:v>12212</c:v>
                </c:pt>
                <c:pt idx="3">
                  <c:v>11949</c:v>
                </c:pt>
                <c:pt idx="4">
                  <c:v>12434</c:v>
                </c:pt>
                <c:pt idx="5">
                  <c:v>12707</c:v>
                </c:pt>
                <c:pt idx="6">
                  <c:v>11299</c:v>
                </c:pt>
                <c:pt idx="7">
                  <c:v>10816</c:v>
                </c:pt>
                <c:pt idx="8">
                  <c:v>11626</c:v>
                </c:pt>
                <c:pt idx="9">
                  <c:v>11185</c:v>
                </c:pt>
                <c:pt idx="10">
                  <c:v>10183</c:v>
                </c:pt>
                <c:pt idx="11">
                  <c:v>9974</c:v>
                </c:pt>
                <c:pt idx="12">
                  <c:v>11012</c:v>
                </c:pt>
                <c:pt idx="13">
                  <c:v>8864</c:v>
                </c:pt>
                <c:pt idx="14">
                  <c:v>10476</c:v>
                </c:pt>
                <c:pt idx="15">
                  <c:v>9261</c:v>
                </c:pt>
                <c:pt idx="16">
                  <c:v>9330</c:v>
                </c:pt>
                <c:pt idx="17">
                  <c:v>8697</c:v>
                </c:pt>
                <c:pt idx="18">
                  <c:v>7905</c:v>
                </c:pt>
                <c:pt idx="19">
                  <c:v>7874</c:v>
                </c:pt>
                <c:pt idx="20">
                  <c:v>8686</c:v>
                </c:pt>
                <c:pt idx="21">
                  <c:v>8178</c:v>
                </c:pt>
                <c:pt idx="22">
                  <c:v>8528</c:v>
                </c:pt>
                <c:pt idx="23">
                  <c:v>7937</c:v>
                </c:pt>
                <c:pt idx="24">
                  <c:v>8994</c:v>
                </c:pt>
                <c:pt idx="25">
                  <c:v>8076</c:v>
                </c:pt>
                <c:pt idx="26">
                  <c:v>9626</c:v>
                </c:pt>
                <c:pt idx="27">
                  <c:v>8696</c:v>
                </c:pt>
                <c:pt idx="28">
                  <c:v>9825</c:v>
                </c:pt>
                <c:pt idx="29">
                  <c:v>9876</c:v>
                </c:pt>
                <c:pt idx="30">
                  <c:v>8212</c:v>
                </c:pt>
                <c:pt idx="31">
                  <c:v>8527</c:v>
                </c:pt>
                <c:pt idx="32">
                  <c:v>8554</c:v>
                </c:pt>
                <c:pt idx="33">
                  <c:v>8329</c:v>
                </c:pt>
                <c:pt idx="34">
                  <c:v>7983</c:v>
                </c:pt>
                <c:pt idx="35">
                  <c:v>7759</c:v>
                </c:pt>
                <c:pt idx="36">
                  <c:v>7327</c:v>
                </c:pt>
                <c:pt idx="37">
                  <c:v>7140</c:v>
                </c:pt>
                <c:pt idx="38">
                  <c:v>6798</c:v>
                </c:pt>
                <c:pt idx="39">
                  <c:v>5988</c:v>
                </c:pt>
                <c:pt idx="40">
                  <c:v>6245</c:v>
                </c:pt>
                <c:pt idx="41">
                  <c:v>5845</c:v>
                </c:pt>
                <c:pt idx="42">
                  <c:v>6070</c:v>
                </c:pt>
                <c:pt idx="43">
                  <c:v>5558</c:v>
                </c:pt>
                <c:pt idx="44">
                  <c:v>5027</c:v>
                </c:pt>
                <c:pt idx="45">
                  <c:v>5227</c:v>
                </c:pt>
                <c:pt idx="46">
                  <c:v>4539</c:v>
                </c:pt>
                <c:pt idx="47">
                  <c:v>3881</c:v>
                </c:pt>
                <c:pt idx="48">
                  <c:v>4359</c:v>
                </c:pt>
                <c:pt idx="49">
                  <c:v>4174</c:v>
                </c:pt>
                <c:pt idx="50">
                  <c:v>4606</c:v>
                </c:pt>
                <c:pt idx="51">
                  <c:v>4843</c:v>
                </c:pt>
                <c:pt idx="52">
                  <c:v>5591</c:v>
                </c:pt>
                <c:pt idx="53">
                  <c:v>5270</c:v>
                </c:pt>
                <c:pt idx="54">
                  <c:v>5305</c:v>
                </c:pt>
                <c:pt idx="55">
                  <c:v>5353</c:v>
                </c:pt>
                <c:pt idx="56">
                  <c:v>5918</c:v>
                </c:pt>
                <c:pt idx="57">
                  <c:v>6840</c:v>
                </c:pt>
                <c:pt idx="58">
                  <c:v>6070</c:v>
                </c:pt>
                <c:pt idx="59">
                  <c:v>5977</c:v>
                </c:pt>
                <c:pt idx="60">
                  <c:v>6824</c:v>
                </c:pt>
                <c:pt idx="61">
                  <c:v>6200</c:v>
                </c:pt>
                <c:pt idx="62">
                  <c:v>6522</c:v>
                </c:pt>
                <c:pt idx="63">
                  <c:v>6612</c:v>
                </c:pt>
                <c:pt idx="64">
                  <c:v>6995</c:v>
                </c:pt>
                <c:pt idx="65">
                  <c:v>6637</c:v>
                </c:pt>
                <c:pt idx="66">
                  <c:v>6635</c:v>
                </c:pt>
                <c:pt idx="67">
                  <c:v>6166</c:v>
                </c:pt>
                <c:pt idx="68">
                  <c:v>7061</c:v>
                </c:pt>
                <c:pt idx="69">
                  <c:v>6956</c:v>
                </c:pt>
                <c:pt idx="70">
                  <c:v>6280</c:v>
                </c:pt>
                <c:pt idx="71">
                  <c:v>5797</c:v>
                </c:pt>
                <c:pt idx="72">
                  <c:v>6091</c:v>
                </c:pt>
                <c:pt idx="73">
                  <c:v>5381</c:v>
                </c:pt>
                <c:pt idx="74">
                  <c:v>6148</c:v>
                </c:pt>
                <c:pt idx="75">
                  <c:v>5705</c:v>
                </c:pt>
                <c:pt idx="76">
                  <c:v>5868</c:v>
                </c:pt>
                <c:pt idx="77">
                  <c:v>5898</c:v>
                </c:pt>
                <c:pt idx="78">
                  <c:v>5593</c:v>
                </c:pt>
                <c:pt idx="79">
                  <c:v>5450</c:v>
                </c:pt>
                <c:pt idx="80">
                  <c:v>6057</c:v>
                </c:pt>
                <c:pt idx="81">
                  <c:v>6600</c:v>
                </c:pt>
                <c:pt idx="82">
                  <c:v>5665</c:v>
                </c:pt>
                <c:pt idx="83">
                  <c:v>5274</c:v>
                </c:pt>
                <c:pt idx="84">
                  <c:v>5698</c:v>
                </c:pt>
                <c:pt idx="85">
                  <c:v>5283</c:v>
                </c:pt>
                <c:pt idx="86">
                  <c:v>6012</c:v>
                </c:pt>
                <c:pt idx="87">
                  <c:v>5554</c:v>
                </c:pt>
                <c:pt idx="88">
                  <c:v>5946</c:v>
                </c:pt>
                <c:pt idx="89">
                  <c:v>5981</c:v>
                </c:pt>
                <c:pt idx="90">
                  <c:v>5641</c:v>
                </c:pt>
                <c:pt idx="91">
                  <c:v>6164</c:v>
                </c:pt>
                <c:pt idx="92">
                  <c:v>6465</c:v>
                </c:pt>
                <c:pt idx="93">
                  <c:v>6368</c:v>
                </c:pt>
                <c:pt idx="94">
                  <c:v>6668</c:v>
                </c:pt>
                <c:pt idx="95">
                  <c:v>6134</c:v>
                </c:pt>
                <c:pt idx="96">
                  <c:v>6740</c:v>
                </c:pt>
                <c:pt idx="97">
                  <c:v>6656</c:v>
                </c:pt>
                <c:pt idx="98">
                  <c:v>7572</c:v>
                </c:pt>
                <c:pt idx="99">
                  <c:v>7101</c:v>
                </c:pt>
                <c:pt idx="100">
                  <c:v>8639</c:v>
                </c:pt>
                <c:pt idx="101">
                  <c:v>7703</c:v>
                </c:pt>
                <c:pt idx="102">
                  <c:v>6799</c:v>
                </c:pt>
                <c:pt idx="103">
                  <c:v>7675</c:v>
                </c:pt>
                <c:pt idx="104">
                  <c:v>8482</c:v>
                </c:pt>
                <c:pt idx="105">
                  <c:v>8508</c:v>
                </c:pt>
                <c:pt idx="106">
                  <c:v>8442</c:v>
                </c:pt>
                <c:pt idx="107">
                  <c:v>8228</c:v>
                </c:pt>
                <c:pt idx="108">
                  <c:v>9193</c:v>
                </c:pt>
                <c:pt idx="109">
                  <c:v>8362</c:v>
                </c:pt>
                <c:pt idx="110">
                  <c:v>9955</c:v>
                </c:pt>
                <c:pt idx="111">
                  <c:v>9558</c:v>
                </c:pt>
                <c:pt idx="112">
                  <c:v>10756</c:v>
                </c:pt>
                <c:pt idx="113">
                  <c:v>10059</c:v>
                </c:pt>
                <c:pt idx="114">
                  <c:v>9918</c:v>
                </c:pt>
                <c:pt idx="115">
                  <c:v>9883</c:v>
                </c:pt>
                <c:pt idx="116">
                  <c:v>10453</c:v>
                </c:pt>
                <c:pt idx="117">
                  <c:v>10958</c:v>
                </c:pt>
                <c:pt idx="118">
                  <c:v>10361</c:v>
                </c:pt>
                <c:pt idx="119">
                  <c:v>9293</c:v>
                </c:pt>
                <c:pt idx="120">
                  <c:v>10711</c:v>
                </c:pt>
                <c:pt idx="121">
                  <c:v>9619</c:v>
                </c:pt>
                <c:pt idx="122">
                  <c:v>10807</c:v>
                </c:pt>
                <c:pt idx="123">
                  <c:v>10844</c:v>
                </c:pt>
                <c:pt idx="124">
                  <c:v>12137</c:v>
                </c:pt>
                <c:pt idx="125">
                  <c:v>10578</c:v>
                </c:pt>
                <c:pt idx="126">
                  <c:v>10303</c:v>
                </c:pt>
                <c:pt idx="127">
                  <c:v>10026</c:v>
                </c:pt>
                <c:pt idx="128">
                  <c:v>10656</c:v>
                </c:pt>
                <c:pt idx="129">
                  <c:v>11244</c:v>
                </c:pt>
                <c:pt idx="130">
                  <c:v>10389</c:v>
                </c:pt>
                <c:pt idx="131">
                  <c:v>10407</c:v>
                </c:pt>
                <c:pt idx="132">
                  <c:v>10859</c:v>
                </c:pt>
                <c:pt idx="133">
                  <c:v>10898</c:v>
                </c:pt>
                <c:pt idx="134">
                  <c:v>11187</c:v>
                </c:pt>
                <c:pt idx="135">
                  <c:v>10741</c:v>
                </c:pt>
                <c:pt idx="136">
                  <c:v>11772</c:v>
                </c:pt>
                <c:pt idx="137">
                  <c:v>11666</c:v>
                </c:pt>
                <c:pt idx="138">
                  <c:v>11270</c:v>
                </c:pt>
                <c:pt idx="139">
                  <c:v>11476</c:v>
                </c:pt>
                <c:pt idx="140">
                  <c:v>11539</c:v>
                </c:pt>
                <c:pt idx="141">
                  <c:v>11833</c:v>
                </c:pt>
                <c:pt idx="142">
                  <c:v>11463</c:v>
                </c:pt>
                <c:pt idx="143">
                  <c:v>11006</c:v>
                </c:pt>
                <c:pt idx="144">
                  <c:v>12799</c:v>
                </c:pt>
                <c:pt idx="145">
                  <c:v>11104</c:v>
                </c:pt>
                <c:pt idx="146">
                  <c:v>12940</c:v>
                </c:pt>
                <c:pt idx="147">
                  <c:v>12126</c:v>
                </c:pt>
                <c:pt idx="148">
                  <c:v>13108</c:v>
                </c:pt>
                <c:pt idx="149">
                  <c:v>13127</c:v>
                </c:pt>
                <c:pt idx="150">
                  <c:v>12302</c:v>
                </c:pt>
                <c:pt idx="151">
                  <c:v>12941</c:v>
                </c:pt>
                <c:pt idx="152">
                  <c:v>13684</c:v>
                </c:pt>
                <c:pt idx="153">
                  <c:v>12828</c:v>
                </c:pt>
                <c:pt idx="154">
                  <c:v>12461</c:v>
                </c:pt>
                <c:pt idx="155">
                  <c:v>10896</c:v>
                </c:pt>
                <c:pt idx="156">
                  <c:v>10732</c:v>
                </c:pt>
                <c:pt idx="157">
                  <c:v>9855</c:v>
                </c:pt>
                <c:pt idx="158">
                  <c:v>12126</c:v>
                </c:pt>
                <c:pt idx="159">
                  <c:v>11501</c:v>
                </c:pt>
                <c:pt idx="160">
                  <c:v>12673</c:v>
                </c:pt>
                <c:pt idx="161">
                  <c:v>12326</c:v>
                </c:pt>
                <c:pt idx="162">
                  <c:v>10602</c:v>
                </c:pt>
                <c:pt idx="163">
                  <c:v>11275</c:v>
                </c:pt>
                <c:pt idx="164">
                  <c:v>10307</c:v>
                </c:pt>
                <c:pt idx="165">
                  <c:v>10127</c:v>
                </c:pt>
              </c:numCache>
            </c:numRef>
          </c:val>
          <c:extLst>
            <c:ext xmlns:c16="http://schemas.microsoft.com/office/drawing/2014/chart" uri="{C3380CC4-5D6E-409C-BE32-E72D297353CC}">
              <c16:uniqueId val="{00000000-B8BA-4592-A334-7927BF8746A9}"/>
            </c:ext>
          </c:extLst>
        </c:ser>
        <c:ser>
          <c:idx val="3"/>
          <c:order val="1"/>
          <c:tx>
            <c:strRef>
              <c:f>'9.0 extra'!$F$3</c:f>
              <c:strCache>
                <c:ptCount val="1"/>
                <c:pt idx="0">
                  <c:v> Other countries used</c:v>
                </c:pt>
              </c:strCache>
            </c:strRef>
          </c:tx>
          <c:spPr>
            <a:solidFill>
              <a:srgbClr val="BDC1C1"/>
            </a:solidFill>
            <a:ln w="25400">
              <a:noFill/>
            </a:ln>
          </c:spPr>
          <c:cat>
            <c:strRef>
              <c:f>'9.0 extra'!$A$4:$A$109</c:f>
              <c:strCache>
                <c:ptCount val="106"/>
                <c:pt idx="0">
                  <c:v>Mar 05</c:v>
                </c:pt>
                <c:pt idx="3">
                  <c:v>Jun 05</c:v>
                </c:pt>
                <c:pt idx="6">
                  <c:v> Sep 05</c:v>
                </c:pt>
                <c:pt idx="9">
                  <c:v>Dec 05</c:v>
                </c:pt>
                <c:pt idx="12">
                  <c:v>Mar 06</c:v>
                </c:pt>
                <c:pt idx="15">
                  <c:v>Jun 06</c:v>
                </c:pt>
                <c:pt idx="18">
                  <c:v>Sep 06</c:v>
                </c:pt>
                <c:pt idx="21">
                  <c:v>Dec 06</c:v>
                </c:pt>
                <c:pt idx="24">
                  <c:v>Mar 07</c:v>
                </c:pt>
                <c:pt idx="27">
                  <c:v>Jun 07</c:v>
                </c:pt>
                <c:pt idx="30">
                  <c:v>Sep 07</c:v>
                </c:pt>
                <c:pt idx="33">
                  <c:v>Dec 07</c:v>
                </c:pt>
                <c:pt idx="36">
                  <c:v>Mar 08</c:v>
                </c:pt>
                <c:pt idx="39">
                  <c:v>Jun 08</c:v>
                </c:pt>
                <c:pt idx="42">
                  <c:v>Sep 08</c:v>
                </c:pt>
                <c:pt idx="45">
                  <c:v>Dec 08</c:v>
                </c:pt>
                <c:pt idx="48">
                  <c:v>Mar 09</c:v>
                </c:pt>
                <c:pt idx="51">
                  <c:v>Jun 09</c:v>
                </c:pt>
                <c:pt idx="54">
                  <c:v>Sep 09</c:v>
                </c:pt>
                <c:pt idx="57">
                  <c:v>Dec 09</c:v>
                </c:pt>
                <c:pt idx="60">
                  <c:v>Mar 10</c:v>
                </c:pt>
                <c:pt idx="63">
                  <c:v>Jun 10</c:v>
                </c:pt>
                <c:pt idx="66">
                  <c:v>Sep 10</c:v>
                </c:pt>
                <c:pt idx="69">
                  <c:v>Dec 10</c:v>
                </c:pt>
                <c:pt idx="72">
                  <c:v>Mar 11</c:v>
                </c:pt>
                <c:pt idx="75">
                  <c:v>Jun 11</c:v>
                </c:pt>
                <c:pt idx="78">
                  <c:v>Sep 11</c:v>
                </c:pt>
                <c:pt idx="81">
                  <c:v>Dec 11</c:v>
                </c:pt>
                <c:pt idx="84">
                  <c:v>Mar 12</c:v>
                </c:pt>
                <c:pt idx="87">
                  <c:v>Jun 12</c:v>
                </c:pt>
                <c:pt idx="90">
                  <c:v>Sep 12</c:v>
                </c:pt>
                <c:pt idx="93">
                  <c:v>Dec 12</c:v>
                </c:pt>
                <c:pt idx="96">
                  <c:v>Mar13</c:v>
                </c:pt>
                <c:pt idx="99">
                  <c:v>Jun 13</c:v>
                </c:pt>
                <c:pt idx="102">
                  <c:v>Sep13</c:v>
                </c:pt>
                <c:pt idx="105">
                  <c:v>Dec 13</c:v>
                </c:pt>
              </c:strCache>
            </c:strRef>
          </c:cat>
          <c:val>
            <c:numRef>
              <c:f>'9.0 extra'!$F$4:$F$169</c:f>
              <c:numCache>
                <c:formatCode>General</c:formatCode>
                <c:ptCount val="166"/>
                <c:pt idx="0">
                  <c:v>1835</c:v>
                </c:pt>
                <c:pt idx="1">
                  <c:v>1761</c:v>
                </c:pt>
                <c:pt idx="2">
                  <c:v>1795</c:v>
                </c:pt>
                <c:pt idx="3">
                  <c:v>1576</c:v>
                </c:pt>
                <c:pt idx="4">
                  <c:v>1624</c:v>
                </c:pt>
                <c:pt idx="5">
                  <c:v>1748</c:v>
                </c:pt>
                <c:pt idx="6">
                  <c:v>1689</c:v>
                </c:pt>
                <c:pt idx="7">
                  <c:v>1491</c:v>
                </c:pt>
                <c:pt idx="8">
                  <c:v>1725</c:v>
                </c:pt>
                <c:pt idx="9">
                  <c:v>1800</c:v>
                </c:pt>
                <c:pt idx="10">
                  <c:v>1646</c:v>
                </c:pt>
                <c:pt idx="11">
                  <c:v>1671</c:v>
                </c:pt>
                <c:pt idx="12">
                  <c:v>1914</c:v>
                </c:pt>
                <c:pt idx="13">
                  <c:v>1464</c:v>
                </c:pt>
                <c:pt idx="14">
                  <c:v>1788</c:v>
                </c:pt>
                <c:pt idx="15">
                  <c:v>1532</c:v>
                </c:pt>
                <c:pt idx="16">
                  <c:v>1517</c:v>
                </c:pt>
                <c:pt idx="17">
                  <c:v>1491</c:v>
                </c:pt>
                <c:pt idx="18">
                  <c:v>1574</c:v>
                </c:pt>
                <c:pt idx="19">
                  <c:v>1677</c:v>
                </c:pt>
                <c:pt idx="20">
                  <c:v>1771</c:v>
                </c:pt>
                <c:pt idx="21">
                  <c:v>1799</c:v>
                </c:pt>
                <c:pt idx="22">
                  <c:v>1786</c:v>
                </c:pt>
                <c:pt idx="23">
                  <c:v>1747</c:v>
                </c:pt>
                <c:pt idx="24">
                  <c:v>2014</c:v>
                </c:pt>
                <c:pt idx="25">
                  <c:v>1703</c:v>
                </c:pt>
                <c:pt idx="26">
                  <c:v>1991</c:v>
                </c:pt>
                <c:pt idx="27">
                  <c:v>1825</c:v>
                </c:pt>
                <c:pt idx="28">
                  <c:v>1947</c:v>
                </c:pt>
                <c:pt idx="29">
                  <c:v>2159</c:v>
                </c:pt>
                <c:pt idx="30">
                  <c:v>1718</c:v>
                </c:pt>
                <c:pt idx="31">
                  <c:v>1803</c:v>
                </c:pt>
                <c:pt idx="32">
                  <c:v>1879</c:v>
                </c:pt>
                <c:pt idx="33">
                  <c:v>1826</c:v>
                </c:pt>
                <c:pt idx="34">
                  <c:v>1897</c:v>
                </c:pt>
                <c:pt idx="35">
                  <c:v>1867</c:v>
                </c:pt>
                <c:pt idx="36">
                  <c:v>1774</c:v>
                </c:pt>
                <c:pt idx="37">
                  <c:v>1791</c:v>
                </c:pt>
                <c:pt idx="38">
                  <c:v>1770</c:v>
                </c:pt>
                <c:pt idx="39">
                  <c:v>1405</c:v>
                </c:pt>
                <c:pt idx="40">
                  <c:v>1425</c:v>
                </c:pt>
                <c:pt idx="41">
                  <c:v>1391</c:v>
                </c:pt>
                <c:pt idx="42">
                  <c:v>1392</c:v>
                </c:pt>
                <c:pt idx="43">
                  <c:v>1399</c:v>
                </c:pt>
                <c:pt idx="44">
                  <c:v>1176</c:v>
                </c:pt>
                <c:pt idx="45">
                  <c:v>1357</c:v>
                </c:pt>
                <c:pt idx="46">
                  <c:v>1064</c:v>
                </c:pt>
                <c:pt idx="47">
                  <c:v>905</c:v>
                </c:pt>
                <c:pt idx="48">
                  <c:v>947</c:v>
                </c:pt>
                <c:pt idx="49">
                  <c:v>775</c:v>
                </c:pt>
                <c:pt idx="50">
                  <c:v>765</c:v>
                </c:pt>
                <c:pt idx="51">
                  <c:v>739</c:v>
                </c:pt>
                <c:pt idx="52">
                  <c:v>744</c:v>
                </c:pt>
                <c:pt idx="53">
                  <c:v>789</c:v>
                </c:pt>
                <c:pt idx="54">
                  <c:v>846</c:v>
                </c:pt>
                <c:pt idx="55">
                  <c:v>901</c:v>
                </c:pt>
                <c:pt idx="56">
                  <c:v>880</c:v>
                </c:pt>
                <c:pt idx="57">
                  <c:v>996</c:v>
                </c:pt>
                <c:pt idx="58">
                  <c:v>947</c:v>
                </c:pt>
                <c:pt idx="59">
                  <c:v>953</c:v>
                </c:pt>
                <c:pt idx="60">
                  <c:v>1168</c:v>
                </c:pt>
                <c:pt idx="61">
                  <c:v>1014</c:v>
                </c:pt>
                <c:pt idx="62">
                  <c:v>1030</c:v>
                </c:pt>
                <c:pt idx="63">
                  <c:v>946</c:v>
                </c:pt>
                <c:pt idx="64">
                  <c:v>1042</c:v>
                </c:pt>
                <c:pt idx="65">
                  <c:v>1031</c:v>
                </c:pt>
                <c:pt idx="66">
                  <c:v>975</c:v>
                </c:pt>
                <c:pt idx="67">
                  <c:v>951</c:v>
                </c:pt>
                <c:pt idx="68">
                  <c:v>977</c:v>
                </c:pt>
                <c:pt idx="69">
                  <c:v>1062</c:v>
                </c:pt>
                <c:pt idx="70">
                  <c:v>953</c:v>
                </c:pt>
                <c:pt idx="71">
                  <c:v>910</c:v>
                </c:pt>
                <c:pt idx="72">
                  <c:v>1097</c:v>
                </c:pt>
                <c:pt idx="73">
                  <c:v>956</c:v>
                </c:pt>
                <c:pt idx="74">
                  <c:v>1041</c:v>
                </c:pt>
                <c:pt idx="75">
                  <c:v>1041</c:v>
                </c:pt>
                <c:pt idx="76">
                  <c:v>1033</c:v>
                </c:pt>
                <c:pt idx="77">
                  <c:v>1084</c:v>
                </c:pt>
                <c:pt idx="78">
                  <c:v>1026</c:v>
                </c:pt>
                <c:pt idx="79">
                  <c:v>1015</c:v>
                </c:pt>
                <c:pt idx="80">
                  <c:v>1157</c:v>
                </c:pt>
                <c:pt idx="81">
                  <c:v>1196</c:v>
                </c:pt>
                <c:pt idx="82">
                  <c:v>925</c:v>
                </c:pt>
                <c:pt idx="83">
                  <c:v>972</c:v>
                </c:pt>
                <c:pt idx="84">
                  <c:v>992</c:v>
                </c:pt>
                <c:pt idx="85">
                  <c:v>769</c:v>
                </c:pt>
                <c:pt idx="86">
                  <c:v>1004</c:v>
                </c:pt>
                <c:pt idx="87">
                  <c:v>838</c:v>
                </c:pt>
                <c:pt idx="88">
                  <c:v>913</c:v>
                </c:pt>
                <c:pt idx="89">
                  <c:v>891</c:v>
                </c:pt>
                <c:pt idx="90">
                  <c:v>806</c:v>
                </c:pt>
                <c:pt idx="91">
                  <c:v>946</c:v>
                </c:pt>
                <c:pt idx="92">
                  <c:v>957</c:v>
                </c:pt>
                <c:pt idx="93">
                  <c:v>1013</c:v>
                </c:pt>
                <c:pt idx="94">
                  <c:v>1031</c:v>
                </c:pt>
                <c:pt idx="95">
                  <c:v>1072</c:v>
                </c:pt>
                <c:pt idx="96">
                  <c:v>1201</c:v>
                </c:pt>
                <c:pt idx="97">
                  <c:v>1128</c:v>
                </c:pt>
                <c:pt idx="98">
                  <c:v>1325</c:v>
                </c:pt>
                <c:pt idx="99">
                  <c:v>1120</c:v>
                </c:pt>
                <c:pt idx="100">
                  <c:v>1417</c:v>
                </c:pt>
                <c:pt idx="101">
                  <c:v>1356</c:v>
                </c:pt>
                <c:pt idx="102">
                  <c:v>1203</c:v>
                </c:pt>
                <c:pt idx="103">
                  <c:v>1372</c:v>
                </c:pt>
                <c:pt idx="104">
                  <c:v>1368</c:v>
                </c:pt>
                <c:pt idx="105">
                  <c:v>1485</c:v>
                </c:pt>
                <c:pt idx="106">
                  <c:v>1533</c:v>
                </c:pt>
                <c:pt idx="107">
                  <c:v>1425</c:v>
                </c:pt>
                <c:pt idx="108">
                  <c:v>1552</c:v>
                </c:pt>
                <c:pt idx="109">
                  <c:v>1585</c:v>
                </c:pt>
                <c:pt idx="110">
                  <c:v>1810</c:v>
                </c:pt>
                <c:pt idx="111">
                  <c:v>1670</c:v>
                </c:pt>
                <c:pt idx="112">
                  <c:v>1837</c:v>
                </c:pt>
                <c:pt idx="113">
                  <c:v>1766</c:v>
                </c:pt>
                <c:pt idx="114">
                  <c:v>1877</c:v>
                </c:pt>
                <c:pt idx="115">
                  <c:v>1816</c:v>
                </c:pt>
                <c:pt idx="116">
                  <c:v>1668</c:v>
                </c:pt>
                <c:pt idx="117">
                  <c:v>2080</c:v>
                </c:pt>
                <c:pt idx="118">
                  <c:v>1963</c:v>
                </c:pt>
                <c:pt idx="119">
                  <c:v>1844</c:v>
                </c:pt>
                <c:pt idx="120">
                  <c:v>2227</c:v>
                </c:pt>
                <c:pt idx="121">
                  <c:v>1981</c:v>
                </c:pt>
                <c:pt idx="122">
                  <c:v>2200</c:v>
                </c:pt>
                <c:pt idx="123">
                  <c:v>2118</c:v>
                </c:pt>
                <c:pt idx="124">
                  <c:v>2364</c:v>
                </c:pt>
                <c:pt idx="125">
                  <c:v>2080</c:v>
                </c:pt>
                <c:pt idx="126">
                  <c:v>1974</c:v>
                </c:pt>
                <c:pt idx="127">
                  <c:v>1712</c:v>
                </c:pt>
                <c:pt idx="128">
                  <c:v>1715</c:v>
                </c:pt>
                <c:pt idx="129">
                  <c:v>1929</c:v>
                </c:pt>
                <c:pt idx="130">
                  <c:v>1855</c:v>
                </c:pt>
                <c:pt idx="131">
                  <c:v>1929</c:v>
                </c:pt>
                <c:pt idx="132">
                  <c:v>2027</c:v>
                </c:pt>
                <c:pt idx="133">
                  <c:v>1959</c:v>
                </c:pt>
                <c:pt idx="134">
                  <c:v>2101</c:v>
                </c:pt>
                <c:pt idx="135">
                  <c:v>1955</c:v>
                </c:pt>
                <c:pt idx="136">
                  <c:v>2061</c:v>
                </c:pt>
                <c:pt idx="137">
                  <c:v>2161</c:v>
                </c:pt>
                <c:pt idx="138">
                  <c:v>2089</c:v>
                </c:pt>
                <c:pt idx="139">
                  <c:v>2053</c:v>
                </c:pt>
                <c:pt idx="140">
                  <c:v>2163</c:v>
                </c:pt>
                <c:pt idx="141">
                  <c:v>2218</c:v>
                </c:pt>
                <c:pt idx="142">
                  <c:v>2259</c:v>
                </c:pt>
                <c:pt idx="143">
                  <c:v>2076</c:v>
                </c:pt>
                <c:pt idx="144">
                  <c:v>2689</c:v>
                </c:pt>
                <c:pt idx="145">
                  <c:v>2156</c:v>
                </c:pt>
                <c:pt idx="146">
                  <c:v>2438</c:v>
                </c:pt>
                <c:pt idx="147">
                  <c:v>2146</c:v>
                </c:pt>
                <c:pt idx="148">
                  <c:v>2228</c:v>
                </c:pt>
                <c:pt idx="149">
                  <c:v>2286</c:v>
                </c:pt>
                <c:pt idx="150">
                  <c:v>2247</c:v>
                </c:pt>
                <c:pt idx="151">
                  <c:v>2118</c:v>
                </c:pt>
                <c:pt idx="152">
                  <c:v>2187</c:v>
                </c:pt>
                <c:pt idx="153">
                  <c:v>2117</c:v>
                </c:pt>
                <c:pt idx="154">
                  <c:v>2073</c:v>
                </c:pt>
                <c:pt idx="155">
                  <c:v>1896</c:v>
                </c:pt>
                <c:pt idx="156">
                  <c:v>1904</c:v>
                </c:pt>
                <c:pt idx="157">
                  <c:v>1699</c:v>
                </c:pt>
                <c:pt idx="158">
                  <c:v>2166</c:v>
                </c:pt>
                <c:pt idx="159">
                  <c:v>1952</c:v>
                </c:pt>
                <c:pt idx="160">
                  <c:v>2065</c:v>
                </c:pt>
                <c:pt idx="161">
                  <c:v>2048</c:v>
                </c:pt>
                <c:pt idx="162">
                  <c:v>1748</c:v>
                </c:pt>
                <c:pt idx="163">
                  <c:v>1709</c:v>
                </c:pt>
                <c:pt idx="164">
                  <c:v>1702</c:v>
                </c:pt>
                <c:pt idx="165">
                  <c:v>1619</c:v>
                </c:pt>
              </c:numCache>
            </c:numRef>
          </c:val>
          <c:extLst>
            <c:ext xmlns:c16="http://schemas.microsoft.com/office/drawing/2014/chart" uri="{C3380CC4-5D6E-409C-BE32-E72D297353CC}">
              <c16:uniqueId val="{00000001-B8BA-4592-A334-7927BF8746A9}"/>
            </c:ext>
          </c:extLst>
        </c:ser>
        <c:ser>
          <c:idx val="0"/>
          <c:order val="2"/>
          <c:tx>
            <c:strRef>
              <c:f>'9.0 extra'!$C$3</c:f>
              <c:strCache>
                <c:ptCount val="1"/>
                <c:pt idx="0">
                  <c:v> Japanese new</c:v>
                </c:pt>
              </c:strCache>
            </c:strRef>
          </c:tx>
          <c:spPr>
            <a:solidFill>
              <a:srgbClr val="66B134"/>
            </a:solidFill>
            <a:ln w="25400">
              <a:noFill/>
            </a:ln>
          </c:spPr>
          <c:cat>
            <c:strRef>
              <c:f>'9.0 extra'!$A$4:$A$169</c:f>
              <c:strCache>
                <c:ptCount val="166"/>
                <c:pt idx="0">
                  <c:v>Mar 05</c:v>
                </c:pt>
                <c:pt idx="3">
                  <c:v>Jun 05</c:v>
                </c:pt>
                <c:pt idx="6">
                  <c:v> Sep 05</c:v>
                </c:pt>
                <c:pt idx="9">
                  <c:v>Dec 05</c:v>
                </c:pt>
                <c:pt idx="12">
                  <c:v>Mar 06</c:v>
                </c:pt>
                <c:pt idx="15">
                  <c:v>Jun 06</c:v>
                </c:pt>
                <c:pt idx="18">
                  <c:v>Sep 06</c:v>
                </c:pt>
                <c:pt idx="21">
                  <c:v>Dec 06</c:v>
                </c:pt>
                <c:pt idx="24">
                  <c:v>Mar 07</c:v>
                </c:pt>
                <c:pt idx="27">
                  <c:v>Jun 07</c:v>
                </c:pt>
                <c:pt idx="30">
                  <c:v>Sep 07</c:v>
                </c:pt>
                <c:pt idx="33">
                  <c:v>Dec 07</c:v>
                </c:pt>
                <c:pt idx="36">
                  <c:v>Mar 08</c:v>
                </c:pt>
                <c:pt idx="39">
                  <c:v>Jun 08</c:v>
                </c:pt>
                <c:pt idx="42">
                  <c:v>Sep 08</c:v>
                </c:pt>
                <c:pt idx="45">
                  <c:v>Dec 08</c:v>
                </c:pt>
                <c:pt idx="48">
                  <c:v>Mar 09</c:v>
                </c:pt>
                <c:pt idx="51">
                  <c:v>Jun 09</c:v>
                </c:pt>
                <c:pt idx="54">
                  <c:v>Sep 09</c:v>
                </c:pt>
                <c:pt idx="57">
                  <c:v>Dec 09</c:v>
                </c:pt>
                <c:pt idx="60">
                  <c:v>Mar 10</c:v>
                </c:pt>
                <c:pt idx="63">
                  <c:v>Jun 10</c:v>
                </c:pt>
                <c:pt idx="66">
                  <c:v>Sep 10</c:v>
                </c:pt>
                <c:pt idx="69">
                  <c:v>Dec 10</c:v>
                </c:pt>
                <c:pt idx="72">
                  <c:v>Mar 11</c:v>
                </c:pt>
                <c:pt idx="75">
                  <c:v>Jun 11</c:v>
                </c:pt>
                <c:pt idx="78">
                  <c:v>Sep 11</c:v>
                </c:pt>
                <c:pt idx="81">
                  <c:v>Dec 11</c:v>
                </c:pt>
                <c:pt idx="84">
                  <c:v>Mar 12</c:v>
                </c:pt>
                <c:pt idx="87">
                  <c:v>Jun 12</c:v>
                </c:pt>
                <c:pt idx="90">
                  <c:v>Sep 12</c:v>
                </c:pt>
                <c:pt idx="93">
                  <c:v>Dec 12</c:v>
                </c:pt>
                <c:pt idx="96">
                  <c:v>Mar13</c:v>
                </c:pt>
                <c:pt idx="99">
                  <c:v>Jun 13</c:v>
                </c:pt>
                <c:pt idx="102">
                  <c:v>Sep13</c:v>
                </c:pt>
                <c:pt idx="105">
                  <c:v>Dec 13</c:v>
                </c:pt>
                <c:pt idx="108">
                  <c:v>Mar14</c:v>
                </c:pt>
                <c:pt idx="111">
                  <c:v>Jun 14</c:v>
                </c:pt>
                <c:pt idx="114">
                  <c:v>Sep14</c:v>
                </c:pt>
                <c:pt idx="117">
                  <c:v>Dec 14</c:v>
                </c:pt>
                <c:pt idx="120">
                  <c:v>Mar15</c:v>
                </c:pt>
                <c:pt idx="123">
                  <c:v>Jun 15</c:v>
                </c:pt>
                <c:pt idx="126">
                  <c:v>Sep15</c:v>
                </c:pt>
                <c:pt idx="129">
                  <c:v>Dec 15</c:v>
                </c:pt>
                <c:pt idx="132">
                  <c:v>Mar16</c:v>
                </c:pt>
                <c:pt idx="135">
                  <c:v>Jun 16</c:v>
                </c:pt>
                <c:pt idx="138">
                  <c:v>Sep16</c:v>
                </c:pt>
                <c:pt idx="141">
                  <c:v>Dec 16</c:v>
                </c:pt>
                <c:pt idx="144">
                  <c:v>Mar17</c:v>
                </c:pt>
                <c:pt idx="147">
                  <c:v>Jun 17</c:v>
                </c:pt>
                <c:pt idx="150">
                  <c:v>Sep17</c:v>
                </c:pt>
                <c:pt idx="153">
                  <c:v>Dec 17</c:v>
                </c:pt>
                <c:pt idx="156">
                  <c:v>Mar18</c:v>
                </c:pt>
                <c:pt idx="159">
                  <c:v>Jun 18</c:v>
                </c:pt>
                <c:pt idx="162">
                  <c:v>Sep18</c:v>
                </c:pt>
                <c:pt idx="165">
                  <c:v>Dec 18</c:v>
                </c:pt>
              </c:strCache>
            </c:strRef>
          </c:cat>
          <c:val>
            <c:numRef>
              <c:f>'9.0 extra'!$C$4:$C$169</c:f>
              <c:numCache>
                <c:formatCode>General</c:formatCode>
                <c:ptCount val="166"/>
                <c:pt idx="0">
                  <c:v>5139</c:v>
                </c:pt>
                <c:pt idx="1">
                  <c:v>4087</c:v>
                </c:pt>
                <c:pt idx="2">
                  <c:v>4736</c:v>
                </c:pt>
                <c:pt idx="3">
                  <c:v>6058</c:v>
                </c:pt>
                <c:pt idx="4">
                  <c:v>4983</c:v>
                </c:pt>
                <c:pt idx="5">
                  <c:v>5274</c:v>
                </c:pt>
                <c:pt idx="6">
                  <c:v>5836</c:v>
                </c:pt>
                <c:pt idx="7">
                  <c:v>5084</c:v>
                </c:pt>
                <c:pt idx="8">
                  <c:v>4577</c:v>
                </c:pt>
                <c:pt idx="9">
                  <c:v>4375</c:v>
                </c:pt>
                <c:pt idx="10">
                  <c:v>4350</c:v>
                </c:pt>
                <c:pt idx="11">
                  <c:v>4240</c:v>
                </c:pt>
                <c:pt idx="12">
                  <c:v>5936</c:v>
                </c:pt>
                <c:pt idx="13">
                  <c:v>4048</c:v>
                </c:pt>
                <c:pt idx="14">
                  <c:v>5223</c:v>
                </c:pt>
                <c:pt idx="15">
                  <c:v>6098</c:v>
                </c:pt>
                <c:pt idx="16">
                  <c:v>4943</c:v>
                </c:pt>
                <c:pt idx="17">
                  <c:v>4966</c:v>
                </c:pt>
                <c:pt idx="18">
                  <c:v>5355</c:v>
                </c:pt>
                <c:pt idx="19">
                  <c:v>5779</c:v>
                </c:pt>
                <c:pt idx="20">
                  <c:v>5020</c:v>
                </c:pt>
                <c:pt idx="21">
                  <c:v>4841</c:v>
                </c:pt>
                <c:pt idx="22">
                  <c:v>5424</c:v>
                </c:pt>
                <c:pt idx="23">
                  <c:v>4592</c:v>
                </c:pt>
                <c:pt idx="24">
                  <c:v>5728</c:v>
                </c:pt>
                <c:pt idx="25">
                  <c:v>3928</c:v>
                </c:pt>
                <c:pt idx="26">
                  <c:v>5180</c:v>
                </c:pt>
                <c:pt idx="27">
                  <c:v>6014</c:v>
                </c:pt>
                <c:pt idx="28">
                  <c:v>5577</c:v>
                </c:pt>
                <c:pt idx="29">
                  <c:v>5166</c:v>
                </c:pt>
                <c:pt idx="30">
                  <c:v>5302</c:v>
                </c:pt>
                <c:pt idx="31">
                  <c:v>6012</c:v>
                </c:pt>
                <c:pt idx="32">
                  <c:v>5381</c:v>
                </c:pt>
                <c:pt idx="33">
                  <c:v>4818</c:v>
                </c:pt>
                <c:pt idx="34">
                  <c:v>5809</c:v>
                </c:pt>
                <c:pt idx="35">
                  <c:v>5278</c:v>
                </c:pt>
                <c:pt idx="36">
                  <c:v>6074</c:v>
                </c:pt>
                <c:pt idx="37">
                  <c:v>5095</c:v>
                </c:pt>
                <c:pt idx="38">
                  <c:v>4812</c:v>
                </c:pt>
                <c:pt idx="39">
                  <c:v>6408</c:v>
                </c:pt>
                <c:pt idx="40">
                  <c:v>5031</c:v>
                </c:pt>
                <c:pt idx="41">
                  <c:v>4522</c:v>
                </c:pt>
                <c:pt idx="42">
                  <c:v>5561</c:v>
                </c:pt>
                <c:pt idx="43">
                  <c:v>6191</c:v>
                </c:pt>
                <c:pt idx="44">
                  <c:v>4054</c:v>
                </c:pt>
                <c:pt idx="45">
                  <c:v>4580</c:v>
                </c:pt>
                <c:pt idx="46">
                  <c:v>3805</c:v>
                </c:pt>
                <c:pt idx="47">
                  <c:v>3235</c:v>
                </c:pt>
                <c:pt idx="48">
                  <c:v>4393</c:v>
                </c:pt>
                <c:pt idx="49">
                  <c:v>3144</c:v>
                </c:pt>
                <c:pt idx="50">
                  <c:v>3556</c:v>
                </c:pt>
                <c:pt idx="51">
                  <c:v>4098</c:v>
                </c:pt>
                <c:pt idx="52">
                  <c:v>3803</c:v>
                </c:pt>
                <c:pt idx="53">
                  <c:v>3520</c:v>
                </c:pt>
                <c:pt idx="54">
                  <c:v>4575</c:v>
                </c:pt>
                <c:pt idx="55">
                  <c:v>4655</c:v>
                </c:pt>
                <c:pt idx="56">
                  <c:v>3700</c:v>
                </c:pt>
                <c:pt idx="57">
                  <c:v>3462</c:v>
                </c:pt>
                <c:pt idx="58">
                  <c:v>4582</c:v>
                </c:pt>
                <c:pt idx="59">
                  <c:v>3779</c:v>
                </c:pt>
                <c:pt idx="60">
                  <c:v>4864</c:v>
                </c:pt>
                <c:pt idx="61">
                  <c:v>3827</c:v>
                </c:pt>
                <c:pt idx="62">
                  <c:v>4372</c:v>
                </c:pt>
                <c:pt idx="63">
                  <c:v>5788</c:v>
                </c:pt>
                <c:pt idx="64">
                  <c:v>4029</c:v>
                </c:pt>
                <c:pt idx="65">
                  <c:v>4231</c:v>
                </c:pt>
                <c:pt idx="66">
                  <c:v>5020</c:v>
                </c:pt>
                <c:pt idx="67">
                  <c:v>4865</c:v>
                </c:pt>
                <c:pt idx="68">
                  <c:v>5055</c:v>
                </c:pt>
                <c:pt idx="69">
                  <c:v>4177</c:v>
                </c:pt>
                <c:pt idx="70">
                  <c:v>5096</c:v>
                </c:pt>
                <c:pt idx="71">
                  <c:v>4573</c:v>
                </c:pt>
                <c:pt idx="72">
                  <c:v>5980</c:v>
                </c:pt>
                <c:pt idx="73">
                  <c:v>3829</c:v>
                </c:pt>
                <c:pt idx="74">
                  <c:v>4373</c:v>
                </c:pt>
                <c:pt idx="75">
                  <c:v>4914</c:v>
                </c:pt>
                <c:pt idx="76">
                  <c:v>4378</c:v>
                </c:pt>
                <c:pt idx="77">
                  <c:v>4810</c:v>
                </c:pt>
                <c:pt idx="78">
                  <c:v>5096</c:v>
                </c:pt>
                <c:pt idx="79">
                  <c:v>4935</c:v>
                </c:pt>
                <c:pt idx="80">
                  <c:v>4945</c:v>
                </c:pt>
                <c:pt idx="81">
                  <c:v>4445</c:v>
                </c:pt>
                <c:pt idx="82">
                  <c:v>5560</c:v>
                </c:pt>
                <c:pt idx="83">
                  <c:v>4640</c:v>
                </c:pt>
                <c:pt idx="84">
                  <c:v>5459</c:v>
                </c:pt>
                <c:pt idx="85">
                  <c:v>4702</c:v>
                </c:pt>
                <c:pt idx="86">
                  <c:v>5480</c:v>
                </c:pt>
                <c:pt idx="87">
                  <c:v>6773</c:v>
                </c:pt>
                <c:pt idx="88">
                  <c:v>5542</c:v>
                </c:pt>
                <c:pt idx="89">
                  <c:v>5187</c:v>
                </c:pt>
                <c:pt idx="90">
                  <c:v>5851</c:v>
                </c:pt>
                <c:pt idx="91">
                  <c:v>6181</c:v>
                </c:pt>
                <c:pt idx="92">
                  <c:v>5789</c:v>
                </c:pt>
                <c:pt idx="93">
                  <c:v>5369</c:v>
                </c:pt>
                <c:pt idx="94">
                  <c:v>5922</c:v>
                </c:pt>
                <c:pt idx="95">
                  <c:v>5397</c:v>
                </c:pt>
                <c:pt idx="96">
                  <c:v>6506</c:v>
                </c:pt>
                <c:pt idx="97">
                  <c:v>5418</c:v>
                </c:pt>
                <c:pt idx="98">
                  <c:v>6036</c:v>
                </c:pt>
                <c:pt idx="99">
                  <c:v>7451</c:v>
                </c:pt>
                <c:pt idx="100">
                  <c:v>6367</c:v>
                </c:pt>
                <c:pt idx="101">
                  <c:v>5991</c:v>
                </c:pt>
                <c:pt idx="102">
                  <c:v>6994</c:v>
                </c:pt>
                <c:pt idx="103">
                  <c:v>7067</c:v>
                </c:pt>
                <c:pt idx="104">
                  <c:v>6800</c:v>
                </c:pt>
                <c:pt idx="105">
                  <c:v>6035</c:v>
                </c:pt>
                <c:pt idx="106">
                  <c:v>6596</c:v>
                </c:pt>
                <c:pt idx="107">
                  <c:v>6076</c:v>
                </c:pt>
                <c:pt idx="108">
                  <c:v>7367</c:v>
                </c:pt>
                <c:pt idx="109">
                  <c:v>5643</c:v>
                </c:pt>
                <c:pt idx="110">
                  <c:v>6638</c:v>
                </c:pt>
                <c:pt idx="111">
                  <c:v>8540</c:v>
                </c:pt>
                <c:pt idx="112">
                  <c:v>6759</c:v>
                </c:pt>
                <c:pt idx="113">
                  <c:v>6481</c:v>
                </c:pt>
                <c:pt idx="114">
                  <c:v>7914</c:v>
                </c:pt>
                <c:pt idx="115">
                  <c:v>8173</c:v>
                </c:pt>
                <c:pt idx="116">
                  <c:v>7513</c:v>
                </c:pt>
                <c:pt idx="117">
                  <c:v>6534</c:v>
                </c:pt>
                <c:pt idx="118">
                  <c:v>7509</c:v>
                </c:pt>
                <c:pt idx="119">
                  <c:v>6448</c:v>
                </c:pt>
                <c:pt idx="120">
                  <c:v>7954</c:v>
                </c:pt>
                <c:pt idx="121">
                  <c:v>6111</c:v>
                </c:pt>
                <c:pt idx="122">
                  <c:v>6516</c:v>
                </c:pt>
                <c:pt idx="123">
                  <c:v>8989</c:v>
                </c:pt>
                <c:pt idx="124">
                  <c:v>6974</c:v>
                </c:pt>
                <c:pt idx="125">
                  <c:v>7847</c:v>
                </c:pt>
                <c:pt idx="126">
                  <c:v>8269</c:v>
                </c:pt>
                <c:pt idx="127">
                  <c:v>8879</c:v>
                </c:pt>
                <c:pt idx="128">
                  <c:v>8120</c:v>
                </c:pt>
                <c:pt idx="129">
                  <c:v>6794</c:v>
                </c:pt>
                <c:pt idx="130">
                  <c:v>7784</c:v>
                </c:pt>
                <c:pt idx="131">
                  <c:v>6835</c:v>
                </c:pt>
                <c:pt idx="132">
                  <c:v>8291</c:v>
                </c:pt>
                <c:pt idx="133">
                  <c:v>6596</c:v>
                </c:pt>
                <c:pt idx="134">
                  <c:v>7686</c:v>
                </c:pt>
                <c:pt idx="135">
                  <c:v>9584</c:v>
                </c:pt>
                <c:pt idx="136">
                  <c:v>8167</c:v>
                </c:pt>
                <c:pt idx="137">
                  <c:v>8813</c:v>
                </c:pt>
                <c:pt idx="138">
                  <c:v>9652</c:v>
                </c:pt>
                <c:pt idx="139">
                  <c:v>10172</c:v>
                </c:pt>
                <c:pt idx="140">
                  <c:v>9754</c:v>
                </c:pt>
                <c:pt idx="141">
                  <c:v>8055</c:v>
                </c:pt>
                <c:pt idx="142">
                  <c:v>9492</c:v>
                </c:pt>
                <c:pt idx="143">
                  <c:v>8184</c:v>
                </c:pt>
                <c:pt idx="144">
                  <c:v>9744</c:v>
                </c:pt>
                <c:pt idx="145">
                  <c:v>7350</c:v>
                </c:pt>
                <c:pt idx="146">
                  <c:v>9191</c:v>
                </c:pt>
                <c:pt idx="147">
                  <c:v>11422</c:v>
                </c:pt>
                <c:pt idx="148">
                  <c:v>8104</c:v>
                </c:pt>
                <c:pt idx="149">
                  <c:v>9077</c:v>
                </c:pt>
                <c:pt idx="150">
                  <c:v>10344</c:v>
                </c:pt>
                <c:pt idx="151">
                  <c:v>11498</c:v>
                </c:pt>
                <c:pt idx="152">
                  <c:v>10302</c:v>
                </c:pt>
                <c:pt idx="153">
                  <c:v>8386</c:v>
                </c:pt>
                <c:pt idx="154">
                  <c:v>10725</c:v>
                </c:pt>
                <c:pt idx="155">
                  <c:v>8220</c:v>
                </c:pt>
                <c:pt idx="156">
                  <c:v>9937</c:v>
                </c:pt>
                <c:pt idx="157">
                  <c:v>7414</c:v>
                </c:pt>
                <c:pt idx="158">
                  <c:v>10126</c:v>
                </c:pt>
                <c:pt idx="159">
                  <c:v>10947</c:v>
                </c:pt>
                <c:pt idx="160">
                  <c:v>8789</c:v>
                </c:pt>
                <c:pt idx="161">
                  <c:v>9365</c:v>
                </c:pt>
                <c:pt idx="162">
                  <c:v>10141</c:v>
                </c:pt>
                <c:pt idx="163">
                  <c:v>12674</c:v>
                </c:pt>
                <c:pt idx="164">
                  <c:v>10643</c:v>
                </c:pt>
                <c:pt idx="165">
                  <c:v>8110</c:v>
                </c:pt>
              </c:numCache>
            </c:numRef>
          </c:val>
          <c:extLst>
            <c:ext xmlns:c16="http://schemas.microsoft.com/office/drawing/2014/chart" uri="{C3380CC4-5D6E-409C-BE32-E72D297353CC}">
              <c16:uniqueId val="{00000002-B8BA-4592-A334-7927BF8746A9}"/>
            </c:ext>
          </c:extLst>
        </c:ser>
        <c:ser>
          <c:idx val="2"/>
          <c:order val="3"/>
          <c:tx>
            <c:strRef>
              <c:f>'9.0 extra'!$E$3</c:f>
              <c:strCache>
                <c:ptCount val="1"/>
                <c:pt idx="0">
                  <c:v> Other countries new</c:v>
                </c:pt>
              </c:strCache>
            </c:strRef>
          </c:tx>
          <c:spPr>
            <a:solidFill>
              <a:srgbClr val="434646"/>
            </a:solidFill>
            <a:ln w="25400">
              <a:noFill/>
            </a:ln>
          </c:spPr>
          <c:cat>
            <c:strRef>
              <c:f>'9.0 extra'!$A$4:$A$109</c:f>
              <c:strCache>
                <c:ptCount val="106"/>
                <c:pt idx="0">
                  <c:v>Mar 05</c:v>
                </c:pt>
                <c:pt idx="3">
                  <c:v>Jun 05</c:v>
                </c:pt>
                <c:pt idx="6">
                  <c:v> Sep 05</c:v>
                </c:pt>
                <c:pt idx="9">
                  <c:v>Dec 05</c:v>
                </c:pt>
                <c:pt idx="12">
                  <c:v>Mar 06</c:v>
                </c:pt>
                <c:pt idx="15">
                  <c:v>Jun 06</c:v>
                </c:pt>
                <c:pt idx="18">
                  <c:v>Sep 06</c:v>
                </c:pt>
                <c:pt idx="21">
                  <c:v>Dec 06</c:v>
                </c:pt>
                <c:pt idx="24">
                  <c:v>Mar 07</c:v>
                </c:pt>
                <c:pt idx="27">
                  <c:v>Jun 07</c:v>
                </c:pt>
                <c:pt idx="30">
                  <c:v>Sep 07</c:v>
                </c:pt>
                <c:pt idx="33">
                  <c:v>Dec 07</c:v>
                </c:pt>
                <c:pt idx="36">
                  <c:v>Mar 08</c:v>
                </c:pt>
                <c:pt idx="39">
                  <c:v>Jun 08</c:v>
                </c:pt>
                <c:pt idx="42">
                  <c:v>Sep 08</c:v>
                </c:pt>
                <c:pt idx="45">
                  <c:v>Dec 08</c:v>
                </c:pt>
                <c:pt idx="48">
                  <c:v>Mar 09</c:v>
                </c:pt>
                <c:pt idx="51">
                  <c:v>Jun 09</c:v>
                </c:pt>
                <c:pt idx="54">
                  <c:v>Sep 09</c:v>
                </c:pt>
                <c:pt idx="57">
                  <c:v>Dec 09</c:v>
                </c:pt>
                <c:pt idx="60">
                  <c:v>Mar 10</c:v>
                </c:pt>
                <c:pt idx="63">
                  <c:v>Jun 10</c:v>
                </c:pt>
                <c:pt idx="66">
                  <c:v>Sep 10</c:v>
                </c:pt>
                <c:pt idx="69">
                  <c:v>Dec 10</c:v>
                </c:pt>
                <c:pt idx="72">
                  <c:v>Mar 11</c:v>
                </c:pt>
                <c:pt idx="75">
                  <c:v>Jun 11</c:v>
                </c:pt>
                <c:pt idx="78">
                  <c:v>Sep 11</c:v>
                </c:pt>
                <c:pt idx="81">
                  <c:v>Dec 11</c:v>
                </c:pt>
                <c:pt idx="84">
                  <c:v>Mar 12</c:v>
                </c:pt>
                <c:pt idx="87">
                  <c:v>Jun 12</c:v>
                </c:pt>
                <c:pt idx="90">
                  <c:v>Sep 12</c:v>
                </c:pt>
                <c:pt idx="93">
                  <c:v>Dec 12</c:v>
                </c:pt>
                <c:pt idx="96">
                  <c:v>Mar13</c:v>
                </c:pt>
                <c:pt idx="99">
                  <c:v>Jun 13</c:v>
                </c:pt>
                <c:pt idx="102">
                  <c:v>Sep13</c:v>
                </c:pt>
                <c:pt idx="105">
                  <c:v>Dec 13</c:v>
                </c:pt>
              </c:strCache>
            </c:strRef>
          </c:cat>
          <c:val>
            <c:numRef>
              <c:f>'9.0 extra'!$E$4:$E$169</c:f>
              <c:numCache>
                <c:formatCode>General</c:formatCode>
                <c:ptCount val="166"/>
                <c:pt idx="0">
                  <c:v>3518</c:v>
                </c:pt>
                <c:pt idx="1">
                  <c:v>2967</c:v>
                </c:pt>
                <c:pt idx="2">
                  <c:v>3260</c:v>
                </c:pt>
                <c:pt idx="3">
                  <c:v>3906</c:v>
                </c:pt>
                <c:pt idx="4">
                  <c:v>3251</c:v>
                </c:pt>
                <c:pt idx="5">
                  <c:v>3801</c:v>
                </c:pt>
                <c:pt idx="6">
                  <c:v>3484</c:v>
                </c:pt>
                <c:pt idx="7">
                  <c:v>3941</c:v>
                </c:pt>
                <c:pt idx="8">
                  <c:v>3310</c:v>
                </c:pt>
                <c:pt idx="9">
                  <c:v>2644</c:v>
                </c:pt>
                <c:pt idx="10">
                  <c:v>3195</c:v>
                </c:pt>
                <c:pt idx="11">
                  <c:v>3218</c:v>
                </c:pt>
                <c:pt idx="12">
                  <c:v>3399</c:v>
                </c:pt>
                <c:pt idx="13">
                  <c:v>2271</c:v>
                </c:pt>
                <c:pt idx="14">
                  <c:v>2844</c:v>
                </c:pt>
                <c:pt idx="15">
                  <c:v>2562</c:v>
                </c:pt>
                <c:pt idx="16">
                  <c:v>2693</c:v>
                </c:pt>
                <c:pt idx="17">
                  <c:v>3293</c:v>
                </c:pt>
                <c:pt idx="18">
                  <c:v>3596</c:v>
                </c:pt>
                <c:pt idx="19">
                  <c:v>3293</c:v>
                </c:pt>
                <c:pt idx="20">
                  <c:v>2829</c:v>
                </c:pt>
                <c:pt idx="21">
                  <c:v>1935</c:v>
                </c:pt>
                <c:pt idx="22">
                  <c:v>2812</c:v>
                </c:pt>
                <c:pt idx="23">
                  <c:v>2622</c:v>
                </c:pt>
                <c:pt idx="24">
                  <c:v>3138</c:v>
                </c:pt>
                <c:pt idx="25">
                  <c:v>2459</c:v>
                </c:pt>
                <c:pt idx="26">
                  <c:v>2914</c:v>
                </c:pt>
                <c:pt idx="27">
                  <c:v>2614</c:v>
                </c:pt>
                <c:pt idx="28">
                  <c:v>2889</c:v>
                </c:pt>
                <c:pt idx="29">
                  <c:v>3312</c:v>
                </c:pt>
                <c:pt idx="30">
                  <c:v>3374</c:v>
                </c:pt>
                <c:pt idx="31">
                  <c:v>3626</c:v>
                </c:pt>
                <c:pt idx="32">
                  <c:v>3158</c:v>
                </c:pt>
                <c:pt idx="33">
                  <c:v>2175</c:v>
                </c:pt>
                <c:pt idx="34">
                  <c:v>3306</c:v>
                </c:pt>
                <c:pt idx="35">
                  <c:v>2551</c:v>
                </c:pt>
                <c:pt idx="36">
                  <c:v>2375</c:v>
                </c:pt>
                <c:pt idx="37">
                  <c:v>2144</c:v>
                </c:pt>
                <c:pt idx="38">
                  <c:v>2405</c:v>
                </c:pt>
                <c:pt idx="39">
                  <c:v>2603</c:v>
                </c:pt>
                <c:pt idx="40">
                  <c:v>2159</c:v>
                </c:pt>
                <c:pt idx="41">
                  <c:v>2507</c:v>
                </c:pt>
                <c:pt idx="42">
                  <c:v>2524</c:v>
                </c:pt>
                <c:pt idx="43">
                  <c:v>2796</c:v>
                </c:pt>
                <c:pt idx="44">
                  <c:v>2149</c:v>
                </c:pt>
                <c:pt idx="45">
                  <c:v>1888</c:v>
                </c:pt>
                <c:pt idx="46">
                  <c:v>2363</c:v>
                </c:pt>
                <c:pt idx="47">
                  <c:v>1566</c:v>
                </c:pt>
                <c:pt idx="48">
                  <c:v>1734</c:v>
                </c:pt>
                <c:pt idx="49">
                  <c:v>1427</c:v>
                </c:pt>
                <c:pt idx="50">
                  <c:v>1543</c:v>
                </c:pt>
                <c:pt idx="51">
                  <c:v>1760</c:v>
                </c:pt>
                <c:pt idx="52">
                  <c:v>1682</c:v>
                </c:pt>
                <c:pt idx="53">
                  <c:v>1795</c:v>
                </c:pt>
                <c:pt idx="54">
                  <c:v>2248</c:v>
                </c:pt>
                <c:pt idx="55">
                  <c:v>2024</c:v>
                </c:pt>
                <c:pt idx="56">
                  <c:v>1826</c:v>
                </c:pt>
                <c:pt idx="57">
                  <c:v>1412</c:v>
                </c:pt>
                <c:pt idx="58">
                  <c:v>1971</c:v>
                </c:pt>
                <c:pt idx="59">
                  <c:v>1696</c:v>
                </c:pt>
                <c:pt idx="60">
                  <c:v>1943</c:v>
                </c:pt>
                <c:pt idx="61">
                  <c:v>1702</c:v>
                </c:pt>
                <c:pt idx="62">
                  <c:v>1858</c:v>
                </c:pt>
                <c:pt idx="63">
                  <c:v>1979</c:v>
                </c:pt>
                <c:pt idx="64">
                  <c:v>1753</c:v>
                </c:pt>
                <c:pt idx="65">
                  <c:v>1972</c:v>
                </c:pt>
                <c:pt idx="66">
                  <c:v>2648</c:v>
                </c:pt>
                <c:pt idx="67">
                  <c:v>2216</c:v>
                </c:pt>
                <c:pt idx="68">
                  <c:v>2070</c:v>
                </c:pt>
                <c:pt idx="69">
                  <c:v>1539</c:v>
                </c:pt>
                <c:pt idx="70">
                  <c:v>2240</c:v>
                </c:pt>
                <c:pt idx="71">
                  <c:v>1625</c:v>
                </c:pt>
                <c:pt idx="72">
                  <c:v>2033</c:v>
                </c:pt>
                <c:pt idx="73">
                  <c:v>1585</c:v>
                </c:pt>
                <c:pt idx="74">
                  <c:v>1946</c:v>
                </c:pt>
                <c:pt idx="75">
                  <c:v>2465</c:v>
                </c:pt>
                <c:pt idx="76">
                  <c:v>2016</c:v>
                </c:pt>
                <c:pt idx="77">
                  <c:v>2249</c:v>
                </c:pt>
                <c:pt idx="78">
                  <c:v>2211</c:v>
                </c:pt>
                <c:pt idx="79">
                  <c:v>1863</c:v>
                </c:pt>
                <c:pt idx="80">
                  <c:v>2111</c:v>
                </c:pt>
                <c:pt idx="81">
                  <c:v>1827</c:v>
                </c:pt>
                <c:pt idx="82">
                  <c:v>2903</c:v>
                </c:pt>
                <c:pt idx="83">
                  <c:v>2305</c:v>
                </c:pt>
                <c:pt idx="84">
                  <c:v>2757</c:v>
                </c:pt>
                <c:pt idx="85">
                  <c:v>2112</c:v>
                </c:pt>
                <c:pt idx="86">
                  <c:v>2512</c:v>
                </c:pt>
                <c:pt idx="87">
                  <c:v>3050</c:v>
                </c:pt>
                <c:pt idx="88">
                  <c:v>2540</c:v>
                </c:pt>
                <c:pt idx="89">
                  <c:v>2670</c:v>
                </c:pt>
                <c:pt idx="90">
                  <c:v>2567</c:v>
                </c:pt>
                <c:pt idx="91">
                  <c:v>2892</c:v>
                </c:pt>
                <c:pt idx="92">
                  <c:v>2480</c:v>
                </c:pt>
                <c:pt idx="93">
                  <c:v>2140</c:v>
                </c:pt>
                <c:pt idx="94">
                  <c:v>3120</c:v>
                </c:pt>
                <c:pt idx="95">
                  <c:v>2298</c:v>
                </c:pt>
                <c:pt idx="96">
                  <c:v>2688</c:v>
                </c:pt>
                <c:pt idx="97">
                  <c:v>2412</c:v>
                </c:pt>
                <c:pt idx="98">
                  <c:v>2511</c:v>
                </c:pt>
                <c:pt idx="99">
                  <c:v>2925</c:v>
                </c:pt>
                <c:pt idx="100">
                  <c:v>2676</c:v>
                </c:pt>
                <c:pt idx="101">
                  <c:v>3082</c:v>
                </c:pt>
                <c:pt idx="102">
                  <c:v>2665</c:v>
                </c:pt>
                <c:pt idx="103">
                  <c:v>3192</c:v>
                </c:pt>
                <c:pt idx="104">
                  <c:v>3096</c:v>
                </c:pt>
                <c:pt idx="105">
                  <c:v>2390</c:v>
                </c:pt>
                <c:pt idx="106">
                  <c:v>3600</c:v>
                </c:pt>
                <c:pt idx="107">
                  <c:v>2723</c:v>
                </c:pt>
                <c:pt idx="108">
                  <c:v>3370</c:v>
                </c:pt>
                <c:pt idx="109">
                  <c:v>2749</c:v>
                </c:pt>
                <c:pt idx="110">
                  <c:v>3000</c:v>
                </c:pt>
                <c:pt idx="111">
                  <c:v>3547</c:v>
                </c:pt>
                <c:pt idx="112">
                  <c:v>3148</c:v>
                </c:pt>
                <c:pt idx="113">
                  <c:v>3152</c:v>
                </c:pt>
                <c:pt idx="114">
                  <c:v>3333</c:v>
                </c:pt>
                <c:pt idx="115">
                  <c:v>3375</c:v>
                </c:pt>
                <c:pt idx="116">
                  <c:v>3187</c:v>
                </c:pt>
                <c:pt idx="117">
                  <c:v>2671</c:v>
                </c:pt>
                <c:pt idx="118">
                  <c:v>3770</c:v>
                </c:pt>
                <c:pt idx="119">
                  <c:v>3060</c:v>
                </c:pt>
                <c:pt idx="120">
                  <c:v>3352</c:v>
                </c:pt>
                <c:pt idx="121">
                  <c:v>2822</c:v>
                </c:pt>
                <c:pt idx="122">
                  <c:v>3111</c:v>
                </c:pt>
                <c:pt idx="123">
                  <c:v>3629</c:v>
                </c:pt>
                <c:pt idx="124">
                  <c:v>2982</c:v>
                </c:pt>
                <c:pt idx="125">
                  <c:v>2863</c:v>
                </c:pt>
                <c:pt idx="126">
                  <c:v>3691</c:v>
                </c:pt>
                <c:pt idx="127">
                  <c:v>3379</c:v>
                </c:pt>
                <c:pt idx="128">
                  <c:v>3069</c:v>
                </c:pt>
                <c:pt idx="129">
                  <c:v>2900</c:v>
                </c:pt>
                <c:pt idx="130">
                  <c:v>3744</c:v>
                </c:pt>
                <c:pt idx="131">
                  <c:v>3166</c:v>
                </c:pt>
                <c:pt idx="132">
                  <c:v>3369</c:v>
                </c:pt>
                <c:pt idx="133">
                  <c:v>2959</c:v>
                </c:pt>
                <c:pt idx="134">
                  <c:v>3071</c:v>
                </c:pt>
                <c:pt idx="135">
                  <c:v>3713</c:v>
                </c:pt>
                <c:pt idx="136">
                  <c:v>2942</c:v>
                </c:pt>
                <c:pt idx="137">
                  <c:v>3327</c:v>
                </c:pt>
                <c:pt idx="138">
                  <c:v>3658</c:v>
                </c:pt>
                <c:pt idx="139">
                  <c:v>4077</c:v>
                </c:pt>
                <c:pt idx="140">
                  <c:v>3526</c:v>
                </c:pt>
                <c:pt idx="141">
                  <c:v>2820</c:v>
                </c:pt>
                <c:pt idx="142">
                  <c:v>3919</c:v>
                </c:pt>
                <c:pt idx="143">
                  <c:v>3164</c:v>
                </c:pt>
                <c:pt idx="144">
                  <c:v>3536</c:v>
                </c:pt>
                <c:pt idx="145">
                  <c:v>2859</c:v>
                </c:pt>
                <c:pt idx="146">
                  <c:v>3345</c:v>
                </c:pt>
                <c:pt idx="147">
                  <c:v>3992</c:v>
                </c:pt>
                <c:pt idx="148">
                  <c:v>2930</c:v>
                </c:pt>
                <c:pt idx="149">
                  <c:v>3369</c:v>
                </c:pt>
                <c:pt idx="150">
                  <c:v>3575</c:v>
                </c:pt>
                <c:pt idx="151">
                  <c:v>3489</c:v>
                </c:pt>
                <c:pt idx="152">
                  <c:v>3752</c:v>
                </c:pt>
                <c:pt idx="153">
                  <c:v>2676</c:v>
                </c:pt>
                <c:pt idx="154">
                  <c:v>3640</c:v>
                </c:pt>
                <c:pt idx="155">
                  <c:v>2863</c:v>
                </c:pt>
                <c:pt idx="156">
                  <c:v>3516</c:v>
                </c:pt>
                <c:pt idx="157">
                  <c:v>2532</c:v>
                </c:pt>
                <c:pt idx="158">
                  <c:v>3443</c:v>
                </c:pt>
                <c:pt idx="159">
                  <c:v>3543</c:v>
                </c:pt>
                <c:pt idx="160">
                  <c:v>2832</c:v>
                </c:pt>
                <c:pt idx="161">
                  <c:v>3145</c:v>
                </c:pt>
                <c:pt idx="162">
                  <c:v>3149</c:v>
                </c:pt>
                <c:pt idx="163">
                  <c:v>3395</c:v>
                </c:pt>
                <c:pt idx="164">
                  <c:v>3092</c:v>
                </c:pt>
                <c:pt idx="165">
                  <c:v>2647</c:v>
                </c:pt>
              </c:numCache>
            </c:numRef>
          </c:val>
          <c:extLst>
            <c:ext xmlns:c16="http://schemas.microsoft.com/office/drawing/2014/chart" uri="{C3380CC4-5D6E-409C-BE32-E72D297353CC}">
              <c16:uniqueId val="{00000003-B8BA-4592-A334-7927BF8746A9}"/>
            </c:ext>
          </c:extLst>
        </c:ser>
        <c:dLbls>
          <c:showLegendKey val="0"/>
          <c:showVal val="0"/>
          <c:showCatName val="0"/>
          <c:showSerName val="0"/>
          <c:showPercent val="0"/>
          <c:showBubbleSize val="0"/>
        </c:dLbls>
        <c:axId val="168408960"/>
        <c:axId val="168423424"/>
      </c:areaChart>
      <c:catAx>
        <c:axId val="168408960"/>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NZ"/>
                  <a:t>Month first registered in NZ</a:t>
                </a:r>
              </a:p>
            </c:rich>
          </c:tx>
          <c:layout>
            <c:manualLayout>
              <c:xMode val="edge"/>
              <c:yMode val="edge"/>
              <c:x val="0.39078556579294726"/>
              <c:y val="0.92608617104680058"/>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8423424"/>
        <c:crosses val="autoZero"/>
        <c:auto val="1"/>
        <c:lblAlgn val="ctr"/>
        <c:lblOffset val="100"/>
        <c:tickLblSkip val="12"/>
        <c:tickMarkSkip val="6"/>
        <c:noMultiLvlLbl val="0"/>
      </c:catAx>
      <c:valAx>
        <c:axId val="168423424"/>
        <c:scaling>
          <c:orientation val="minMax"/>
          <c:min val="0"/>
        </c:scaling>
        <c:delete val="0"/>
        <c:axPos val="l"/>
        <c:majorGridlines>
          <c:spPr>
            <a:ln w="3175">
              <a:solidFill>
                <a:srgbClr val="808080"/>
              </a:solidFill>
              <a:prstDash val="sysDash"/>
            </a:ln>
          </c:spPr>
        </c:majorGridlines>
        <c:title>
          <c:tx>
            <c:rich>
              <a:bodyPr/>
              <a:lstStyle/>
              <a:p>
                <a:pPr>
                  <a:defRPr sz="900" b="0" i="0" u="none" strike="noStrike" baseline="0">
                    <a:solidFill>
                      <a:srgbClr val="000000"/>
                    </a:solidFill>
                    <a:latin typeface="Arial"/>
                    <a:ea typeface="Arial"/>
                    <a:cs typeface="Arial"/>
                  </a:defRPr>
                </a:pPr>
                <a:r>
                  <a:rPr lang="en-NZ"/>
                  <a:t>Number of vehicles</a:t>
                </a:r>
              </a:p>
            </c:rich>
          </c:tx>
          <c:layout>
            <c:manualLayout>
              <c:xMode val="edge"/>
              <c:yMode val="edge"/>
              <c:x val="1.0956343122516112E-2"/>
              <c:y val="0.2961867266591740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8408960"/>
        <c:crosses val="autoZero"/>
        <c:crossBetween val="midCat"/>
        <c:majorUnit val="5000"/>
      </c:valAx>
      <c:spPr>
        <a:noFill/>
        <a:ln w="25400">
          <a:noFill/>
        </a:ln>
      </c:spPr>
    </c:plotArea>
    <c:legend>
      <c:legendPos val="r"/>
      <c:layout>
        <c:manualLayout>
          <c:xMode val="edge"/>
          <c:yMode val="edge"/>
          <c:x val="0.51364640856565902"/>
          <c:y val="0.13754814739067056"/>
          <c:w val="0.45701462175451857"/>
          <c:h val="0.10673006783243009"/>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zero"/>
    <c:showDLblsOverMax val="0"/>
  </c:chart>
  <c:spPr>
    <a:solidFill>
      <a:schemeClr val="bg2">
        <a:lumMod val="90000"/>
      </a:schemeClr>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9.1a : New light vehicle registrations</a:t>
            </a:r>
          </a:p>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 per km driven</a:t>
            </a:r>
          </a:p>
        </c:rich>
      </c:tx>
      <c:layout>
        <c:manualLayout>
          <c:xMode val="edge"/>
          <c:yMode val="edge"/>
          <c:x val="0.1866684528328153"/>
          <c:y val="1.2594225721784777E-2"/>
        </c:manualLayout>
      </c:layout>
      <c:overlay val="0"/>
      <c:spPr>
        <a:noFill/>
        <a:ln w="25400">
          <a:noFill/>
        </a:ln>
      </c:spPr>
    </c:title>
    <c:autoTitleDeleted val="0"/>
    <c:plotArea>
      <c:layout>
        <c:manualLayout>
          <c:layoutTarget val="inner"/>
          <c:xMode val="edge"/>
          <c:yMode val="edge"/>
          <c:x val="0.11513194444444452"/>
          <c:y val="0.14189220397884109"/>
          <c:w val="0.67156749999999998"/>
          <c:h val="0.71952590320384036"/>
        </c:manualLayout>
      </c:layout>
      <c:areaChart>
        <c:grouping val="percentStacked"/>
        <c:varyColors val="0"/>
        <c:ser>
          <c:idx val="0"/>
          <c:order val="0"/>
          <c:tx>
            <c:strRef>
              <c:f>'9.1a,b'!$C$3</c:f>
              <c:strCache>
                <c:ptCount val="1"/>
                <c:pt idx="0">
                  <c:v>&lt;=120 g/km</c:v>
                </c:pt>
              </c:strCache>
            </c:strRef>
          </c:tx>
          <c:spPr>
            <a:solidFill>
              <a:srgbClr val="0093D3">
                <a:alpha val="28000"/>
              </a:srgbClr>
            </a:solidFill>
            <a:ln w="25400">
              <a:noFill/>
            </a:ln>
          </c:spPr>
          <c:cat>
            <c:numRef>
              <c:f>'9.1a,b'!$A$4:$A$59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'9.1a,b'!$C$64:$C$118</c:f>
              <c:numCache>
                <c:formatCode>General</c:formatCode>
                <c:ptCount val="55"/>
                <c:pt idx="0">
                  <c:v>99</c:v>
                </c:pt>
                <c:pt idx="1">
                  <c:v>171</c:v>
                </c:pt>
                <c:pt idx="2">
                  <c:v>98</c:v>
                </c:pt>
                <c:pt idx="3">
                  <c:v>153</c:v>
                </c:pt>
                <c:pt idx="4">
                  <c:v>223</c:v>
                </c:pt>
                <c:pt idx="5">
                  <c:v>156</c:v>
                </c:pt>
                <c:pt idx="6">
                  <c:v>150</c:v>
                </c:pt>
                <c:pt idx="7">
                  <c:v>229</c:v>
                </c:pt>
                <c:pt idx="8">
                  <c:v>240</c:v>
                </c:pt>
                <c:pt idx="9">
                  <c:v>194</c:v>
                </c:pt>
                <c:pt idx="10">
                  <c:v>205</c:v>
                </c:pt>
                <c:pt idx="11">
                  <c:v>338</c:v>
                </c:pt>
                <c:pt idx="12">
                  <c:v>462</c:v>
                </c:pt>
                <c:pt idx="13">
                  <c:v>366</c:v>
                </c:pt>
                <c:pt idx="14">
                  <c:v>195</c:v>
                </c:pt>
                <c:pt idx="15">
                  <c:v>250</c:v>
                </c:pt>
                <c:pt idx="16">
                  <c:v>185</c:v>
                </c:pt>
                <c:pt idx="17">
                  <c:v>334</c:v>
                </c:pt>
                <c:pt idx="18">
                  <c:v>169</c:v>
                </c:pt>
                <c:pt idx="19">
                  <c:v>173</c:v>
                </c:pt>
                <c:pt idx="20">
                  <c:v>127</c:v>
                </c:pt>
                <c:pt idx="21">
                  <c:v>157</c:v>
                </c:pt>
                <c:pt idx="22">
                  <c:v>332</c:v>
                </c:pt>
                <c:pt idx="23">
                  <c:v>410</c:v>
                </c:pt>
                <c:pt idx="24">
                  <c:v>331</c:v>
                </c:pt>
                <c:pt idx="25">
                  <c:v>431</c:v>
                </c:pt>
                <c:pt idx="26">
                  <c:v>339</c:v>
                </c:pt>
                <c:pt idx="27">
                  <c:v>554</c:v>
                </c:pt>
                <c:pt idx="28">
                  <c:v>697</c:v>
                </c:pt>
                <c:pt idx="29">
                  <c:v>495</c:v>
                </c:pt>
                <c:pt idx="30">
                  <c:v>617</c:v>
                </c:pt>
                <c:pt idx="31">
                  <c:v>1115</c:v>
                </c:pt>
                <c:pt idx="32">
                  <c:v>1110</c:v>
                </c:pt>
                <c:pt idx="33">
                  <c:v>1547</c:v>
                </c:pt>
                <c:pt idx="34">
                  <c:v>1099</c:v>
                </c:pt>
                <c:pt idx="35">
                  <c:v>1374</c:v>
                </c:pt>
                <c:pt idx="36">
                  <c:v>1265</c:v>
                </c:pt>
                <c:pt idx="37">
                  <c:v>1073</c:v>
                </c:pt>
                <c:pt idx="38">
                  <c:v>1439</c:v>
                </c:pt>
                <c:pt idx="39">
                  <c:v>2203</c:v>
                </c:pt>
                <c:pt idx="40">
                  <c:v>1796</c:v>
                </c:pt>
                <c:pt idx="41">
                  <c:v>1987</c:v>
                </c:pt>
                <c:pt idx="42">
                  <c:v>1978</c:v>
                </c:pt>
                <c:pt idx="43">
                  <c:v>2051</c:v>
                </c:pt>
                <c:pt idx="44">
                  <c:v>1983</c:v>
                </c:pt>
                <c:pt idx="45">
                  <c:v>2080</c:v>
                </c:pt>
                <c:pt idx="46">
                  <c:v>1941</c:v>
                </c:pt>
                <c:pt idx="47">
                  <c:v>2552</c:v>
                </c:pt>
                <c:pt idx="48">
                  <c:v>2108</c:v>
                </c:pt>
                <c:pt idx="49">
                  <c:v>2549</c:v>
                </c:pt>
                <c:pt idx="50">
                  <c:v>2447</c:v>
                </c:pt>
                <c:pt idx="51">
                  <c:v>2590</c:v>
                </c:pt>
                <c:pt idx="52">
                  <c:v>2447</c:v>
                </c:pt>
                <c:pt idx="53">
                  <c:v>2465</c:v>
                </c:pt>
                <c:pt idx="54">
                  <c:v>2287</c:v>
                </c:pt>
              </c:numCache>
            </c:numRef>
          </c:val>
          <c:extLst>
            <c:ext xmlns:c16="http://schemas.microsoft.com/office/drawing/2014/chart" uri="{C3380CC4-5D6E-409C-BE32-E72D297353CC}">
              <c16:uniqueId val="{00000000-BC9D-4891-A34B-29B82D2A5417}"/>
            </c:ext>
          </c:extLst>
        </c:ser>
        <c:ser>
          <c:idx val="1"/>
          <c:order val="1"/>
          <c:tx>
            <c:strRef>
              <c:f>'9.1a,b'!$D$3</c:f>
              <c:strCache>
                <c:ptCount val="1"/>
                <c:pt idx="0">
                  <c:v>&lt;=150 g/km</c:v>
                </c:pt>
              </c:strCache>
            </c:strRef>
          </c:tx>
          <c:spPr>
            <a:solidFill>
              <a:srgbClr val="6BB5D9"/>
            </a:solidFill>
            <a:ln w="25400">
              <a:noFill/>
            </a:ln>
          </c:spPr>
          <c:cat>
            <c:numRef>
              <c:f>'9.1a,b'!$A$4:$A$59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'9.1a,b'!$D$64:$D$118</c:f>
              <c:numCache>
                <c:formatCode>General</c:formatCode>
                <c:ptCount val="55"/>
                <c:pt idx="0">
                  <c:v>1453</c:v>
                </c:pt>
                <c:pt idx="1">
                  <c:v>2251</c:v>
                </c:pt>
                <c:pt idx="2">
                  <c:v>2107</c:v>
                </c:pt>
                <c:pt idx="3">
                  <c:v>1843</c:v>
                </c:pt>
                <c:pt idx="4">
                  <c:v>1772</c:v>
                </c:pt>
                <c:pt idx="5">
                  <c:v>2069</c:v>
                </c:pt>
                <c:pt idx="6">
                  <c:v>1827</c:v>
                </c:pt>
                <c:pt idx="7">
                  <c:v>1850</c:v>
                </c:pt>
                <c:pt idx="8">
                  <c:v>1399</c:v>
                </c:pt>
                <c:pt idx="9">
                  <c:v>1880</c:v>
                </c:pt>
                <c:pt idx="10">
                  <c:v>1843</c:v>
                </c:pt>
                <c:pt idx="11">
                  <c:v>2253</c:v>
                </c:pt>
                <c:pt idx="12">
                  <c:v>2523</c:v>
                </c:pt>
                <c:pt idx="13">
                  <c:v>2266</c:v>
                </c:pt>
                <c:pt idx="14">
                  <c:v>2136</c:v>
                </c:pt>
                <c:pt idx="15">
                  <c:v>1724</c:v>
                </c:pt>
                <c:pt idx="16">
                  <c:v>1666</c:v>
                </c:pt>
                <c:pt idx="17">
                  <c:v>1942</c:v>
                </c:pt>
                <c:pt idx="18">
                  <c:v>1552</c:v>
                </c:pt>
                <c:pt idx="19">
                  <c:v>1976</c:v>
                </c:pt>
                <c:pt idx="20">
                  <c:v>1984</c:v>
                </c:pt>
                <c:pt idx="21">
                  <c:v>2315</c:v>
                </c:pt>
                <c:pt idx="22">
                  <c:v>2008</c:v>
                </c:pt>
                <c:pt idx="23">
                  <c:v>2751</c:v>
                </c:pt>
                <c:pt idx="24">
                  <c:v>2854</c:v>
                </c:pt>
                <c:pt idx="25">
                  <c:v>3379</c:v>
                </c:pt>
                <c:pt idx="26">
                  <c:v>3438</c:v>
                </c:pt>
                <c:pt idx="27">
                  <c:v>4860</c:v>
                </c:pt>
                <c:pt idx="28">
                  <c:v>4918</c:v>
                </c:pt>
                <c:pt idx="29">
                  <c:v>5079</c:v>
                </c:pt>
                <c:pt idx="30">
                  <c:v>6603</c:v>
                </c:pt>
                <c:pt idx="31">
                  <c:v>6148</c:v>
                </c:pt>
                <c:pt idx="32">
                  <c:v>5543</c:v>
                </c:pt>
                <c:pt idx="33">
                  <c:v>6089</c:v>
                </c:pt>
                <c:pt idx="34">
                  <c:v>6381</c:v>
                </c:pt>
                <c:pt idx="35">
                  <c:v>6689</c:v>
                </c:pt>
                <c:pt idx="36">
                  <c:v>5826</c:v>
                </c:pt>
                <c:pt idx="37">
                  <c:v>7437</c:v>
                </c:pt>
                <c:pt idx="38">
                  <c:v>7760</c:v>
                </c:pt>
                <c:pt idx="39">
                  <c:v>7016</c:v>
                </c:pt>
                <c:pt idx="40">
                  <c:v>6014</c:v>
                </c:pt>
                <c:pt idx="41">
                  <c:v>6691</c:v>
                </c:pt>
                <c:pt idx="42">
                  <c:v>7149</c:v>
                </c:pt>
                <c:pt idx="43">
                  <c:v>7078</c:v>
                </c:pt>
                <c:pt idx="44">
                  <c:v>6160</c:v>
                </c:pt>
                <c:pt idx="45">
                  <c:v>7362</c:v>
                </c:pt>
                <c:pt idx="46">
                  <c:v>8080</c:v>
                </c:pt>
                <c:pt idx="47">
                  <c:v>7522</c:v>
                </c:pt>
                <c:pt idx="48">
                  <c:v>6622</c:v>
                </c:pt>
                <c:pt idx="49">
                  <c:v>7073</c:v>
                </c:pt>
                <c:pt idx="50">
                  <c:v>8591</c:v>
                </c:pt>
                <c:pt idx="51">
                  <c:v>7181</c:v>
                </c:pt>
                <c:pt idx="52">
                  <c:v>5970</c:v>
                </c:pt>
                <c:pt idx="53">
                  <c:v>7090</c:v>
                </c:pt>
                <c:pt idx="54">
                  <c:v>8332</c:v>
                </c:pt>
              </c:numCache>
            </c:numRef>
          </c:val>
          <c:extLst>
            <c:ext xmlns:c16="http://schemas.microsoft.com/office/drawing/2014/chart" uri="{C3380CC4-5D6E-409C-BE32-E72D297353CC}">
              <c16:uniqueId val="{00000001-BC9D-4891-A34B-29B82D2A5417}"/>
            </c:ext>
          </c:extLst>
        </c:ser>
        <c:ser>
          <c:idx val="2"/>
          <c:order val="2"/>
          <c:tx>
            <c:strRef>
              <c:f>'9.1a,b'!$E$3</c:f>
              <c:strCache>
                <c:ptCount val="1"/>
                <c:pt idx="0">
                  <c:v>&lt;=170 g/km</c:v>
                </c:pt>
              </c:strCache>
            </c:strRef>
          </c:tx>
          <c:spPr>
            <a:solidFill>
              <a:srgbClr val="0093D3"/>
            </a:solidFill>
            <a:ln w="25400">
              <a:noFill/>
            </a:ln>
          </c:spPr>
          <c:cat>
            <c:numRef>
              <c:f>'9.1a,b'!$A$4:$A$59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'9.1a,b'!$E$64:$E$118</c:f>
              <c:numCache>
                <c:formatCode>General</c:formatCode>
                <c:ptCount val="55"/>
                <c:pt idx="0">
                  <c:v>816</c:v>
                </c:pt>
                <c:pt idx="1">
                  <c:v>1396</c:v>
                </c:pt>
                <c:pt idx="2">
                  <c:v>1436</c:v>
                </c:pt>
                <c:pt idx="3">
                  <c:v>1619</c:v>
                </c:pt>
                <c:pt idx="4">
                  <c:v>1745</c:v>
                </c:pt>
                <c:pt idx="5">
                  <c:v>2067</c:v>
                </c:pt>
                <c:pt idx="6">
                  <c:v>1740</c:v>
                </c:pt>
                <c:pt idx="7">
                  <c:v>2004</c:v>
                </c:pt>
                <c:pt idx="8">
                  <c:v>2326</c:v>
                </c:pt>
                <c:pt idx="9">
                  <c:v>3302</c:v>
                </c:pt>
                <c:pt idx="10">
                  <c:v>3474</c:v>
                </c:pt>
                <c:pt idx="11">
                  <c:v>3332</c:v>
                </c:pt>
                <c:pt idx="12">
                  <c:v>2925</c:v>
                </c:pt>
                <c:pt idx="13">
                  <c:v>2685</c:v>
                </c:pt>
                <c:pt idx="14">
                  <c:v>3735</c:v>
                </c:pt>
                <c:pt idx="15">
                  <c:v>2910</c:v>
                </c:pt>
                <c:pt idx="16">
                  <c:v>2440</c:v>
                </c:pt>
                <c:pt idx="17">
                  <c:v>2666</c:v>
                </c:pt>
                <c:pt idx="18">
                  <c:v>2510</c:v>
                </c:pt>
                <c:pt idx="19">
                  <c:v>2457</c:v>
                </c:pt>
                <c:pt idx="20">
                  <c:v>2274</c:v>
                </c:pt>
                <c:pt idx="21">
                  <c:v>2410</c:v>
                </c:pt>
                <c:pt idx="22">
                  <c:v>3046</c:v>
                </c:pt>
                <c:pt idx="23">
                  <c:v>3204</c:v>
                </c:pt>
                <c:pt idx="24">
                  <c:v>2408</c:v>
                </c:pt>
                <c:pt idx="25">
                  <c:v>2446</c:v>
                </c:pt>
                <c:pt idx="26">
                  <c:v>2608</c:v>
                </c:pt>
                <c:pt idx="27">
                  <c:v>3594</c:v>
                </c:pt>
                <c:pt idx="28">
                  <c:v>3287</c:v>
                </c:pt>
                <c:pt idx="29">
                  <c:v>3172</c:v>
                </c:pt>
                <c:pt idx="30">
                  <c:v>3218</c:v>
                </c:pt>
                <c:pt idx="31">
                  <c:v>3532</c:v>
                </c:pt>
                <c:pt idx="32">
                  <c:v>3574</c:v>
                </c:pt>
                <c:pt idx="33">
                  <c:v>3572</c:v>
                </c:pt>
                <c:pt idx="34">
                  <c:v>3611</c:v>
                </c:pt>
                <c:pt idx="35">
                  <c:v>4427</c:v>
                </c:pt>
                <c:pt idx="36">
                  <c:v>3964</c:v>
                </c:pt>
                <c:pt idx="37">
                  <c:v>4304</c:v>
                </c:pt>
                <c:pt idx="38">
                  <c:v>4431</c:v>
                </c:pt>
                <c:pt idx="39">
                  <c:v>4417</c:v>
                </c:pt>
                <c:pt idx="40">
                  <c:v>4588</c:v>
                </c:pt>
                <c:pt idx="41">
                  <c:v>5320</c:v>
                </c:pt>
                <c:pt idx="42">
                  <c:v>5587</c:v>
                </c:pt>
                <c:pt idx="43">
                  <c:v>5965</c:v>
                </c:pt>
                <c:pt idx="44">
                  <c:v>5578</c:v>
                </c:pt>
                <c:pt idx="45">
                  <c:v>6578</c:v>
                </c:pt>
                <c:pt idx="46">
                  <c:v>6683</c:v>
                </c:pt>
                <c:pt idx="47">
                  <c:v>6465</c:v>
                </c:pt>
                <c:pt idx="48">
                  <c:v>6022</c:v>
                </c:pt>
                <c:pt idx="49">
                  <c:v>7132</c:v>
                </c:pt>
                <c:pt idx="50">
                  <c:v>7466</c:v>
                </c:pt>
                <c:pt idx="51">
                  <c:v>7805</c:v>
                </c:pt>
                <c:pt idx="52">
                  <c:v>7419</c:v>
                </c:pt>
                <c:pt idx="53">
                  <c:v>7819</c:v>
                </c:pt>
                <c:pt idx="54">
                  <c:v>8448</c:v>
                </c:pt>
              </c:numCache>
            </c:numRef>
          </c:val>
          <c:extLst>
            <c:ext xmlns:c16="http://schemas.microsoft.com/office/drawing/2014/chart" uri="{C3380CC4-5D6E-409C-BE32-E72D297353CC}">
              <c16:uniqueId val="{00000002-BC9D-4891-A34B-29B82D2A5417}"/>
            </c:ext>
          </c:extLst>
        </c:ser>
        <c:ser>
          <c:idx val="3"/>
          <c:order val="3"/>
          <c:tx>
            <c:strRef>
              <c:f>'9.1a,b'!$F$3</c:f>
              <c:strCache>
                <c:ptCount val="1"/>
                <c:pt idx="0">
                  <c:v>&lt;=200 g/km</c:v>
                </c:pt>
              </c:strCache>
            </c:strRef>
          </c:tx>
          <c:spPr>
            <a:solidFill>
              <a:srgbClr val="B3D14C"/>
            </a:solidFill>
            <a:ln w="25400">
              <a:noFill/>
            </a:ln>
          </c:spPr>
          <c:cat>
            <c:numRef>
              <c:f>'9.1a,b'!$A$4:$A$59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'9.1a,b'!$F$64:$F$118</c:f>
              <c:numCache>
                <c:formatCode>General</c:formatCode>
                <c:ptCount val="55"/>
                <c:pt idx="0">
                  <c:v>3857</c:v>
                </c:pt>
                <c:pt idx="1">
                  <c:v>5069</c:v>
                </c:pt>
                <c:pt idx="2">
                  <c:v>5336</c:v>
                </c:pt>
                <c:pt idx="3">
                  <c:v>4450</c:v>
                </c:pt>
                <c:pt idx="4">
                  <c:v>3789</c:v>
                </c:pt>
                <c:pt idx="5">
                  <c:v>4401</c:v>
                </c:pt>
                <c:pt idx="6">
                  <c:v>4575</c:v>
                </c:pt>
                <c:pt idx="7">
                  <c:v>4239</c:v>
                </c:pt>
                <c:pt idx="8">
                  <c:v>3312</c:v>
                </c:pt>
                <c:pt idx="9">
                  <c:v>3596</c:v>
                </c:pt>
                <c:pt idx="10">
                  <c:v>4064</c:v>
                </c:pt>
                <c:pt idx="11">
                  <c:v>4146</c:v>
                </c:pt>
                <c:pt idx="12">
                  <c:v>3585</c:v>
                </c:pt>
                <c:pt idx="13">
                  <c:v>4191</c:v>
                </c:pt>
                <c:pt idx="14">
                  <c:v>4191</c:v>
                </c:pt>
                <c:pt idx="15">
                  <c:v>3197</c:v>
                </c:pt>
                <c:pt idx="16">
                  <c:v>2478</c:v>
                </c:pt>
                <c:pt idx="17">
                  <c:v>3400</c:v>
                </c:pt>
                <c:pt idx="18">
                  <c:v>4108</c:v>
                </c:pt>
                <c:pt idx="19">
                  <c:v>4787</c:v>
                </c:pt>
                <c:pt idx="20">
                  <c:v>4419</c:v>
                </c:pt>
                <c:pt idx="21">
                  <c:v>5037</c:v>
                </c:pt>
                <c:pt idx="22">
                  <c:v>4846</c:v>
                </c:pt>
                <c:pt idx="23">
                  <c:v>5150</c:v>
                </c:pt>
                <c:pt idx="24">
                  <c:v>3601</c:v>
                </c:pt>
                <c:pt idx="25">
                  <c:v>4319</c:v>
                </c:pt>
                <c:pt idx="26">
                  <c:v>4166</c:v>
                </c:pt>
                <c:pt idx="27">
                  <c:v>5165</c:v>
                </c:pt>
                <c:pt idx="28">
                  <c:v>4317</c:v>
                </c:pt>
                <c:pt idx="29">
                  <c:v>4727</c:v>
                </c:pt>
                <c:pt idx="30">
                  <c:v>4317</c:v>
                </c:pt>
                <c:pt idx="31">
                  <c:v>4938</c:v>
                </c:pt>
                <c:pt idx="32">
                  <c:v>5581</c:v>
                </c:pt>
                <c:pt idx="33">
                  <c:v>5860</c:v>
                </c:pt>
                <c:pt idx="34">
                  <c:v>5899</c:v>
                </c:pt>
                <c:pt idx="35">
                  <c:v>6250</c:v>
                </c:pt>
                <c:pt idx="36">
                  <c:v>6284</c:v>
                </c:pt>
                <c:pt idx="37">
                  <c:v>6037</c:v>
                </c:pt>
                <c:pt idx="38">
                  <c:v>6387</c:v>
                </c:pt>
                <c:pt idx="39">
                  <c:v>6903</c:v>
                </c:pt>
                <c:pt idx="40">
                  <c:v>6461</c:v>
                </c:pt>
                <c:pt idx="41">
                  <c:v>6717</c:v>
                </c:pt>
                <c:pt idx="42">
                  <c:v>6872</c:v>
                </c:pt>
                <c:pt idx="43">
                  <c:v>7277</c:v>
                </c:pt>
                <c:pt idx="44">
                  <c:v>7599</c:v>
                </c:pt>
                <c:pt idx="45">
                  <c:v>7745</c:v>
                </c:pt>
                <c:pt idx="46">
                  <c:v>8713</c:v>
                </c:pt>
                <c:pt idx="47">
                  <c:v>8622</c:v>
                </c:pt>
                <c:pt idx="48">
                  <c:v>8965</c:v>
                </c:pt>
                <c:pt idx="49">
                  <c:v>8090</c:v>
                </c:pt>
                <c:pt idx="50">
                  <c:v>8059</c:v>
                </c:pt>
                <c:pt idx="51">
                  <c:v>7873</c:v>
                </c:pt>
                <c:pt idx="52">
                  <c:v>8220</c:v>
                </c:pt>
                <c:pt idx="53">
                  <c:v>7682</c:v>
                </c:pt>
                <c:pt idx="54">
                  <c:v>8157</c:v>
                </c:pt>
              </c:numCache>
            </c:numRef>
          </c:val>
          <c:extLst>
            <c:ext xmlns:c16="http://schemas.microsoft.com/office/drawing/2014/chart" uri="{C3380CC4-5D6E-409C-BE32-E72D297353CC}">
              <c16:uniqueId val="{00000003-BC9D-4891-A34B-29B82D2A5417}"/>
            </c:ext>
          </c:extLst>
        </c:ser>
        <c:ser>
          <c:idx val="4"/>
          <c:order val="4"/>
          <c:tx>
            <c:strRef>
              <c:f>'9.1a,b'!$G$3</c:f>
              <c:strCache>
                <c:ptCount val="1"/>
                <c:pt idx="0">
                  <c:v>&lt;=220 g/km</c:v>
                </c:pt>
              </c:strCache>
            </c:strRef>
          </c:tx>
          <c:spPr>
            <a:solidFill>
              <a:srgbClr val="6FB976"/>
            </a:solidFill>
            <a:ln w="25400">
              <a:noFill/>
            </a:ln>
          </c:spPr>
          <c:cat>
            <c:numRef>
              <c:f>'9.1a,b'!$A$4:$A$59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'9.1a,b'!$G$64:$G$118</c:f>
              <c:numCache>
                <c:formatCode>General</c:formatCode>
                <c:ptCount val="55"/>
                <c:pt idx="0">
                  <c:v>3711</c:v>
                </c:pt>
                <c:pt idx="1">
                  <c:v>4331</c:v>
                </c:pt>
                <c:pt idx="2">
                  <c:v>3863</c:v>
                </c:pt>
                <c:pt idx="3">
                  <c:v>4568</c:v>
                </c:pt>
                <c:pt idx="4">
                  <c:v>4795</c:v>
                </c:pt>
                <c:pt idx="5">
                  <c:v>5072</c:v>
                </c:pt>
                <c:pt idx="6">
                  <c:v>4705</c:v>
                </c:pt>
                <c:pt idx="7">
                  <c:v>4513</c:v>
                </c:pt>
                <c:pt idx="8">
                  <c:v>4484</c:v>
                </c:pt>
                <c:pt idx="9">
                  <c:v>4680</c:v>
                </c:pt>
                <c:pt idx="10">
                  <c:v>4818</c:v>
                </c:pt>
                <c:pt idx="11">
                  <c:v>4842</c:v>
                </c:pt>
                <c:pt idx="12">
                  <c:v>4408</c:v>
                </c:pt>
                <c:pt idx="13">
                  <c:v>3843</c:v>
                </c:pt>
                <c:pt idx="14">
                  <c:v>3128</c:v>
                </c:pt>
                <c:pt idx="15">
                  <c:v>2872</c:v>
                </c:pt>
                <c:pt idx="16">
                  <c:v>2845</c:v>
                </c:pt>
                <c:pt idx="17">
                  <c:v>3117</c:v>
                </c:pt>
                <c:pt idx="18">
                  <c:v>2861</c:v>
                </c:pt>
                <c:pt idx="19">
                  <c:v>3314</c:v>
                </c:pt>
                <c:pt idx="20">
                  <c:v>3461</c:v>
                </c:pt>
                <c:pt idx="21">
                  <c:v>3279</c:v>
                </c:pt>
                <c:pt idx="22">
                  <c:v>2900</c:v>
                </c:pt>
                <c:pt idx="23">
                  <c:v>3252</c:v>
                </c:pt>
                <c:pt idx="24">
                  <c:v>3594</c:v>
                </c:pt>
                <c:pt idx="25">
                  <c:v>3713</c:v>
                </c:pt>
                <c:pt idx="26">
                  <c:v>3277</c:v>
                </c:pt>
                <c:pt idx="27">
                  <c:v>3337</c:v>
                </c:pt>
                <c:pt idx="28">
                  <c:v>4198</c:v>
                </c:pt>
                <c:pt idx="29">
                  <c:v>4586</c:v>
                </c:pt>
                <c:pt idx="30">
                  <c:v>4125</c:v>
                </c:pt>
                <c:pt idx="31">
                  <c:v>3921</c:v>
                </c:pt>
                <c:pt idx="32">
                  <c:v>4666</c:v>
                </c:pt>
                <c:pt idx="33">
                  <c:v>4936</c:v>
                </c:pt>
                <c:pt idx="34">
                  <c:v>4990</c:v>
                </c:pt>
                <c:pt idx="35">
                  <c:v>4100</c:v>
                </c:pt>
                <c:pt idx="36">
                  <c:v>4881</c:v>
                </c:pt>
                <c:pt idx="37">
                  <c:v>4193</c:v>
                </c:pt>
                <c:pt idx="38">
                  <c:v>3998</c:v>
                </c:pt>
                <c:pt idx="39">
                  <c:v>4479</c:v>
                </c:pt>
                <c:pt idx="40">
                  <c:v>4466</c:v>
                </c:pt>
                <c:pt idx="41">
                  <c:v>4824</c:v>
                </c:pt>
                <c:pt idx="42">
                  <c:v>4344</c:v>
                </c:pt>
                <c:pt idx="43">
                  <c:v>3763</c:v>
                </c:pt>
                <c:pt idx="44">
                  <c:v>4043</c:v>
                </c:pt>
                <c:pt idx="45">
                  <c:v>4043</c:v>
                </c:pt>
                <c:pt idx="46">
                  <c:v>4950</c:v>
                </c:pt>
                <c:pt idx="47">
                  <c:v>5340</c:v>
                </c:pt>
                <c:pt idx="48">
                  <c:v>6633</c:v>
                </c:pt>
                <c:pt idx="49">
                  <c:v>5383</c:v>
                </c:pt>
                <c:pt idx="50">
                  <c:v>6236</c:v>
                </c:pt>
                <c:pt idx="51">
                  <c:v>5907</c:v>
                </c:pt>
                <c:pt idx="52">
                  <c:v>6124</c:v>
                </c:pt>
                <c:pt idx="53">
                  <c:v>5200</c:v>
                </c:pt>
                <c:pt idx="54">
                  <c:v>6292</c:v>
                </c:pt>
              </c:numCache>
            </c:numRef>
          </c:val>
          <c:extLst>
            <c:ext xmlns:c16="http://schemas.microsoft.com/office/drawing/2014/chart" uri="{C3380CC4-5D6E-409C-BE32-E72D297353CC}">
              <c16:uniqueId val="{00000004-BC9D-4891-A34B-29B82D2A5417}"/>
            </c:ext>
          </c:extLst>
        </c:ser>
        <c:ser>
          <c:idx val="5"/>
          <c:order val="5"/>
          <c:tx>
            <c:strRef>
              <c:f>'9.1a,b'!$H$3</c:f>
              <c:strCache>
                <c:ptCount val="1"/>
                <c:pt idx="0">
                  <c:v>&lt;=250 g/km</c:v>
                </c:pt>
              </c:strCache>
            </c:strRef>
          </c:tx>
          <c:spPr>
            <a:solidFill>
              <a:srgbClr val="66B134"/>
            </a:solidFill>
            <a:ln w="25400">
              <a:noFill/>
            </a:ln>
          </c:spPr>
          <c:cat>
            <c:numRef>
              <c:f>'9.1a,b'!$A$4:$A$59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'9.1a,b'!$H$64:$H$118</c:f>
              <c:numCache>
                <c:formatCode>General</c:formatCode>
                <c:ptCount val="55"/>
                <c:pt idx="0">
                  <c:v>3290</c:v>
                </c:pt>
                <c:pt idx="1">
                  <c:v>2950</c:v>
                </c:pt>
                <c:pt idx="2">
                  <c:v>2897</c:v>
                </c:pt>
                <c:pt idx="3">
                  <c:v>3311</c:v>
                </c:pt>
                <c:pt idx="4">
                  <c:v>3329</c:v>
                </c:pt>
                <c:pt idx="5">
                  <c:v>3178</c:v>
                </c:pt>
                <c:pt idx="6">
                  <c:v>4202</c:v>
                </c:pt>
                <c:pt idx="7">
                  <c:v>5314</c:v>
                </c:pt>
                <c:pt idx="8">
                  <c:v>5516</c:v>
                </c:pt>
                <c:pt idx="9">
                  <c:v>6152</c:v>
                </c:pt>
                <c:pt idx="10">
                  <c:v>5565</c:v>
                </c:pt>
                <c:pt idx="11">
                  <c:v>5217</c:v>
                </c:pt>
                <c:pt idx="12">
                  <c:v>5399</c:v>
                </c:pt>
                <c:pt idx="13">
                  <c:v>4989</c:v>
                </c:pt>
                <c:pt idx="14">
                  <c:v>4920</c:v>
                </c:pt>
                <c:pt idx="15">
                  <c:v>3419</c:v>
                </c:pt>
                <c:pt idx="16">
                  <c:v>3521</c:v>
                </c:pt>
                <c:pt idx="17">
                  <c:v>3662</c:v>
                </c:pt>
                <c:pt idx="18">
                  <c:v>3934</c:v>
                </c:pt>
                <c:pt idx="19">
                  <c:v>3860</c:v>
                </c:pt>
                <c:pt idx="20">
                  <c:v>4894</c:v>
                </c:pt>
                <c:pt idx="21">
                  <c:v>4393</c:v>
                </c:pt>
                <c:pt idx="22">
                  <c:v>4856</c:v>
                </c:pt>
                <c:pt idx="23">
                  <c:v>4549</c:v>
                </c:pt>
                <c:pt idx="24">
                  <c:v>4301</c:v>
                </c:pt>
                <c:pt idx="25">
                  <c:v>4433</c:v>
                </c:pt>
                <c:pt idx="26">
                  <c:v>4597</c:v>
                </c:pt>
                <c:pt idx="27">
                  <c:v>4374</c:v>
                </c:pt>
                <c:pt idx="28">
                  <c:v>5481</c:v>
                </c:pt>
                <c:pt idx="29">
                  <c:v>5000</c:v>
                </c:pt>
                <c:pt idx="30">
                  <c:v>4447</c:v>
                </c:pt>
                <c:pt idx="31">
                  <c:v>4926</c:v>
                </c:pt>
                <c:pt idx="32">
                  <c:v>4934</c:v>
                </c:pt>
                <c:pt idx="33">
                  <c:v>4447</c:v>
                </c:pt>
                <c:pt idx="34">
                  <c:v>5141</c:v>
                </c:pt>
                <c:pt idx="35">
                  <c:v>5498</c:v>
                </c:pt>
                <c:pt idx="36">
                  <c:v>6682</c:v>
                </c:pt>
                <c:pt idx="37">
                  <c:v>6506</c:v>
                </c:pt>
                <c:pt idx="38">
                  <c:v>6362</c:v>
                </c:pt>
                <c:pt idx="39">
                  <c:v>5784</c:v>
                </c:pt>
                <c:pt idx="40">
                  <c:v>6708</c:v>
                </c:pt>
                <c:pt idx="41">
                  <c:v>6052</c:v>
                </c:pt>
                <c:pt idx="42">
                  <c:v>6217</c:v>
                </c:pt>
                <c:pt idx="43">
                  <c:v>5670</c:v>
                </c:pt>
                <c:pt idx="44">
                  <c:v>6910</c:v>
                </c:pt>
                <c:pt idx="45">
                  <c:v>7322</c:v>
                </c:pt>
                <c:pt idx="46">
                  <c:v>6604</c:v>
                </c:pt>
                <c:pt idx="47">
                  <c:v>5918</c:v>
                </c:pt>
                <c:pt idx="48">
                  <c:v>6265</c:v>
                </c:pt>
                <c:pt idx="49">
                  <c:v>5555</c:v>
                </c:pt>
                <c:pt idx="50">
                  <c:v>5630</c:v>
                </c:pt>
                <c:pt idx="51">
                  <c:v>5881</c:v>
                </c:pt>
                <c:pt idx="52">
                  <c:v>6199</c:v>
                </c:pt>
                <c:pt idx="53">
                  <c:v>5600</c:v>
                </c:pt>
                <c:pt idx="54">
                  <c:v>5683</c:v>
                </c:pt>
              </c:numCache>
            </c:numRef>
          </c:val>
          <c:extLst>
            <c:ext xmlns:c16="http://schemas.microsoft.com/office/drawing/2014/chart" uri="{C3380CC4-5D6E-409C-BE32-E72D297353CC}">
              <c16:uniqueId val="{00000005-BC9D-4891-A34B-29B82D2A5417}"/>
            </c:ext>
          </c:extLst>
        </c:ser>
        <c:ser>
          <c:idx val="6"/>
          <c:order val="6"/>
          <c:tx>
            <c:strRef>
              <c:f>'9.1a,b'!$I$3</c:f>
              <c:strCache>
                <c:ptCount val="1"/>
                <c:pt idx="0">
                  <c:v>&gt;250 g/km</c:v>
                </c:pt>
              </c:strCache>
            </c:strRef>
          </c:tx>
          <c:spPr>
            <a:solidFill>
              <a:srgbClr val="339966"/>
            </a:solidFill>
            <a:ln w="25400">
              <a:noFill/>
            </a:ln>
          </c:spPr>
          <c:cat>
            <c:numRef>
              <c:f>'9.1a,b'!$A$4:$A$59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'9.1a,b'!$I$64:$I$118</c:f>
              <c:numCache>
                <c:formatCode>General</c:formatCode>
                <c:ptCount val="55"/>
                <c:pt idx="0">
                  <c:v>8091</c:v>
                </c:pt>
                <c:pt idx="1">
                  <c:v>8427</c:v>
                </c:pt>
                <c:pt idx="2">
                  <c:v>7096</c:v>
                </c:pt>
                <c:pt idx="3">
                  <c:v>7492</c:v>
                </c:pt>
                <c:pt idx="4">
                  <c:v>6723</c:v>
                </c:pt>
                <c:pt idx="5">
                  <c:v>7291</c:v>
                </c:pt>
                <c:pt idx="6">
                  <c:v>6224</c:v>
                </c:pt>
                <c:pt idx="7">
                  <c:v>5941</c:v>
                </c:pt>
                <c:pt idx="8">
                  <c:v>5630</c:v>
                </c:pt>
                <c:pt idx="9">
                  <c:v>5609</c:v>
                </c:pt>
                <c:pt idx="10">
                  <c:v>5036</c:v>
                </c:pt>
                <c:pt idx="11">
                  <c:v>5108</c:v>
                </c:pt>
                <c:pt idx="12">
                  <c:v>4028</c:v>
                </c:pt>
                <c:pt idx="13">
                  <c:v>3828</c:v>
                </c:pt>
                <c:pt idx="14">
                  <c:v>3172</c:v>
                </c:pt>
                <c:pt idx="15">
                  <c:v>2614</c:v>
                </c:pt>
                <c:pt idx="16">
                  <c:v>2306</c:v>
                </c:pt>
                <c:pt idx="17">
                  <c:v>2364</c:v>
                </c:pt>
                <c:pt idx="18">
                  <c:v>1835</c:v>
                </c:pt>
                <c:pt idx="19">
                  <c:v>2169</c:v>
                </c:pt>
                <c:pt idx="20">
                  <c:v>2295</c:v>
                </c:pt>
                <c:pt idx="21">
                  <c:v>1958</c:v>
                </c:pt>
                <c:pt idx="22">
                  <c:v>1836</c:v>
                </c:pt>
                <c:pt idx="23">
                  <c:v>2104</c:v>
                </c:pt>
                <c:pt idx="24">
                  <c:v>1940</c:v>
                </c:pt>
                <c:pt idx="25">
                  <c:v>1957</c:v>
                </c:pt>
                <c:pt idx="26">
                  <c:v>1592</c:v>
                </c:pt>
                <c:pt idx="27">
                  <c:v>1657</c:v>
                </c:pt>
                <c:pt idx="28">
                  <c:v>1663</c:v>
                </c:pt>
                <c:pt idx="29">
                  <c:v>1215</c:v>
                </c:pt>
                <c:pt idx="30">
                  <c:v>1410</c:v>
                </c:pt>
                <c:pt idx="31">
                  <c:v>1259</c:v>
                </c:pt>
                <c:pt idx="32">
                  <c:v>1278</c:v>
                </c:pt>
                <c:pt idx="33">
                  <c:v>1249</c:v>
                </c:pt>
                <c:pt idx="34">
                  <c:v>1374</c:v>
                </c:pt>
                <c:pt idx="35">
                  <c:v>1269</c:v>
                </c:pt>
                <c:pt idx="36">
                  <c:v>1046</c:v>
                </c:pt>
                <c:pt idx="37">
                  <c:v>1087</c:v>
                </c:pt>
                <c:pt idx="38">
                  <c:v>856</c:v>
                </c:pt>
                <c:pt idx="39">
                  <c:v>1060</c:v>
                </c:pt>
                <c:pt idx="40">
                  <c:v>954</c:v>
                </c:pt>
                <c:pt idx="41">
                  <c:v>808</c:v>
                </c:pt>
                <c:pt idx="42">
                  <c:v>784</c:v>
                </c:pt>
                <c:pt idx="43">
                  <c:v>1165</c:v>
                </c:pt>
                <c:pt idx="44">
                  <c:v>1004</c:v>
                </c:pt>
                <c:pt idx="45">
                  <c:v>1080</c:v>
                </c:pt>
                <c:pt idx="46">
                  <c:v>960</c:v>
                </c:pt>
                <c:pt idx="47">
                  <c:v>1176</c:v>
                </c:pt>
                <c:pt idx="48">
                  <c:v>1090</c:v>
                </c:pt>
                <c:pt idx="49">
                  <c:v>1153</c:v>
                </c:pt>
                <c:pt idx="50">
                  <c:v>1075</c:v>
                </c:pt>
                <c:pt idx="51">
                  <c:v>1125</c:v>
                </c:pt>
                <c:pt idx="52">
                  <c:v>1066</c:v>
                </c:pt>
                <c:pt idx="53">
                  <c:v>926</c:v>
                </c:pt>
                <c:pt idx="54">
                  <c:v>771</c:v>
                </c:pt>
              </c:numCache>
            </c:numRef>
          </c:val>
          <c:extLst>
            <c:ext xmlns:c16="http://schemas.microsoft.com/office/drawing/2014/chart" uri="{C3380CC4-5D6E-409C-BE32-E72D297353CC}">
              <c16:uniqueId val="{00000006-BC9D-4891-A34B-29B82D2A5417}"/>
            </c:ext>
          </c:extLst>
        </c:ser>
        <c:ser>
          <c:idx val="7"/>
          <c:order val="7"/>
          <c:tx>
            <c:strRef>
              <c:f>'9.1a,b'!$J$3</c:f>
              <c:strCache>
                <c:ptCount val="1"/>
                <c:pt idx="0">
                  <c:v>No value</c:v>
                </c:pt>
              </c:strCache>
            </c:strRef>
          </c:tx>
          <c:spPr>
            <a:solidFill>
              <a:srgbClr val="BDC1C1"/>
            </a:solidFill>
            <a:ln w="25400">
              <a:noFill/>
            </a:ln>
          </c:spPr>
          <c:cat>
            <c:numRef>
              <c:f>'9.1a,b'!$A$4:$A$59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'9.1a,b'!$J$64:$J$118</c:f>
              <c:numCache>
                <c:formatCode>General</c:formatCode>
                <c:ptCount val="55"/>
                <c:pt idx="0">
                  <c:v>3697</c:v>
                </c:pt>
                <c:pt idx="1">
                  <c:v>2034</c:v>
                </c:pt>
                <c:pt idx="2">
                  <c:v>1098</c:v>
                </c:pt>
                <c:pt idx="3">
                  <c:v>902</c:v>
                </c:pt>
                <c:pt idx="4">
                  <c:v>670</c:v>
                </c:pt>
                <c:pt idx="5">
                  <c:v>612</c:v>
                </c:pt>
                <c:pt idx="6">
                  <c:v>274</c:v>
                </c:pt>
                <c:pt idx="7">
                  <c:v>226</c:v>
                </c:pt>
                <c:pt idx="8">
                  <c:v>202</c:v>
                </c:pt>
                <c:pt idx="9">
                  <c:v>207</c:v>
                </c:pt>
                <c:pt idx="10">
                  <c:v>165</c:v>
                </c:pt>
                <c:pt idx="11">
                  <c:v>157</c:v>
                </c:pt>
                <c:pt idx="12">
                  <c:v>137</c:v>
                </c:pt>
                <c:pt idx="13">
                  <c:v>136</c:v>
                </c:pt>
                <c:pt idx="14">
                  <c:v>181</c:v>
                </c:pt>
                <c:pt idx="15">
                  <c:v>110</c:v>
                </c:pt>
                <c:pt idx="16">
                  <c:v>87</c:v>
                </c:pt>
                <c:pt idx="17">
                  <c:v>138</c:v>
                </c:pt>
                <c:pt idx="18">
                  <c:v>110</c:v>
                </c:pt>
                <c:pt idx="19">
                  <c:v>99</c:v>
                </c:pt>
                <c:pt idx="20">
                  <c:v>72</c:v>
                </c:pt>
                <c:pt idx="21">
                  <c:v>104</c:v>
                </c:pt>
                <c:pt idx="22">
                  <c:v>98</c:v>
                </c:pt>
                <c:pt idx="23">
                  <c:v>127</c:v>
                </c:pt>
                <c:pt idx="24">
                  <c:v>83</c:v>
                </c:pt>
                <c:pt idx="25">
                  <c:v>82</c:v>
                </c:pt>
                <c:pt idx="26">
                  <c:v>109</c:v>
                </c:pt>
                <c:pt idx="27">
                  <c:v>83</c:v>
                </c:pt>
                <c:pt idx="28">
                  <c:v>68</c:v>
                </c:pt>
                <c:pt idx="29">
                  <c:v>83</c:v>
                </c:pt>
                <c:pt idx="30">
                  <c:v>114</c:v>
                </c:pt>
                <c:pt idx="31">
                  <c:v>92</c:v>
                </c:pt>
                <c:pt idx="32">
                  <c:v>67</c:v>
                </c:pt>
                <c:pt idx="33">
                  <c:v>75</c:v>
                </c:pt>
                <c:pt idx="34">
                  <c:v>85</c:v>
                </c:pt>
                <c:pt idx="35">
                  <c:v>125</c:v>
                </c:pt>
                <c:pt idx="36">
                  <c:v>169</c:v>
                </c:pt>
                <c:pt idx="37">
                  <c:v>150</c:v>
                </c:pt>
                <c:pt idx="38">
                  <c:v>220</c:v>
                </c:pt>
                <c:pt idx="39">
                  <c:v>231</c:v>
                </c:pt>
                <c:pt idx="40">
                  <c:v>191</c:v>
                </c:pt>
                <c:pt idx="41">
                  <c:v>227</c:v>
                </c:pt>
                <c:pt idx="42">
                  <c:v>210</c:v>
                </c:pt>
                <c:pt idx="43">
                  <c:v>220</c:v>
                </c:pt>
                <c:pt idx="44">
                  <c:v>332</c:v>
                </c:pt>
                <c:pt idx="45">
                  <c:v>349</c:v>
                </c:pt>
                <c:pt idx="46">
                  <c:v>473</c:v>
                </c:pt>
                <c:pt idx="47">
                  <c:v>444</c:v>
                </c:pt>
                <c:pt idx="48">
                  <c:v>454</c:v>
                </c:pt>
                <c:pt idx="49">
                  <c:v>464</c:v>
                </c:pt>
                <c:pt idx="50">
                  <c:v>599</c:v>
                </c:pt>
                <c:pt idx="51">
                  <c:v>539</c:v>
                </c:pt>
                <c:pt idx="52">
                  <c:v>560</c:v>
                </c:pt>
                <c:pt idx="53">
                  <c:v>639</c:v>
                </c:pt>
                <c:pt idx="54">
                  <c:v>591</c:v>
                </c:pt>
              </c:numCache>
            </c:numRef>
          </c:val>
          <c:extLst>
            <c:ext xmlns:c16="http://schemas.microsoft.com/office/drawing/2014/chart" uri="{C3380CC4-5D6E-409C-BE32-E72D297353CC}">
              <c16:uniqueId val="{00000007-BC9D-4891-A34B-29B82D2A5417}"/>
            </c:ext>
          </c:extLst>
        </c:ser>
        <c:dLbls>
          <c:showLegendKey val="0"/>
          <c:showVal val="0"/>
          <c:showCatName val="0"/>
          <c:showSerName val="0"/>
          <c:showPercent val="0"/>
          <c:showBubbleSize val="0"/>
        </c:dLbls>
        <c:axId val="165919360"/>
        <c:axId val="165942016"/>
      </c:areaChart>
      <c:catAx>
        <c:axId val="16591936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and quarter registered</a:t>
                </a:r>
              </a:p>
            </c:rich>
          </c:tx>
          <c:layout>
            <c:manualLayout>
              <c:xMode val="edge"/>
              <c:yMode val="edge"/>
              <c:x val="0.30503694444444862"/>
              <c:y val="0.935030092592600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5942016"/>
        <c:crosses val="autoZero"/>
        <c:auto val="1"/>
        <c:lblAlgn val="ctr"/>
        <c:lblOffset val="100"/>
        <c:tickLblSkip val="8"/>
        <c:tickMarkSkip val="4"/>
        <c:noMultiLvlLbl val="0"/>
      </c:catAx>
      <c:valAx>
        <c:axId val="165942016"/>
        <c:scaling>
          <c:orientation val="minMax"/>
        </c:scaling>
        <c:delete val="0"/>
        <c:axPos val="l"/>
        <c:majorGridlines>
          <c:spPr>
            <a:ln w="12700">
              <a:solidFill>
                <a:srgbClr val="FFFFFF"/>
              </a:solidFill>
              <a:prstDash val="sysDash"/>
            </a:ln>
          </c:spPr>
        </c:majorGridlines>
        <c:numFmt formatCode="0%"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5919360"/>
        <c:crosses val="autoZero"/>
        <c:crossBetween val="midCat"/>
      </c:valAx>
      <c:spPr>
        <a:solidFill>
          <a:srgbClr val="FFFFFF"/>
        </a:solidFill>
        <a:ln w="25400">
          <a:noFill/>
        </a:ln>
      </c:spPr>
    </c:plotArea>
    <c:legend>
      <c:legendPos val="r"/>
      <c:layout>
        <c:manualLayout>
          <c:xMode val="edge"/>
          <c:yMode val="edge"/>
          <c:x val="0.7928327777777775"/>
          <c:y val="0.23975740740741119"/>
          <c:w val="0.19568944444444444"/>
          <c:h val="0.6108134259259255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8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a:pPr>
            <a:r>
              <a:rPr lang="en-NZ" sz="900" b="1" i="0"/>
              <a:t>Figure 9.1b : New light vehicle registrations</a:t>
            </a:r>
          </a:p>
          <a:p>
            <a:pPr>
              <a:defRPr sz="800" b="1" i="0"/>
            </a:pPr>
            <a:r>
              <a:rPr lang="en-NZ" sz="900" b="1" i="0"/>
              <a:t>CO</a:t>
            </a:r>
            <a:r>
              <a:rPr lang="en-NZ" sz="900" b="1" i="0" baseline="-25000"/>
              <a:t>2</a:t>
            </a:r>
            <a:r>
              <a:rPr lang="en-NZ" sz="900" b="1" i="0"/>
              <a:t> emissions per km driven</a:t>
            </a:r>
          </a:p>
        </c:rich>
      </c:tx>
      <c:layout>
        <c:manualLayout>
          <c:xMode val="edge"/>
          <c:yMode val="edge"/>
          <c:x val="0.17658633880595184"/>
          <c:y val="1.2594334799059213E-2"/>
        </c:manualLayout>
      </c:layout>
      <c:overlay val="0"/>
      <c:spPr>
        <a:noFill/>
        <a:ln w="25400">
          <a:noFill/>
        </a:ln>
      </c:spPr>
    </c:title>
    <c:autoTitleDeleted val="0"/>
    <c:plotArea>
      <c:layout>
        <c:manualLayout>
          <c:layoutTarget val="inner"/>
          <c:xMode val="edge"/>
          <c:yMode val="edge"/>
          <c:x val="0.11638678435516919"/>
          <c:y val="0.14157303370786894"/>
          <c:w val="0.68116055555555555"/>
          <c:h val="0.7004111111111111"/>
        </c:manualLayout>
      </c:layout>
      <c:areaChart>
        <c:grouping val="stacked"/>
        <c:varyColors val="0"/>
        <c:ser>
          <c:idx val="0"/>
          <c:order val="0"/>
          <c:tx>
            <c:strRef>
              <c:f>'9.1a,b'!$C$3</c:f>
              <c:strCache>
                <c:ptCount val="1"/>
                <c:pt idx="0">
                  <c:v>&lt;=120 g/km</c:v>
                </c:pt>
              </c:strCache>
            </c:strRef>
          </c:tx>
          <c:spPr>
            <a:solidFill>
              <a:srgbClr val="0093D3">
                <a:alpha val="28000"/>
              </a:srgbClr>
            </a:solidFill>
            <a:ln w="25400">
              <a:noFill/>
            </a:ln>
          </c:spPr>
          <c:cat>
            <c:numRef>
              <c:f>'9.1a,b'!$A$63:$A$118</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'9.1a,b'!$C$64:$C$118</c:f>
              <c:numCache>
                <c:formatCode>General</c:formatCode>
                <c:ptCount val="55"/>
                <c:pt idx="0">
                  <c:v>99</c:v>
                </c:pt>
                <c:pt idx="1">
                  <c:v>171</c:v>
                </c:pt>
                <c:pt idx="2">
                  <c:v>98</c:v>
                </c:pt>
                <c:pt idx="3">
                  <c:v>153</c:v>
                </c:pt>
                <c:pt idx="4">
                  <c:v>223</c:v>
                </c:pt>
                <c:pt idx="5">
                  <c:v>156</c:v>
                </c:pt>
                <c:pt idx="6">
                  <c:v>150</c:v>
                </c:pt>
                <c:pt idx="7">
                  <c:v>229</c:v>
                </c:pt>
                <c:pt idx="8">
                  <c:v>240</c:v>
                </c:pt>
                <c:pt idx="9">
                  <c:v>194</c:v>
                </c:pt>
                <c:pt idx="10">
                  <c:v>205</c:v>
                </c:pt>
                <c:pt idx="11">
                  <c:v>338</c:v>
                </c:pt>
                <c:pt idx="12">
                  <c:v>462</c:v>
                </c:pt>
                <c:pt idx="13">
                  <c:v>366</c:v>
                </c:pt>
                <c:pt idx="14">
                  <c:v>195</c:v>
                </c:pt>
                <c:pt idx="15">
                  <c:v>250</c:v>
                </c:pt>
                <c:pt idx="16">
                  <c:v>185</c:v>
                </c:pt>
                <c:pt idx="17">
                  <c:v>334</c:v>
                </c:pt>
                <c:pt idx="18">
                  <c:v>169</c:v>
                </c:pt>
                <c:pt idx="19">
                  <c:v>173</c:v>
                </c:pt>
                <c:pt idx="20">
                  <c:v>127</c:v>
                </c:pt>
                <c:pt idx="21">
                  <c:v>157</c:v>
                </c:pt>
                <c:pt idx="22">
                  <c:v>332</c:v>
                </c:pt>
                <c:pt idx="23">
                  <c:v>410</c:v>
                </c:pt>
                <c:pt idx="24">
                  <c:v>331</c:v>
                </c:pt>
                <c:pt idx="25">
                  <c:v>431</c:v>
                </c:pt>
                <c:pt idx="26">
                  <c:v>339</c:v>
                </c:pt>
                <c:pt idx="27">
                  <c:v>554</c:v>
                </c:pt>
                <c:pt idx="28">
                  <c:v>697</c:v>
                </c:pt>
                <c:pt idx="29">
                  <c:v>495</c:v>
                </c:pt>
                <c:pt idx="30">
                  <c:v>617</c:v>
                </c:pt>
                <c:pt idx="31">
                  <c:v>1115</c:v>
                </c:pt>
                <c:pt idx="32">
                  <c:v>1110</c:v>
                </c:pt>
                <c:pt idx="33">
                  <c:v>1547</c:v>
                </c:pt>
                <c:pt idx="34">
                  <c:v>1099</c:v>
                </c:pt>
                <c:pt idx="35">
                  <c:v>1374</c:v>
                </c:pt>
                <c:pt idx="36">
                  <c:v>1265</c:v>
                </c:pt>
                <c:pt idx="37">
                  <c:v>1073</c:v>
                </c:pt>
                <c:pt idx="38">
                  <c:v>1439</c:v>
                </c:pt>
                <c:pt idx="39">
                  <c:v>2203</c:v>
                </c:pt>
                <c:pt idx="40">
                  <c:v>1796</c:v>
                </c:pt>
                <c:pt idx="41">
                  <c:v>1987</c:v>
                </c:pt>
                <c:pt idx="42">
                  <c:v>1978</c:v>
                </c:pt>
                <c:pt idx="43">
                  <c:v>2051</c:v>
                </c:pt>
                <c:pt idx="44">
                  <c:v>1983</c:v>
                </c:pt>
                <c:pt idx="45">
                  <c:v>2080</c:v>
                </c:pt>
                <c:pt idx="46">
                  <c:v>1941</c:v>
                </c:pt>
                <c:pt idx="47">
                  <c:v>2552</c:v>
                </c:pt>
                <c:pt idx="48">
                  <c:v>2108</c:v>
                </c:pt>
                <c:pt idx="49">
                  <c:v>2549</c:v>
                </c:pt>
                <c:pt idx="50">
                  <c:v>2447</c:v>
                </c:pt>
                <c:pt idx="51">
                  <c:v>2590</c:v>
                </c:pt>
                <c:pt idx="52">
                  <c:v>2447</c:v>
                </c:pt>
                <c:pt idx="53">
                  <c:v>2465</c:v>
                </c:pt>
                <c:pt idx="54">
                  <c:v>2287</c:v>
                </c:pt>
              </c:numCache>
            </c:numRef>
          </c:val>
          <c:extLst>
            <c:ext xmlns:c16="http://schemas.microsoft.com/office/drawing/2014/chart" uri="{C3380CC4-5D6E-409C-BE32-E72D297353CC}">
              <c16:uniqueId val="{00000000-9AFC-43C9-89F4-229012EDA664}"/>
            </c:ext>
          </c:extLst>
        </c:ser>
        <c:ser>
          <c:idx val="1"/>
          <c:order val="1"/>
          <c:tx>
            <c:strRef>
              <c:f>'9.1a,b'!$D$3</c:f>
              <c:strCache>
                <c:ptCount val="1"/>
                <c:pt idx="0">
                  <c:v>&lt;=150 g/km</c:v>
                </c:pt>
              </c:strCache>
            </c:strRef>
          </c:tx>
          <c:spPr>
            <a:solidFill>
              <a:srgbClr val="6BB5D9"/>
            </a:solidFill>
            <a:ln w="25400">
              <a:noFill/>
            </a:ln>
          </c:spPr>
          <c:cat>
            <c:numRef>
              <c:f>'9.1a,b'!$A$63:$A$118</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'9.1a,b'!$D$64:$D$118</c:f>
              <c:numCache>
                <c:formatCode>General</c:formatCode>
                <c:ptCount val="55"/>
                <c:pt idx="0">
                  <c:v>1453</c:v>
                </c:pt>
                <c:pt idx="1">
                  <c:v>2251</c:v>
                </c:pt>
                <c:pt idx="2">
                  <c:v>2107</c:v>
                </c:pt>
                <c:pt idx="3">
                  <c:v>1843</c:v>
                </c:pt>
                <c:pt idx="4">
                  <c:v>1772</c:v>
                </c:pt>
                <c:pt idx="5">
                  <c:v>2069</c:v>
                </c:pt>
                <c:pt idx="6">
                  <c:v>1827</c:v>
                </c:pt>
                <c:pt idx="7">
                  <c:v>1850</c:v>
                </c:pt>
                <c:pt idx="8">
                  <c:v>1399</c:v>
                </c:pt>
                <c:pt idx="9">
                  <c:v>1880</c:v>
                </c:pt>
                <c:pt idx="10">
                  <c:v>1843</c:v>
                </c:pt>
                <c:pt idx="11">
                  <c:v>2253</c:v>
                </c:pt>
                <c:pt idx="12">
                  <c:v>2523</c:v>
                </c:pt>
                <c:pt idx="13">
                  <c:v>2266</c:v>
                </c:pt>
                <c:pt idx="14">
                  <c:v>2136</c:v>
                </c:pt>
                <c:pt idx="15">
                  <c:v>1724</c:v>
                </c:pt>
                <c:pt idx="16">
                  <c:v>1666</c:v>
                </c:pt>
                <c:pt idx="17">
                  <c:v>1942</c:v>
                </c:pt>
                <c:pt idx="18">
                  <c:v>1552</c:v>
                </c:pt>
                <c:pt idx="19">
                  <c:v>1976</c:v>
                </c:pt>
                <c:pt idx="20">
                  <c:v>1984</c:v>
                </c:pt>
                <c:pt idx="21">
                  <c:v>2315</c:v>
                </c:pt>
                <c:pt idx="22">
                  <c:v>2008</c:v>
                </c:pt>
                <c:pt idx="23">
                  <c:v>2751</c:v>
                </c:pt>
                <c:pt idx="24">
                  <c:v>2854</c:v>
                </c:pt>
                <c:pt idx="25">
                  <c:v>3379</c:v>
                </c:pt>
                <c:pt idx="26">
                  <c:v>3438</c:v>
                </c:pt>
                <c:pt idx="27">
                  <c:v>4860</c:v>
                </c:pt>
                <c:pt idx="28">
                  <c:v>4918</c:v>
                </c:pt>
                <c:pt idx="29">
                  <c:v>5079</c:v>
                </c:pt>
                <c:pt idx="30">
                  <c:v>6603</c:v>
                </c:pt>
                <c:pt idx="31">
                  <c:v>6148</c:v>
                </c:pt>
                <c:pt idx="32">
                  <c:v>5543</c:v>
                </c:pt>
                <c:pt idx="33">
                  <c:v>6089</c:v>
                </c:pt>
                <c:pt idx="34">
                  <c:v>6381</c:v>
                </c:pt>
                <c:pt idx="35">
                  <c:v>6689</c:v>
                </c:pt>
                <c:pt idx="36">
                  <c:v>5826</c:v>
                </c:pt>
                <c:pt idx="37">
                  <c:v>7437</c:v>
                </c:pt>
                <c:pt idx="38">
                  <c:v>7760</c:v>
                </c:pt>
                <c:pt idx="39">
                  <c:v>7016</c:v>
                </c:pt>
                <c:pt idx="40">
                  <c:v>6014</c:v>
                </c:pt>
                <c:pt idx="41">
                  <c:v>6691</c:v>
                </c:pt>
                <c:pt idx="42">
                  <c:v>7149</c:v>
                </c:pt>
                <c:pt idx="43">
                  <c:v>7078</c:v>
                </c:pt>
                <c:pt idx="44">
                  <c:v>6160</c:v>
                </c:pt>
                <c:pt idx="45">
                  <c:v>7362</c:v>
                </c:pt>
                <c:pt idx="46">
                  <c:v>8080</c:v>
                </c:pt>
                <c:pt idx="47">
                  <c:v>7522</c:v>
                </c:pt>
                <c:pt idx="48">
                  <c:v>6622</c:v>
                </c:pt>
                <c:pt idx="49">
                  <c:v>7073</c:v>
                </c:pt>
                <c:pt idx="50">
                  <c:v>8591</c:v>
                </c:pt>
                <c:pt idx="51">
                  <c:v>7181</c:v>
                </c:pt>
                <c:pt idx="52">
                  <c:v>5970</c:v>
                </c:pt>
                <c:pt idx="53">
                  <c:v>7090</c:v>
                </c:pt>
                <c:pt idx="54">
                  <c:v>8332</c:v>
                </c:pt>
              </c:numCache>
            </c:numRef>
          </c:val>
          <c:extLst>
            <c:ext xmlns:c16="http://schemas.microsoft.com/office/drawing/2014/chart" uri="{C3380CC4-5D6E-409C-BE32-E72D297353CC}">
              <c16:uniqueId val="{00000001-9AFC-43C9-89F4-229012EDA664}"/>
            </c:ext>
          </c:extLst>
        </c:ser>
        <c:ser>
          <c:idx val="2"/>
          <c:order val="2"/>
          <c:tx>
            <c:strRef>
              <c:f>'9.1a,b'!$E$3</c:f>
              <c:strCache>
                <c:ptCount val="1"/>
                <c:pt idx="0">
                  <c:v>&lt;=170 g/km</c:v>
                </c:pt>
              </c:strCache>
            </c:strRef>
          </c:tx>
          <c:spPr>
            <a:solidFill>
              <a:srgbClr val="0093D3"/>
            </a:solidFill>
            <a:ln w="25400">
              <a:noFill/>
            </a:ln>
          </c:spPr>
          <c:cat>
            <c:numRef>
              <c:f>'9.1a,b'!$A$63:$A$118</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'9.1a,b'!$E$64:$E$118</c:f>
              <c:numCache>
                <c:formatCode>General</c:formatCode>
                <c:ptCount val="55"/>
                <c:pt idx="0">
                  <c:v>816</c:v>
                </c:pt>
                <c:pt idx="1">
                  <c:v>1396</c:v>
                </c:pt>
                <c:pt idx="2">
                  <c:v>1436</c:v>
                </c:pt>
                <c:pt idx="3">
                  <c:v>1619</c:v>
                </c:pt>
                <c:pt idx="4">
                  <c:v>1745</c:v>
                </c:pt>
                <c:pt idx="5">
                  <c:v>2067</c:v>
                </c:pt>
                <c:pt idx="6">
                  <c:v>1740</c:v>
                </c:pt>
                <c:pt idx="7">
                  <c:v>2004</c:v>
                </c:pt>
                <c:pt idx="8">
                  <c:v>2326</c:v>
                </c:pt>
                <c:pt idx="9">
                  <c:v>3302</c:v>
                </c:pt>
                <c:pt idx="10">
                  <c:v>3474</c:v>
                </c:pt>
                <c:pt idx="11">
                  <c:v>3332</c:v>
                </c:pt>
                <c:pt idx="12">
                  <c:v>2925</c:v>
                </c:pt>
                <c:pt idx="13">
                  <c:v>2685</c:v>
                </c:pt>
                <c:pt idx="14">
                  <c:v>3735</c:v>
                </c:pt>
                <c:pt idx="15">
                  <c:v>2910</c:v>
                </c:pt>
                <c:pt idx="16">
                  <c:v>2440</c:v>
                </c:pt>
                <c:pt idx="17">
                  <c:v>2666</c:v>
                </c:pt>
                <c:pt idx="18">
                  <c:v>2510</c:v>
                </c:pt>
                <c:pt idx="19">
                  <c:v>2457</c:v>
                </c:pt>
                <c:pt idx="20">
                  <c:v>2274</c:v>
                </c:pt>
                <c:pt idx="21">
                  <c:v>2410</c:v>
                </c:pt>
                <c:pt idx="22">
                  <c:v>3046</c:v>
                </c:pt>
                <c:pt idx="23">
                  <c:v>3204</c:v>
                </c:pt>
                <c:pt idx="24">
                  <c:v>2408</c:v>
                </c:pt>
                <c:pt idx="25">
                  <c:v>2446</c:v>
                </c:pt>
                <c:pt idx="26">
                  <c:v>2608</c:v>
                </c:pt>
                <c:pt idx="27">
                  <c:v>3594</c:v>
                </c:pt>
                <c:pt idx="28">
                  <c:v>3287</c:v>
                </c:pt>
                <c:pt idx="29">
                  <c:v>3172</c:v>
                </c:pt>
                <c:pt idx="30">
                  <c:v>3218</c:v>
                </c:pt>
                <c:pt idx="31">
                  <c:v>3532</c:v>
                </c:pt>
                <c:pt idx="32">
                  <c:v>3574</c:v>
                </c:pt>
                <c:pt idx="33">
                  <c:v>3572</c:v>
                </c:pt>
                <c:pt idx="34">
                  <c:v>3611</c:v>
                </c:pt>
                <c:pt idx="35">
                  <c:v>4427</c:v>
                </c:pt>
                <c:pt idx="36">
                  <c:v>3964</c:v>
                </c:pt>
                <c:pt idx="37">
                  <c:v>4304</c:v>
                </c:pt>
                <c:pt idx="38">
                  <c:v>4431</c:v>
                </c:pt>
                <c:pt idx="39">
                  <c:v>4417</c:v>
                </c:pt>
                <c:pt idx="40">
                  <c:v>4588</c:v>
                </c:pt>
                <c:pt idx="41">
                  <c:v>5320</c:v>
                </c:pt>
                <c:pt idx="42">
                  <c:v>5587</c:v>
                </c:pt>
                <c:pt idx="43">
                  <c:v>5965</c:v>
                </c:pt>
                <c:pt idx="44">
                  <c:v>5578</c:v>
                </c:pt>
                <c:pt idx="45">
                  <c:v>6578</c:v>
                </c:pt>
                <c:pt idx="46">
                  <c:v>6683</c:v>
                </c:pt>
                <c:pt idx="47">
                  <c:v>6465</c:v>
                </c:pt>
                <c:pt idx="48">
                  <c:v>6022</c:v>
                </c:pt>
                <c:pt idx="49">
                  <c:v>7132</c:v>
                </c:pt>
                <c:pt idx="50">
                  <c:v>7466</c:v>
                </c:pt>
                <c:pt idx="51">
                  <c:v>7805</c:v>
                </c:pt>
                <c:pt idx="52">
                  <c:v>7419</c:v>
                </c:pt>
                <c:pt idx="53">
                  <c:v>7819</c:v>
                </c:pt>
                <c:pt idx="54">
                  <c:v>8448</c:v>
                </c:pt>
              </c:numCache>
            </c:numRef>
          </c:val>
          <c:extLst>
            <c:ext xmlns:c16="http://schemas.microsoft.com/office/drawing/2014/chart" uri="{C3380CC4-5D6E-409C-BE32-E72D297353CC}">
              <c16:uniqueId val="{00000002-9AFC-43C9-89F4-229012EDA664}"/>
            </c:ext>
          </c:extLst>
        </c:ser>
        <c:ser>
          <c:idx val="3"/>
          <c:order val="3"/>
          <c:tx>
            <c:strRef>
              <c:f>'9.1a,b'!$F$3</c:f>
              <c:strCache>
                <c:ptCount val="1"/>
                <c:pt idx="0">
                  <c:v>&lt;=200 g/km</c:v>
                </c:pt>
              </c:strCache>
            </c:strRef>
          </c:tx>
          <c:spPr>
            <a:solidFill>
              <a:srgbClr val="B3D14C"/>
            </a:solidFill>
            <a:ln w="25400">
              <a:noFill/>
            </a:ln>
          </c:spPr>
          <c:cat>
            <c:numRef>
              <c:f>'9.1a,b'!$A$63:$A$118</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'9.1a,b'!$F$64:$F$118</c:f>
              <c:numCache>
                <c:formatCode>General</c:formatCode>
                <c:ptCount val="55"/>
                <c:pt idx="0">
                  <c:v>3857</c:v>
                </c:pt>
                <c:pt idx="1">
                  <c:v>5069</c:v>
                </c:pt>
                <c:pt idx="2">
                  <c:v>5336</c:v>
                </c:pt>
                <c:pt idx="3">
                  <c:v>4450</c:v>
                </c:pt>
                <c:pt idx="4">
                  <c:v>3789</c:v>
                </c:pt>
                <c:pt idx="5">
                  <c:v>4401</c:v>
                </c:pt>
                <c:pt idx="6">
                  <c:v>4575</c:v>
                </c:pt>
                <c:pt idx="7">
                  <c:v>4239</c:v>
                </c:pt>
                <c:pt idx="8">
                  <c:v>3312</c:v>
                </c:pt>
                <c:pt idx="9">
                  <c:v>3596</c:v>
                </c:pt>
                <c:pt idx="10">
                  <c:v>4064</c:v>
                </c:pt>
                <c:pt idx="11">
                  <c:v>4146</c:v>
                </c:pt>
                <c:pt idx="12">
                  <c:v>3585</c:v>
                </c:pt>
                <c:pt idx="13">
                  <c:v>4191</c:v>
                </c:pt>
                <c:pt idx="14">
                  <c:v>4191</c:v>
                </c:pt>
                <c:pt idx="15">
                  <c:v>3197</c:v>
                </c:pt>
                <c:pt idx="16">
                  <c:v>2478</c:v>
                </c:pt>
                <c:pt idx="17">
                  <c:v>3400</c:v>
                </c:pt>
                <c:pt idx="18">
                  <c:v>4108</c:v>
                </c:pt>
                <c:pt idx="19">
                  <c:v>4787</c:v>
                </c:pt>
                <c:pt idx="20">
                  <c:v>4419</c:v>
                </c:pt>
                <c:pt idx="21">
                  <c:v>5037</c:v>
                </c:pt>
                <c:pt idx="22">
                  <c:v>4846</c:v>
                </c:pt>
                <c:pt idx="23">
                  <c:v>5150</c:v>
                </c:pt>
                <c:pt idx="24">
                  <c:v>3601</c:v>
                </c:pt>
                <c:pt idx="25">
                  <c:v>4319</c:v>
                </c:pt>
                <c:pt idx="26">
                  <c:v>4166</c:v>
                </c:pt>
                <c:pt idx="27">
                  <c:v>5165</c:v>
                </c:pt>
                <c:pt idx="28">
                  <c:v>4317</c:v>
                </c:pt>
                <c:pt idx="29">
                  <c:v>4727</c:v>
                </c:pt>
                <c:pt idx="30">
                  <c:v>4317</c:v>
                </c:pt>
                <c:pt idx="31">
                  <c:v>4938</c:v>
                </c:pt>
                <c:pt idx="32">
                  <c:v>5581</c:v>
                </c:pt>
                <c:pt idx="33">
                  <c:v>5860</c:v>
                </c:pt>
                <c:pt idx="34">
                  <c:v>5899</c:v>
                </c:pt>
                <c:pt idx="35">
                  <c:v>6250</c:v>
                </c:pt>
                <c:pt idx="36">
                  <c:v>6284</c:v>
                </c:pt>
                <c:pt idx="37">
                  <c:v>6037</c:v>
                </c:pt>
                <c:pt idx="38">
                  <c:v>6387</c:v>
                </c:pt>
                <c:pt idx="39">
                  <c:v>6903</c:v>
                </c:pt>
                <c:pt idx="40">
                  <c:v>6461</c:v>
                </c:pt>
                <c:pt idx="41">
                  <c:v>6717</c:v>
                </c:pt>
                <c:pt idx="42">
                  <c:v>6872</c:v>
                </c:pt>
                <c:pt idx="43">
                  <c:v>7277</c:v>
                </c:pt>
                <c:pt idx="44">
                  <c:v>7599</c:v>
                </c:pt>
                <c:pt idx="45">
                  <c:v>7745</c:v>
                </c:pt>
                <c:pt idx="46">
                  <c:v>8713</c:v>
                </c:pt>
                <c:pt idx="47">
                  <c:v>8622</c:v>
                </c:pt>
                <c:pt idx="48">
                  <c:v>8965</c:v>
                </c:pt>
                <c:pt idx="49">
                  <c:v>8090</c:v>
                </c:pt>
                <c:pt idx="50">
                  <c:v>8059</c:v>
                </c:pt>
                <c:pt idx="51">
                  <c:v>7873</c:v>
                </c:pt>
                <c:pt idx="52">
                  <c:v>8220</c:v>
                </c:pt>
                <c:pt idx="53">
                  <c:v>7682</c:v>
                </c:pt>
                <c:pt idx="54">
                  <c:v>8157</c:v>
                </c:pt>
              </c:numCache>
            </c:numRef>
          </c:val>
          <c:extLst>
            <c:ext xmlns:c16="http://schemas.microsoft.com/office/drawing/2014/chart" uri="{C3380CC4-5D6E-409C-BE32-E72D297353CC}">
              <c16:uniqueId val="{00000003-9AFC-43C9-89F4-229012EDA664}"/>
            </c:ext>
          </c:extLst>
        </c:ser>
        <c:ser>
          <c:idx val="4"/>
          <c:order val="4"/>
          <c:tx>
            <c:strRef>
              <c:f>'9.1a,b'!$G$3</c:f>
              <c:strCache>
                <c:ptCount val="1"/>
                <c:pt idx="0">
                  <c:v>&lt;=220 g/km</c:v>
                </c:pt>
              </c:strCache>
            </c:strRef>
          </c:tx>
          <c:spPr>
            <a:solidFill>
              <a:srgbClr val="6FB976"/>
            </a:solidFill>
            <a:ln w="25400">
              <a:noFill/>
            </a:ln>
          </c:spPr>
          <c:cat>
            <c:numRef>
              <c:f>'9.1a,b'!$A$63:$A$118</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'9.1a,b'!$G$64:$G$118</c:f>
              <c:numCache>
                <c:formatCode>General</c:formatCode>
                <c:ptCount val="55"/>
                <c:pt idx="0">
                  <c:v>3711</c:v>
                </c:pt>
                <c:pt idx="1">
                  <c:v>4331</c:v>
                </c:pt>
                <c:pt idx="2">
                  <c:v>3863</c:v>
                </c:pt>
                <c:pt idx="3">
                  <c:v>4568</c:v>
                </c:pt>
                <c:pt idx="4">
                  <c:v>4795</c:v>
                </c:pt>
                <c:pt idx="5">
                  <c:v>5072</c:v>
                </c:pt>
                <c:pt idx="6">
                  <c:v>4705</c:v>
                </c:pt>
                <c:pt idx="7">
                  <c:v>4513</c:v>
                </c:pt>
                <c:pt idx="8">
                  <c:v>4484</c:v>
                </c:pt>
                <c:pt idx="9">
                  <c:v>4680</c:v>
                </c:pt>
                <c:pt idx="10">
                  <c:v>4818</c:v>
                </c:pt>
                <c:pt idx="11">
                  <c:v>4842</c:v>
                </c:pt>
                <c:pt idx="12">
                  <c:v>4408</c:v>
                </c:pt>
                <c:pt idx="13">
                  <c:v>3843</c:v>
                </c:pt>
                <c:pt idx="14">
                  <c:v>3128</c:v>
                </c:pt>
                <c:pt idx="15">
                  <c:v>2872</c:v>
                </c:pt>
                <c:pt idx="16">
                  <c:v>2845</c:v>
                </c:pt>
                <c:pt idx="17">
                  <c:v>3117</c:v>
                </c:pt>
                <c:pt idx="18">
                  <c:v>2861</c:v>
                </c:pt>
                <c:pt idx="19">
                  <c:v>3314</c:v>
                </c:pt>
                <c:pt idx="20">
                  <c:v>3461</c:v>
                </c:pt>
                <c:pt idx="21">
                  <c:v>3279</c:v>
                </c:pt>
                <c:pt idx="22">
                  <c:v>2900</c:v>
                </c:pt>
                <c:pt idx="23">
                  <c:v>3252</c:v>
                </c:pt>
                <c:pt idx="24">
                  <c:v>3594</c:v>
                </c:pt>
                <c:pt idx="25">
                  <c:v>3713</c:v>
                </c:pt>
                <c:pt idx="26">
                  <c:v>3277</c:v>
                </c:pt>
                <c:pt idx="27">
                  <c:v>3337</c:v>
                </c:pt>
                <c:pt idx="28">
                  <c:v>4198</c:v>
                </c:pt>
                <c:pt idx="29">
                  <c:v>4586</c:v>
                </c:pt>
                <c:pt idx="30">
                  <c:v>4125</c:v>
                </c:pt>
                <c:pt idx="31">
                  <c:v>3921</c:v>
                </c:pt>
                <c:pt idx="32">
                  <c:v>4666</c:v>
                </c:pt>
                <c:pt idx="33">
                  <c:v>4936</c:v>
                </c:pt>
                <c:pt idx="34">
                  <c:v>4990</c:v>
                </c:pt>
                <c:pt idx="35">
                  <c:v>4100</c:v>
                </c:pt>
                <c:pt idx="36">
                  <c:v>4881</c:v>
                </c:pt>
                <c:pt idx="37">
                  <c:v>4193</c:v>
                </c:pt>
                <c:pt idx="38">
                  <c:v>3998</c:v>
                </c:pt>
                <c:pt idx="39">
                  <c:v>4479</c:v>
                </c:pt>
                <c:pt idx="40">
                  <c:v>4466</c:v>
                </c:pt>
                <c:pt idx="41">
                  <c:v>4824</c:v>
                </c:pt>
                <c:pt idx="42">
                  <c:v>4344</c:v>
                </c:pt>
                <c:pt idx="43">
                  <c:v>3763</c:v>
                </c:pt>
                <c:pt idx="44">
                  <c:v>4043</c:v>
                </c:pt>
                <c:pt idx="45">
                  <c:v>4043</c:v>
                </c:pt>
                <c:pt idx="46">
                  <c:v>4950</c:v>
                </c:pt>
                <c:pt idx="47">
                  <c:v>5340</c:v>
                </c:pt>
                <c:pt idx="48">
                  <c:v>6633</c:v>
                </c:pt>
                <c:pt idx="49">
                  <c:v>5383</c:v>
                </c:pt>
                <c:pt idx="50">
                  <c:v>6236</c:v>
                </c:pt>
                <c:pt idx="51">
                  <c:v>5907</c:v>
                </c:pt>
                <c:pt idx="52">
                  <c:v>6124</c:v>
                </c:pt>
                <c:pt idx="53">
                  <c:v>5200</c:v>
                </c:pt>
                <c:pt idx="54">
                  <c:v>6292</c:v>
                </c:pt>
              </c:numCache>
            </c:numRef>
          </c:val>
          <c:extLst>
            <c:ext xmlns:c16="http://schemas.microsoft.com/office/drawing/2014/chart" uri="{C3380CC4-5D6E-409C-BE32-E72D297353CC}">
              <c16:uniqueId val="{00000004-9AFC-43C9-89F4-229012EDA664}"/>
            </c:ext>
          </c:extLst>
        </c:ser>
        <c:ser>
          <c:idx val="5"/>
          <c:order val="5"/>
          <c:tx>
            <c:strRef>
              <c:f>'9.1a,b'!$H$3</c:f>
              <c:strCache>
                <c:ptCount val="1"/>
                <c:pt idx="0">
                  <c:v>&lt;=250 g/km</c:v>
                </c:pt>
              </c:strCache>
            </c:strRef>
          </c:tx>
          <c:spPr>
            <a:solidFill>
              <a:srgbClr val="66B134"/>
            </a:solidFill>
            <a:ln w="25400">
              <a:noFill/>
            </a:ln>
          </c:spPr>
          <c:cat>
            <c:numRef>
              <c:f>'9.1a,b'!$A$63:$A$118</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'9.1a,b'!$H$64:$H$118</c:f>
              <c:numCache>
                <c:formatCode>General</c:formatCode>
                <c:ptCount val="55"/>
                <c:pt idx="0">
                  <c:v>3290</c:v>
                </c:pt>
                <c:pt idx="1">
                  <c:v>2950</c:v>
                </c:pt>
                <c:pt idx="2">
                  <c:v>2897</c:v>
                </c:pt>
                <c:pt idx="3">
                  <c:v>3311</c:v>
                </c:pt>
                <c:pt idx="4">
                  <c:v>3329</c:v>
                </c:pt>
                <c:pt idx="5">
                  <c:v>3178</c:v>
                </c:pt>
                <c:pt idx="6">
                  <c:v>4202</c:v>
                </c:pt>
                <c:pt idx="7">
                  <c:v>5314</c:v>
                </c:pt>
                <c:pt idx="8">
                  <c:v>5516</c:v>
                </c:pt>
                <c:pt idx="9">
                  <c:v>6152</c:v>
                </c:pt>
                <c:pt idx="10">
                  <c:v>5565</c:v>
                </c:pt>
                <c:pt idx="11">
                  <c:v>5217</c:v>
                </c:pt>
                <c:pt idx="12">
                  <c:v>5399</c:v>
                </c:pt>
                <c:pt idx="13">
                  <c:v>4989</c:v>
                </c:pt>
                <c:pt idx="14">
                  <c:v>4920</c:v>
                </c:pt>
                <c:pt idx="15">
                  <c:v>3419</c:v>
                </c:pt>
                <c:pt idx="16">
                  <c:v>3521</c:v>
                </c:pt>
                <c:pt idx="17">
                  <c:v>3662</c:v>
                </c:pt>
                <c:pt idx="18">
                  <c:v>3934</c:v>
                </c:pt>
                <c:pt idx="19">
                  <c:v>3860</c:v>
                </c:pt>
                <c:pt idx="20">
                  <c:v>4894</c:v>
                </c:pt>
                <c:pt idx="21">
                  <c:v>4393</c:v>
                </c:pt>
                <c:pt idx="22">
                  <c:v>4856</c:v>
                </c:pt>
                <c:pt idx="23">
                  <c:v>4549</c:v>
                </c:pt>
                <c:pt idx="24">
                  <c:v>4301</c:v>
                </c:pt>
                <c:pt idx="25">
                  <c:v>4433</c:v>
                </c:pt>
                <c:pt idx="26">
                  <c:v>4597</c:v>
                </c:pt>
                <c:pt idx="27">
                  <c:v>4374</c:v>
                </c:pt>
                <c:pt idx="28">
                  <c:v>5481</c:v>
                </c:pt>
                <c:pt idx="29">
                  <c:v>5000</c:v>
                </c:pt>
                <c:pt idx="30">
                  <c:v>4447</c:v>
                </c:pt>
                <c:pt idx="31">
                  <c:v>4926</c:v>
                </c:pt>
                <c:pt idx="32">
                  <c:v>4934</c:v>
                </c:pt>
                <c:pt idx="33">
                  <c:v>4447</c:v>
                </c:pt>
                <c:pt idx="34">
                  <c:v>5141</c:v>
                </c:pt>
                <c:pt idx="35">
                  <c:v>5498</c:v>
                </c:pt>
                <c:pt idx="36">
                  <c:v>6682</c:v>
                </c:pt>
                <c:pt idx="37">
                  <c:v>6506</c:v>
                </c:pt>
                <c:pt idx="38">
                  <c:v>6362</c:v>
                </c:pt>
                <c:pt idx="39">
                  <c:v>5784</c:v>
                </c:pt>
                <c:pt idx="40">
                  <c:v>6708</c:v>
                </c:pt>
                <c:pt idx="41">
                  <c:v>6052</c:v>
                </c:pt>
                <c:pt idx="42">
                  <c:v>6217</c:v>
                </c:pt>
                <c:pt idx="43">
                  <c:v>5670</c:v>
                </c:pt>
                <c:pt idx="44">
                  <c:v>6910</c:v>
                </c:pt>
                <c:pt idx="45">
                  <c:v>7322</c:v>
                </c:pt>
                <c:pt idx="46">
                  <c:v>6604</c:v>
                </c:pt>
                <c:pt idx="47">
                  <c:v>5918</c:v>
                </c:pt>
                <c:pt idx="48">
                  <c:v>6265</c:v>
                </c:pt>
                <c:pt idx="49">
                  <c:v>5555</c:v>
                </c:pt>
                <c:pt idx="50">
                  <c:v>5630</c:v>
                </c:pt>
                <c:pt idx="51">
                  <c:v>5881</c:v>
                </c:pt>
                <c:pt idx="52">
                  <c:v>6199</c:v>
                </c:pt>
                <c:pt idx="53">
                  <c:v>5600</c:v>
                </c:pt>
                <c:pt idx="54">
                  <c:v>5683</c:v>
                </c:pt>
              </c:numCache>
            </c:numRef>
          </c:val>
          <c:extLst>
            <c:ext xmlns:c16="http://schemas.microsoft.com/office/drawing/2014/chart" uri="{C3380CC4-5D6E-409C-BE32-E72D297353CC}">
              <c16:uniqueId val="{00000005-9AFC-43C9-89F4-229012EDA664}"/>
            </c:ext>
          </c:extLst>
        </c:ser>
        <c:ser>
          <c:idx val="6"/>
          <c:order val="6"/>
          <c:tx>
            <c:strRef>
              <c:f>'9.1a,b'!$I$3</c:f>
              <c:strCache>
                <c:ptCount val="1"/>
                <c:pt idx="0">
                  <c:v>&gt;250 g/km</c:v>
                </c:pt>
              </c:strCache>
            </c:strRef>
          </c:tx>
          <c:spPr>
            <a:solidFill>
              <a:srgbClr val="339966"/>
            </a:solidFill>
            <a:ln w="25400">
              <a:noFill/>
            </a:ln>
          </c:spPr>
          <c:cat>
            <c:numRef>
              <c:f>'9.1a,b'!$A$63:$A$118</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'9.1a,b'!$I$64:$I$118</c:f>
              <c:numCache>
                <c:formatCode>General</c:formatCode>
                <c:ptCount val="55"/>
                <c:pt idx="0">
                  <c:v>8091</c:v>
                </c:pt>
                <c:pt idx="1">
                  <c:v>8427</c:v>
                </c:pt>
                <c:pt idx="2">
                  <c:v>7096</c:v>
                </c:pt>
                <c:pt idx="3">
                  <c:v>7492</c:v>
                </c:pt>
                <c:pt idx="4">
                  <c:v>6723</c:v>
                </c:pt>
                <c:pt idx="5">
                  <c:v>7291</c:v>
                </c:pt>
                <c:pt idx="6">
                  <c:v>6224</c:v>
                </c:pt>
                <c:pt idx="7">
                  <c:v>5941</c:v>
                </c:pt>
                <c:pt idx="8">
                  <c:v>5630</c:v>
                </c:pt>
                <c:pt idx="9">
                  <c:v>5609</c:v>
                </c:pt>
                <c:pt idx="10">
                  <c:v>5036</c:v>
                </c:pt>
                <c:pt idx="11">
                  <c:v>5108</c:v>
                </c:pt>
                <c:pt idx="12">
                  <c:v>4028</c:v>
                </c:pt>
                <c:pt idx="13">
                  <c:v>3828</c:v>
                </c:pt>
                <c:pt idx="14">
                  <c:v>3172</c:v>
                </c:pt>
                <c:pt idx="15">
                  <c:v>2614</c:v>
                </c:pt>
                <c:pt idx="16">
                  <c:v>2306</c:v>
                </c:pt>
                <c:pt idx="17">
                  <c:v>2364</c:v>
                </c:pt>
                <c:pt idx="18">
                  <c:v>1835</c:v>
                </c:pt>
                <c:pt idx="19">
                  <c:v>2169</c:v>
                </c:pt>
                <c:pt idx="20">
                  <c:v>2295</c:v>
                </c:pt>
                <c:pt idx="21">
                  <c:v>1958</c:v>
                </c:pt>
                <c:pt idx="22">
                  <c:v>1836</c:v>
                </c:pt>
                <c:pt idx="23">
                  <c:v>2104</c:v>
                </c:pt>
                <c:pt idx="24">
                  <c:v>1940</c:v>
                </c:pt>
                <c:pt idx="25">
                  <c:v>1957</c:v>
                </c:pt>
                <c:pt idx="26">
                  <c:v>1592</c:v>
                </c:pt>
                <c:pt idx="27">
                  <c:v>1657</c:v>
                </c:pt>
                <c:pt idx="28">
                  <c:v>1663</c:v>
                </c:pt>
                <c:pt idx="29">
                  <c:v>1215</c:v>
                </c:pt>
                <c:pt idx="30">
                  <c:v>1410</c:v>
                </c:pt>
                <c:pt idx="31">
                  <c:v>1259</c:v>
                </c:pt>
                <c:pt idx="32">
                  <c:v>1278</c:v>
                </c:pt>
                <c:pt idx="33">
                  <c:v>1249</c:v>
                </c:pt>
                <c:pt idx="34">
                  <c:v>1374</c:v>
                </c:pt>
                <c:pt idx="35">
                  <c:v>1269</c:v>
                </c:pt>
                <c:pt idx="36">
                  <c:v>1046</c:v>
                </c:pt>
                <c:pt idx="37">
                  <c:v>1087</c:v>
                </c:pt>
                <c:pt idx="38">
                  <c:v>856</c:v>
                </c:pt>
                <c:pt idx="39">
                  <c:v>1060</c:v>
                </c:pt>
                <c:pt idx="40">
                  <c:v>954</c:v>
                </c:pt>
                <c:pt idx="41">
                  <c:v>808</c:v>
                </c:pt>
                <c:pt idx="42">
                  <c:v>784</c:v>
                </c:pt>
                <c:pt idx="43">
                  <c:v>1165</c:v>
                </c:pt>
                <c:pt idx="44">
                  <c:v>1004</c:v>
                </c:pt>
                <c:pt idx="45">
                  <c:v>1080</c:v>
                </c:pt>
                <c:pt idx="46">
                  <c:v>960</c:v>
                </c:pt>
                <c:pt idx="47">
                  <c:v>1176</c:v>
                </c:pt>
                <c:pt idx="48">
                  <c:v>1090</c:v>
                </c:pt>
                <c:pt idx="49">
                  <c:v>1153</c:v>
                </c:pt>
                <c:pt idx="50">
                  <c:v>1075</c:v>
                </c:pt>
                <c:pt idx="51">
                  <c:v>1125</c:v>
                </c:pt>
                <c:pt idx="52">
                  <c:v>1066</c:v>
                </c:pt>
                <c:pt idx="53">
                  <c:v>926</c:v>
                </c:pt>
                <c:pt idx="54">
                  <c:v>771</c:v>
                </c:pt>
              </c:numCache>
            </c:numRef>
          </c:val>
          <c:extLst>
            <c:ext xmlns:c16="http://schemas.microsoft.com/office/drawing/2014/chart" uri="{C3380CC4-5D6E-409C-BE32-E72D297353CC}">
              <c16:uniqueId val="{00000006-9AFC-43C9-89F4-229012EDA664}"/>
            </c:ext>
          </c:extLst>
        </c:ser>
        <c:ser>
          <c:idx val="7"/>
          <c:order val="7"/>
          <c:tx>
            <c:strRef>
              <c:f>'9.1a,b'!$J$3</c:f>
              <c:strCache>
                <c:ptCount val="1"/>
                <c:pt idx="0">
                  <c:v>No value</c:v>
                </c:pt>
              </c:strCache>
            </c:strRef>
          </c:tx>
          <c:spPr>
            <a:solidFill>
              <a:srgbClr val="BDC1C1"/>
            </a:solidFill>
            <a:ln w="25400">
              <a:noFill/>
            </a:ln>
          </c:spPr>
          <c:cat>
            <c:numRef>
              <c:f>'9.1a,b'!$A$63:$A$118</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'9.1a,b'!$J$64:$J$118</c:f>
              <c:numCache>
                <c:formatCode>General</c:formatCode>
                <c:ptCount val="55"/>
                <c:pt idx="0">
                  <c:v>3697</c:v>
                </c:pt>
                <c:pt idx="1">
                  <c:v>2034</c:v>
                </c:pt>
                <c:pt idx="2">
                  <c:v>1098</c:v>
                </c:pt>
                <c:pt idx="3">
                  <c:v>902</c:v>
                </c:pt>
                <c:pt idx="4">
                  <c:v>670</c:v>
                </c:pt>
                <c:pt idx="5">
                  <c:v>612</c:v>
                </c:pt>
                <c:pt idx="6">
                  <c:v>274</c:v>
                </c:pt>
                <c:pt idx="7">
                  <c:v>226</c:v>
                </c:pt>
                <c:pt idx="8">
                  <c:v>202</c:v>
                </c:pt>
                <c:pt idx="9">
                  <c:v>207</c:v>
                </c:pt>
                <c:pt idx="10">
                  <c:v>165</c:v>
                </c:pt>
                <c:pt idx="11">
                  <c:v>157</c:v>
                </c:pt>
                <c:pt idx="12">
                  <c:v>137</c:v>
                </c:pt>
                <c:pt idx="13">
                  <c:v>136</c:v>
                </c:pt>
                <c:pt idx="14">
                  <c:v>181</c:v>
                </c:pt>
                <c:pt idx="15">
                  <c:v>110</c:v>
                </c:pt>
                <c:pt idx="16">
                  <c:v>87</c:v>
                </c:pt>
                <c:pt idx="17">
                  <c:v>138</c:v>
                </c:pt>
                <c:pt idx="18">
                  <c:v>110</c:v>
                </c:pt>
                <c:pt idx="19">
                  <c:v>99</c:v>
                </c:pt>
                <c:pt idx="20">
                  <c:v>72</c:v>
                </c:pt>
                <c:pt idx="21">
                  <c:v>104</c:v>
                </c:pt>
                <c:pt idx="22">
                  <c:v>98</c:v>
                </c:pt>
                <c:pt idx="23">
                  <c:v>127</c:v>
                </c:pt>
                <c:pt idx="24">
                  <c:v>83</c:v>
                </c:pt>
                <c:pt idx="25">
                  <c:v>82</c:v>
                </c:pt>
                <c:pt idx="26">
                  <c:v>109</c:v>
                </c:pt>
                <c:pt idx="27">
                  <c:v>83</c:v>
                </c:pt>
                <c:pt idx="28">
                  <c:v>68</c:v>
                </c:pt>
                <c:pt idx="29">
                  <c:v>83</c:v>
                </c:pt>
                <c:pt idx="30">
                  <c:v>114</c:v>
                </c:pt>
                <c:pt idx="31">
                  <c:v>92</c:v>
                </c:pt>
                <c:pt idx="32">
                  <c:v>67</c:v>
                </c:pt>
                <c:pt idx="33">
                  <c:v>75</c:v>
                </c:pt>
                <c:pt idx="34">
                  <c:v>85</c:v>
                </c:pt>
                <c:pt idx="35">
                  <c:v>125</c:v>
                </c:pt>
                <c:pt idx="36">
                  <c:v>169</c:v>
                </c:pt>
                <c:pt idx="37">
                  <c:v>150</c:v>
                </c:pt>
                <c:pt idx="38">
                  <c:v>220</c:v>
                </c:pt>
                <c:pt idx="39">
                  <c:v>231</c:v>
                </c:pt>
                <c:pt idx="40">
                  <c:v>191</c:v>
                </c:pt>
                <c:pt idx="41">
                  <c:v>227</c:v>
                </c:pt>
                <c:pt idx="42">
                  <c:v>210</c:v>
                </c:pt>
                <c:pt idx="43">
                  <c:v>220</c:v>
                </c:pt>
                <c:pt idx="44">
                  <c:v>332</c:v>
                </c:pt>
                <c:pt idx="45">
                  <c:v>349</c:v>
                </c:pt>
                <c:pt idx="46">
                  <c:v>473</c:v>
                </c:pt>
                <c:pt idx="47">
                  <c:v>444</c:v>
                </c:pt>
                <c:pt idx="48">
                  <c:v>454</c:v>
                </c:pt>
                <c:pt idx="49">
                  <c:v>464</c:v>
                </c:pt>
                <c:pt idx="50">
                  <c:v>599</c:v>
                </c:pt>
                <c:pt idx="51">
                  <c:v>539</c:v>
                </c:pt>
                <c:pt idx="52">
                  <c:v>560</c:v>
                </c:pt>
                <c:pt idx="53">
                  <c:v>639</c:v>
                </c:pt>
                <c:pt idx="54">
                  <c:v>591</c:v>
                </c:pt>
              </c:numCache>
            </c:numRef>
          </c:val>
          <c:extLst>
            <c:ext xmlns:c16="http://schemas.microsoft.com/office/drawing/2014/chart" uri="{C3380CC4-5D6E-409C-BE32-E72D297353CC}">
              <c16:uniqueId val="{00000007-9AFC-43C9-89F4-229012EDA664}"/>
            </c:ext>
          </c:extLst>
        </c:ser>
        <c:dLbls>
          <c:showLegendKey val="0"/>
          <c:showVal val="0"/>
          <c:showCatName val="0"/>
          <c:showSerName val="0"/>
          <c:showPercent val="0"/>
          <c:showBubbleSize val="0"/>
        </c:dLbls>
        <c:axId val="167797120"/>
        <c:axId val="167799040"/>
      </c:areaChart>
      <c:catAx>
        <c:axId val="167797120"/>
        <c:scaling>
          <c:orientation val="minMax"/>
        </c:scaling>
        <c:delete val="0"/>
        <c:axPos val="b"/>
        <c:title>
          <c:tx>
            <c:rich>
              <a:bodyPr/>
              <a:lstStyle/>
              <a:p>
                <a:pPr>
                  <a:defRPr sz="700" i="0"/>
                </a:pPr>
                <a:r>
                  <a:rPr lang="en-NZ" sz="700" i="0"/>
                  <a:t>Year and quarter registered</a:t>
                </a:r>
              </a:p>
            </c:rich>
          </c:tx>
          <c:layout>
            <c:manualLayout>
              <c:xMode val="edge"/>
              <c:yMode val="edge"/>
              <c:x val="0.34822944444444442"/>
              <c:y val="0.935030092592600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i="0"/>
            </a:pPr>
            <a:endParaRPr lang="en-US"/>
          </a:p>
        </c:txPr>
        <c:crossAx val="167799040"/>
        <c:crosses val="autoZero"/>
        <c:auto val="1"/>
        <c:lblAlgn val="ctr"/>
        <c:lblOffset val="100"/>
        <c:tickLblSkip val="8"/>
        <c:tickMarkSkip val="4"/>
        <c:noMultiLvlLbl val="0"/>
      </c:catAx>
      <c:valAx>
        <c:axId val="167799040"/>
        <c:scaling>
          <c:orientation val="minMax"/>
          <c:max val="45000"/>
        </c:scaling>
        <c:delete val="0"/>
        <c:axPos val="l"/>
        <c:majorGridlines>
          <c:spPr>
            <a:ln w="12700">
              <a:solidFill>
                <a:srgbClr val="FFFFFF"/>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i="0"/>
            </a:pPr>
            <a:endParaRPr lang="en-US"/>
          </a:p>
        </c:txPr>
        <c:crossAx val="167797120"/>
        <c:crossesAt val="1"/>
        <c:crossBetween val="midCat"/>
      </c:valAx>
      <c:spPr>
        <a:solidFill>
          <a:srgbClr val="FFFFFF"/>
        </a:solidFill>
        <a:ln w="25400">
          <a:noFill/>
        </a:ln>
      </c:spPr>
    </c:plotArea>
    <c:legend>
      <c:legendPos val="r"/>
      <c:layout>
        <c:manualLayout>
          <c:xMode val="edge"/>
          <c:yMode val="edge"/>
          <c:x val="0.80917333333333363"/>
          <c:y val="0.32359545965845182"/>
          <c:w val="0.17936527777777794"/>
          <c:h val="0.50998888888888894"/>
        </c:manualLayout>
      </c:layout>
      <c:overlay val="0"/>
      <c:spPr>
        <a:solidFill>
          <a:srgbClr val="FFFFFF"/>
        </a:solidFill>
        <a:ln w="25400">
          <a:noFill/>
        </a:ln>
      </c:spPr>
      <c:txPr>
        <a:bodyPr/>
        <a:lstStyle/>
        <a:p>
          <a:pPr>
            <a:defRPr sz="700" i="0"/>
          </a:pPr>
          <a:endParaRPr lang="en-US"/>
        </a:p>
      </c:txPr>
    </c:legend>
    <c:plotVisOnly val="1"/>
    <c:dispBlanksAs val="zero"/>
    <c:showDLblsOverMax val="0"/>
  </c:chart>
  <c:spPr>
    <a:solidFill>
      <a:srgbClr val="FFFFFF"/>
    </a:solidFill>
    <a:ln w="9525">
      <a:noFill/>
    </a:ln>
  </c:spPr>
  <c:txPr>
    <a:bodyPr/>
    <a:lstStyle/>
    <a:p>
      <a:pPr>
        <a:defRPr sz="825" b="0" i="1"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7971014492772"/>
          <c:y val="9.4259201669610826E-2"/>
          <c:w val="0.85501449275362362"/>
          <c:h val="0.73367114743590733"/>
        </c:manualLayout>
      </c:layout>
      <c:lineChart>
        <c:grouping val="standard"/>
        <c:varyColors val="0"/>
        <c:ser>
          <c:idx val="0"/>
          <c:order val="0"/>
          <c:spPr>
            <a:ln w="31750">
              <a:solidFill>
                <a:srgbClr val="0093D3"/>
              </a:solidFill>
              <a:prstDash val="solid"/>
            </a:ln>
          </c:spPr>
          <c:marker>
            <c:symbol val="none"/>
          </c:marke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1.7'!$I$4:$I$21</c:f>
              <c:numCache>
                <c:formatCode>0.0</c:formatCode>
                <c:ptCount val="18"/>
                <c:pt idx="0">
                  <c:v>8764.3697935833006</c:v>
                </c:pt>
                <c:pt idx="1">
                  <c:v>8890.2493111308086</c:v>
                </c:pt>
                <c:pt idx="2">
                  <c:v>8980.4229424910627</c:v>
                </c:pt>
                <c:pt idx="3">
                  <c:v>9082.4938698470942</c:v>
                </c:pt>
                <c:pt idx="4">
                  <c:v>9048.8024649846393</c:v>
                </c:pt>
                <c:pt idx="5">
                  <c:v>8915.9663227070687</c:v>
                </c:pt>
                <c:pt idx="6">
                  <c:v>8960.9384426345932</c:v>
                </c:pt>
                <c:pt idx="7">
                  <c:v>8743.2625083337243</c:v>
                </c:pt>
                <c:pt idx="8">
                  <c:v>8675.1701866313379</c:v>
                </c:pt>
                <c:pt idx="9">
                  <c:v>8572.2753441974855</c:v>
                </c:pt>
                <c:pt idx="10">
                  <c:v>8403.4140869069342</c:v>
                </c:pt>
                <c:pt idx="11">
                  <c:v>8374.8684530750197</c:v>
                </c:pt>
                <c:pt idx="12">
                  <c:v>8434.824922446589</c:v>
                </c:pt>
                <c:pt idx="13">
                  <c:v>8514.0232964498755</c:v>
                </c:pt>
                <c:pt idx="14">
                  <c:v>8672.3421583219097</c:v>
                </c:pt>
                <c:pt idx="15">
                  <c:v>8908.8058584760929</c:v>
                </c:pt>
                <c:pt idx="16">
                  <c:v>9043.9274081645435</c:v>
                </c:pt>
                <c:pt idx="17">
                  <c:v>9185.1641602701875</c:v>
                </c:pt>
              </c:numCache>
            </c:numRef>
          </c:val>
          <c:smooth val="0"/>
          <c:extLst>
            <c:ext xmlns:c16="http://schemas.microsoft.com/office/drawing/2014/chart" uri="{C3380CC4-5D6E-409C-BE32-E72D297353CC}">
              <c16:uniqueId val="{00000000-58CF-4413-AA78-2FD08B2093B0}"/>
            </c:ext>
          </c:extLst>
        </c:ser>
        <c:dLbls>
          <c:showLegendKey val="0"/>
          <c:showVal val="0"/>
          <c:showCatName val="0"/>
          <c:showSerName val="0"/>
          <c:showPercent val="0"/>
          <c:showBubbleSize val="0"/>
        </c:dLbls>
        <c:smooth val="0"/>
        <c:axId val="145469440"/>
        <c:axId val="145470976"/>
      </c:lineChart>
      <c:catAx>
        <c:axId val="145469440"/>
        <c:scaling>
          <c:orientation val="minMax"/>
        </c:scaling>
        <c:delete val="0"/>
        <c:axPos val="b"/>
        <c:numFmt formatCode="General" sourceLinked="1"/>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470976"/>
        <c:crosses val="autoZero"/>
        <c:auto val="1"/>
        <c:lblAlgn val="ctr"/>
        <c:lblOffset val="100"/>
        <c:tickLblSkip val="2"/>
        <c:tickMarkSkip val="1"/>
        <c:noMultiLvlLbl val="0"/>
      </c:catAx>
      <c:valAx>
        <c:axId val="145470976"/>
        <c:scaling>
          <c:orientation val="minMax"/>
          <c:max val="10000"/>
          <c:min val="7000"/>
        </c:scaling>
        <c:delete val="0"/>
        <c:axPos val="l"/>
        <c:majorGridlines>
          <c:spPr>
            <a:ln w="3175">
              <a:solidFill>
                <a:srgbClr val="808080"/>
              </a:solidFill>
              <a:prstDash val="sysDash"/>
            </a:ln>
          </c:spPr>
        </c:majorGridlines>
        <c:numFmt formatCode="0" sourceLinked="0"/>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469440"/>
        <c:crosses val="autoZero"/>
        <c:crossBetween val="midCat"/>
        <c:majorUnit val="1000"/>
        <c:minorUnit val="10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9.2a : Used import light petrol registrations</a:t>
            </a:r>
          </a:p>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 per km driven</a:t>
            </a:r>
          </a:p>
        </c:rich>
      </c:tx>
      <c:layout>
        <c:manualLayout>
          <c:xMode val="edge"/>
          <c:yMode val="edge"/>
          <c:x val="0.12502277777777768"/>
          <c:y val="4.5370370370370373E-3"/>
        </c:manualLayout>
      </c:layout>
      <c:overlay val="0"/>
      <c:spPr>
        <a:noFill/>
        <a:ln w="25400">
          <a:noFill/>
        </a:ln>
      </c:spPr>
    </c:title>
    <c:autoTitleDeleted val="0"/>
    <c:plotArea>
      <c:layout>
        <c:manualLayout>
          <c:layoutTarget val="inner"/>
          <c:xMode val="edge"/>
          <c:yMode val="edge"/>
          <c:x val="0.11584138888888888"/>
          <c:y val="0.13541666666666671"/>
          <c:w val="0.6619338888888987"/>
          <c:h val="0.69166666666666654"/>
        </c:manualLayout>
      </c:layout>
      <c:areaChart>
        <c:grouping val="percentStacked"/>
        <c:varyColors val="0"/>
        <c:ser>
          <c:idx val="0"/>
          <c:order val="0"/>
          <c:tx>
            <c:strRef>
              <c:f>'9.2a,b'!$C$3</c:f>
              <c:strCache>
                <c:ptCount val="1"/>
                <c:pt idx="0">
                  <c:v>upto 120 g/km</c:v>
                </c:pt>
              </c:strCache>
            </c:strRef>
          </c:tx>
          <c:spPr>
            <a:solidFill>
              <a:srgbClr val="0093D3">
                <a:alpha val="28000"/>
              </a:srgbClr>
            </a:solidFill>
            <a:ln w="25400">
              <a:noFill/>
            </a:ln>
          </c:spPr>
          <c:cat>
            <c:numRef>
              <c:f>'9.2a,b'!$A$4:$A$59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'9.2a,b'!$C$5:$C$59</c:f>
              <c:numCache>
                <c:formatCode>0.0</c:formatCode>
                <c:ptCount val="55"/>
                <c:pt idx="0">
                  <c:v>796.27726532999998</c:v>
                </c:pt>
                <c:pt idx="1">
                  <c:v>829.85506543999998</c:v>
                </c:pt>
                <c:pt idx="2">
                  <c:v>760.54704956</c:v>
                </c:pt>
                <c:pt idx="3">
                  <c:v>930.54237780999995</c:v>
                </c:pt>
                <c:pt idx="4">
                  <c:v>1068.4824087</c:v>
                </c:pt>
                <c:pt idx="5">
                  <c:v>1110.6239955000001</c:v>
                </c:pt>
                <c:pt idx="6">
                  <c:v>943.17141088999995</c:v>
                </c:pt>
                <c:pt idx="7">
                  <c:v>1163.2419064999999</c:v>
                </c:pt>
                <c:pt idx="8">
                  <c:v>959.64773085000002</c:v>
                </c:pt>
                <c:pt idx="9">
                  <c:v>1113.8416278</c:v>
                </c:pt>
                <c:pt idx="10">
                  <c:v>823.73498527000004</c:v>
                </c:pt>
                <c:pt idx="11">
                  <c:v>784.98723647999998</c:v>
                </c:pt>
                <c:pt idx="12">
                  <c:v>766.00725377000003</c:v>
                </c:pt>
                <c:pt idx="13">
                  <c:v>713.85539801000004</c:v>
                </c:pt>
                <c:pt idx="14">
                  <c:v>510.50180684999998</c:v>
                </c:pt>
                <c:pt idx="15">
                  <c:v>430.31269044999999</c:v>
                </c:pt>
                <c:pt idx="16">
                  <c:v>600.17007286</c:v>
                </c:pt>
                <c:pt idx="17">
                  <c:v>581.22215648999997</c:v>
                </c:pt>
                <c:pt idx="18">
                  <c:v>751.80096631000004</c:v>
                </c:pt>
                <c:pt idx="19">
                  <c:v>634.70677496999997</c:v>
                </c:pt>
                <c:pt idx="20">
                  <c:v>595.56511755999998</c:v>
                </c:pt>
                <c:pt idx="21">
                  <c:v>593.53204521999999</c:v>
                </c:pt>
                <c:pt idx="22">
                  <c:v>584.59938700999999</c:v>
                </c:pt>
                <c:pt idx="23">
                  <c:v>607.57977915000004</c:v>
                </c:pt>
                <c:pt idx="24">
                  <c:v>562.51629464999996</c:v>
                </c:pt>
                <c:pt idx="25">
                  <c:v>543.64385186000004</c:v>
                </c:pt>
                <c:pt idx="26">
                  <c:v>557.85627849000002</c:v>
                </c:pt>
                <c:pt idx="27">
                  <c:v>763.98248153999998</c:v>
                </c:pt>
                <c:pt idx="28">
                  <c:v>1102.9627902</c:v>
                </c:pt>
                <c:pt idx="29">
                  <c:v>1215.1457210999999</c:v>
                </c:pt>
                <c:pt idx="30">
                  <c:v>1207.8789968999999</c:v>
                </c:pt>
                <c:pt idx="31">
                  <c:v>1676.6427745000001</c:v>
                </c:pt>
                <c:pt idx="32">
                  <c:v>1984.2988935999999</c:v>
                </c:pt>
                <c:pt idx="33">
                  <c:v>2052.7952353000001</c:v>
                </c:pt>
                <c:pt idx="34">
                  <c:v>2348.9158392999998</c:v>
                </c:pt>
                <c:pt idx="35">
                  <c:v>2638.4793410000002</c:v>
                </c:pt>
                <c:pt idx="36">
                  <c:v>2464.3556603000002</c:v>
                </c:pt>
                <c:pt idx="37">
                  <c:v>2582.6536354</c:v>
                </c:pt>
                <c:pt idx="38">
                  <c:v>3082.7172528000001</c:v>
                </c:pt>
                <c:pt idx="39">
                  <c:v>3420.3997149000002</c:v>
                </c:pt>
                <c:pt idx="40">
                  <c:v>3640.6138778999998</c:v>
                </c:pt>
                <c:pt idx="41">
                  <c:v>3594.8642696000002</c:v>
                </c:pt>
                <c:pt idx="42">
                  <c:v>3373.2523007999998</c:v>
                </c:pt>
                <c:pt idx="43">
                  <c:v>3507.2005205</c:v>
                </c:pt>
                <c:pt idx="44">
                  <c:v>3421.6186383999998</c:v>
                </c:pt>
                <c:pt idx="45">
                  <c:v>3864.9918766999999</c:v>
                </c:pt>
                <c:pt idx="46">
                  <c:v>4127.5990334999997</c:v>
                </c:pt>
                <c:pt idx="47">
                  <c:v>4498.9062270000004</c:v>
                </c:pt>
                <c:pt idx="48">
                  <c:v>4389.8557191</c:v>
                </c:pt>
                <c:pt idx="49">
                  <c:v>4832.8356211999999</c:v>
                </c:pt>
                <c:pt idx="50">
                  <c:v>5770.6611763999999</c:v>
                </c:pt>
                <c:pt idx="51">
                  <c:v>5171.9361639999997</c:v>
                </c:pt>
                <c:pt idx="52">
                  <c:v>5474.0692270999998</c:v>
                </c:pt>
                <c:pt idx="53">
                  <c:v>6226.5966257999999</c:v>
                </c:pt>
                <c:pt idx="54">
                  <c:v>6120.5251230000003</c:v>
                </c:pt>
              </c:numCache>
            </c:numRef>
          </c:val>
          <c:extLst>
            <c:ext xmlns:c16="http://schemas.microsoft.com/office/drawing/2014/chart" uri="{C3380CC4-5D6E-409C-BE32-E72D297353CC}">
              <c16:uniqueId val="{00000000-21FD-4690-B37A-DE3A53EABFBD}"/>
            </c:ext>
          </c:extLst>
        </c:ser>
        <c:ser>
          <c:idx val="1"/>
          <c:order val="1"/>
          <c:tx>
            <c:strRef>
              <c:f>'9.2a,b'!$D$3</c:f>
              <c:strCache>
                <c:ptCount val="1"/>
                <c:pt idx="0">
                  <c:v>121-150 g/km</c:v>
                </c:pt>
              </c:strCache>
            </c:strRef>
          </c:tx>
          <c:spPr>
            <a:solidFill>
              <a:srgbClr val="6BB5D9"/>
            </a:solidFill>
            <a:ln w="25400">
              <a:noFill/>
            </a:ln>
          </c:spPr>
          <c:cat>
            <c:numRef>
              <c:f>'9.2a,b'!$A$4:$A$59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'9.2a,b'!$D$5:$D$59</c:f>
              <c:numCache>
                <c:formatCode>0.0</c:formatCode>
                <c:ptCount val="55"/>
                <c:pt idx="0">
                  <c:v>3558.9032573</c:v>
                </c:pt>
                <c:pt idx="1">
                  <c:v>4061.6698483999999</c:v>
                </c:pt>
                <c:pt idx="2">
                  <c:v>3776.8809007</c:v>
                </c:pt>
                <c:pt idx="3">
                  <c:v>3598.2632926000001</c:v>
                </c:pt>
                <c:pt idx="4">
                  <c:v>3943.0845964999999</c:v>
                </c:pt>
                <c:pt idx="5">
                  <c:v>3529.7626948000002</c:v>
                </c:pt>
                <c:pt idx="6">
                  <c:v>3240.5986100999999</c:v>
                </c:pt>
                <c:pt idx="7">
                  <c:v>3771.5139405</c:v>
                </c:pt>
                <c:pt idx="8">
                  <c:v>3668.9471705999999</c:v>
                </c:pt>
                <c:pt idx="9">
                  <c:v>3392.8332083</c:v>
                </c:pt>
                <c:pt idx="10">
                  <c:v>3080.7361562000001</c:v>
                </c:pt>
                <c:pt idx="11">
                  <c:v>3289.5395683000002</c:v>
                </c:pt>
                <c:pt idx="12">
                  <c:v>2963.8157102</c:v>
                </c:pt>
                <c:pt idx="13">
                  <c:v>2885.0084250999998</c:v>
                </c:pt>
                <c:pt idx="14">
                  <c:v>2091.0028277000001</c:v>
                </c:pt>
                <c:pt idx="15">
                  <c:v>1758.0284199</c:v>
                </c:pt>
                <c:pt idx="16">
                  <c:v>2272.0869461000002</c:v>
                </c:pt>
                <c:pt idx="17">
                  <c:v>2709.3624341999998</c:v>
                </c:pt>
                <c:pt idx="18">
                  <c:v>2779.0464342</c:v>
                </c:pt>
                <c:pt idx="19">
                  <c:v>3077.2076737000002</c:v>
                </c:pt>
                <c:pt idx="20">
                  <c:v>2803.2785907000002</c:v>
                </c:pt>
                <c:pt idx="21">
                  <c:v>2735.6016193</c:v>
                </c:pt>
                <c:pt idx="22">
                  <c:v>2743.0267850999999</c:v>
                </c:pt>
                <c:pt idx="23">
                  <c:v>2803.1357647999998</c:v>
                </c:pt>
                <c:pt idx="24">
                  <c:v>2593.8894835000001</c:v>
                </c:pt>
                <c:pt idx="25">
                  <c:v>2450.4461460000002</c:v>
                </c:pt>
                <c:pt idx="26">
                  <c:v>2875.7915376999999</c:v>
                </c:pt>
                <c:pt idx="27">
                  <c:v>3292.3165448</c:v>
                </c:pt>
                <c:pt idx="28">
                  <c:v>4145.7604584999999</c:v>
                </c:pt>
                <c:pt idx="29">
                  <c:v>4534.1709119999996</c:v>
                </c:pt>
                <c:pt idx="30">
                  <c:v>5071.0938901999998</c:v>
                </c:pt>
                <c:pt idx="31">
                  <c:v>5097.4656869999999</c:v>
                </c:pt>
                <c:pt idx="32">
                  <c:v>5415.3312635000002</c:v>
                </c:pt>
                <c:pt idx="33">
                  <c:v>5987.9130763000003</c:v>
                </c:pt>
                <c:pt idx="34">
                  <c:v>6465.0830722999999</c:v>
                </c:pt>
                <c:pt idx="35">
                  <c:v>6951.0930243000003</c:v>
                </c:pt>
                <c:pt idx="36">
                  <c:v>7462.4640467999998</c:v>
                </c:pt>
                <c:pt idx="37">
                  <c:v>7685.3822571000001</c:v>
                </c:pt>
                <c:pt idx="38">
                  <c:v>7277.8324850999998</c:v>
                </c:pt>
                <c:pt idx="39">
                  <c:v>6964.9787967000002</c:v>
                </c:pt>
                <c:pt idx="40">
                  <c:v>7181.2013883999998</c:v>
                </c:pt>
                <c:pt idx="41">
                  <c:v>7805.8902756999996</c:v>
                </c:pt>
                <c:pt idx="42">
                  <c:v>7594.6941229000004</c:v>
                </c:pt>
                <c:pt idx="43">
                  <c:v>7413.2632643999996</c:v>
                </c:pt>
                <c:pt idx="44">
                  <c:v>7791.1478933999997</c:v>
                </c:pt>
                <c:pt idx="45">
                  <c:v>8193.7156104000005</c:v>
                </c:pt>
                <c:pt idx="46">
                  <c:v>8394.0819873</c:v>
                </c:pt>
                <c:pt idx="47">
                  <c:v>8073.6249873999996</c:v>
                </c:pt>
                <c:pt idx="48">
                  <c:v>7850.2992848000004</c:v>
                </c:pt>
                <c:pt idx="49">
                  <c:v>8264.3406949</c:v>
                </c:pt>
                <c:pt idx="50">
                  <c:v>8482.0565420000003</c:v>
                </c:pt>
                <c:pt idx="51">
                  <c:v>7378.0346761999999</c:v>
                </c:pt>
                <c:pt idx="52">
                  <c:v>7287.6130443000002</c:v>
                </c:pt>
                <c:pt idx="53">
                  <c:v>7914.1586359000003</c:v>
                </c:pt>
                <c:pt idx="54">
                  <c:v>7051.3333542999999</c:v>
                </c:pt>
              </c:numCache>
            </c:numRef>
          </c:val>
          <c:extLst>
            <c:ext xmlns:c16="http://schemas.microsoft.com/office/drawing/2014/chart" uri="{C3380CC4-5D6E-409C-BE32-E72D297353CC}">
              <c16:uniqueId val="{00000001-21FD-4690-B37A-DE3A53EABFBD}"/>
            </c:ext>
          </c:extLst>
        </c:ser>
        <c:ser>
          <c:idx val="2"/>
          <c:order val="2"/>
          <c:tx>
            <c:strRef>
              <c:f>'9.2a,b'!$E$3</c:f>
              <c:strCache>
                <c:ptCount val="1"/>
                <c:pt idx="0">
                  <c:v>151-170 g/km</c:v>
                </c:pt>
              </c:strCache>
            </c:strRef>
          </c:tx>
          <c:spPr>
            <a:solidFill>
              <a:srgbClr val="0093D3"/>
            </a:solidFill>
            <a:ln w="25400">
              <a:noFill/>
            </a:ln>
          </c:spPr>
          <c:cat>
            <c:numRef>
              <c:f>'9.2a,b'!$A$4:$A$59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'9.2a,b'!$E$5:$E$59</c:f>
              <c:numCache>
                <c:formatCode>0.0</c:formatCode>
                <c:ptCount val="55"/>
                <c:pt idx="0">
                  <c:v>3379.3058050999998</c:v>
                </c:pt>
                <c:pt idx="1">
                  <c:v>3636.2474477000001</c:v>
                </c:pt>
                <c:pt idx="2">
                  <c:v>3877.7886672999998</c:v>
                </c:pt>
                <c:pt idx="3">
                  <c:v>3610.9435837999999</c:v>
                </c:pt>
                <c:pt idx="4">
                  <c:v>3591.4256257000002</c:v>
                </c:pt>
                <c:pt idx="5">
                  <c:v>3259.7134243</c:v>
                </c:pt>
                <c:pt idx="6">
                  <c:v>3318.6600552999998</c:v>
                </c:pt>
                <c:pt idx="7">
                  <c:v>2581.4242783</c:v>
                </c:pt>
                <c:pt idx="8">
                  <c:v>2833.5505984000001</c:v>
                </c:pt>
                <c:pt idx="9">
                  <c:v>2919.8180311000001</c:v>
                </c:pt>
                <c:pt idx="10">
                  <c:v>3264.2142365999998</c:v>
                </c:pt>
                <c:pt idx="11">
                  <c:v>2840.2633682000001</c:v>
                </c:pt>
                <c:pt idx="12">
                  <c:v>2824.8178363000002</c:v>
                </c:pt>
                <c:pt idx="13">
                  <c:v>2544.9650284999998</c:v>
                </c:pt>
                <c:pt idx="14">
                  <c:v>2365.5689416</c:v>
                </c:pt>
                <c:pt idx="15">
                  <c:v>1946.6891697000001</c:v>
                </c:pt>
                <c:pt idx="16">
                  <c:v>2567.9920038999999</c:v>
                </c:pt>
                <c:pt idx="17">
                  <c:v>3632.2324374</c:v>
                </c:pt>
                <c:pt idx="18">
                  <c:v>4752.0827974000003</c:v>
                </c:pt>
                <c:pt idx="19">
                  <c:v>4590.6272280000003</c:v>
                </c:pt>
                <c:pt idx="20">
                  <c:v>4159.8846173000002</c:v>
                </c:pt>
                <c:pt idx="21">
                  <c:v>4289.9096005000001</c:v>
                </c:pt>
                <c:pt idx="22">
                  <c:v>4485.6746955999997</c:v>
                </c:pt>
                <c:pt idx="23">
                  <c:v>3721.1801126</c:v>
                </c:pt>
                <c:pt idx="24">
                  <c:v>3542.7742328999998</c:v>
                </c:pt>
                <c:pt idx="25">
                  <c:v>3358.5558657000001</c:v>
                </c:pt>
                <c:pt idx="26">
                  <c:v>3873.5418528999999</c:v>
                </c:pt>
                <c:pt idx="27">
                  <c:v>3453.0631010000002</c:v>
                </c:pt>
                <c:pt idx="28">
                  <c:v>3228.5652187999999</c:v>
                </c:pt>
                <c:pt idx="29">
                  <c:v>3267.5664855999999</c:v>
                </c:pt>
                <c:pt idx="30">
                  <c:v>3768.6039780000001</c:v>
                </c:pt>
                <c:pt idx="31">
                  <c:v>3524.1611978999999</c:v>
                </c:pt>
                <c:pt idx="32">
                  <c:v>3460.7451959999999</c:v>
                </c:pt>
                <c:pt idx="33">
                  <c:v>3776.2945030000001</c:v>
                </c:pt>
                <c:pt idx="34">
                  <c:v>3798.3615969000002</c:v>
                </c:pt>
                <c:pt idx="35">
                  <c:v>3751.0478004000001</c:v>
                </c:pt>
                <c:pt idx="36">
                  <c:v>3999.0807046</c:v>
                </c:pt>
                <c:pt idx="37">
                  <c:v>4322.5696909999997</c:v>
                </c:pt>
                <c:pt idx="38">
                  <c:v>4359.4360273000002</c:v>
                </c:pt>
                <c:pt idx="39">
                  <c:v>3968.9100754000001</c:v>
                </c:pt>
                <c:pt idx="40">
                  <c:v>4072.1153519999998</c:v>
                </c:pt>
                <c:pt idx="41">
                  <c:v>4511.3440598999996</c:v>
                </c:pt>
                <c:pt idx="42">
                  <c:v>4047.6670352000001</c:v>
                </c:pt>
                <c:pt idx="43">
                  <c:v>4092.2726426999998</c:v>
                </c:pt>
                <c:pt idx="44">
                  <c:v>4191.1531839999998</c:v>
                </c:pt>
                <c:pt idx="45">
                  <c:v>4211.6353626999999</c:v>
                </c:pt>
                <c:pt idx="46">
                  <c:v>4044.6600723000001</c:v>
                </c:pt>
                <c:pt idx="47">
                  <c:v>4184.7128310999997</c:v>
                </c:pt>
                <c:pt idx="48">
                  <c:v>4157.1215775999999</c:v>
                </c:pt>
                <c:pt idx="49">
                  <c:v>4106.2495841999998</c:v>
                </c:pt>
                <c:pt idx="50">
                  <c:v>3843.4996041999998</c:v>
                </c:pt>
                <c:pt idx="51">
                  <c:v>3533.2702976999999</c:v>
                </c:pt>
                <c:pt idx="52">
                  <c:v>3552.7217770000002</c:v>
                </c:pt>
                <c:pt idx="53">
                  <c:v>4022.1393925000002</c:v>
                </c:pt>
                <c:pt idx="54">
                  <c:v>3361.9433921</c:v>
                </c:pt>
              </c:numCache>
            </c:numRef>
          </c:val>
          <c:extLst>
            <c:ext xmlns:c16="http://schemas.microsoft.com/office/drawing/2014/chart" uri="{C3380CC4-5D6E-409C-BE32-E72D297353CC}">
              <c16:uniqueId val="{00000002-21FD-4690-B37A-DE3A53EABFBD}"/>
            </c:ext>
          </c:extLst>
        </c:ser>
        <c:ser>
          <c:idx val="3"/>
          <c:order val="3"/>
          <c:tx>
            <c:strRef>
              <c:f>'9.2a,b'!$F$3</c:f>
              <c:strCache>
                <c:ptCount val="1"/>
                <c:pt idx="0">
                  <c:v>171-200 g/km</c:v>
                </c:pt>
              </c:strCache>
            </c:strRef>
          </c:tx>
          <c:spPr>
            <a:solidFill>
              <a:srgbClr val="B3D14C"/>
            </a:solidFill>
            <a:ln w="25400">
              <a:noFill/>
            </a:ln>
          </c:spPr>
          <c:cat>
            <c:numRef>
              <c:f>'9.2a,b'!$A$4:$A$59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'9.2a,b'!$F$5:$F$59</c:f>
              <c:numCache>
                <c:formatCode>0.0</c:formatCode>
                <c:ptCount val="55"/>
                <c:pt idx="0">
                  <c:v>7747.1446643999998</c:v>
                </c:pt>
                <c:pt idx="1">
                  <c:v>8208.7720998000004</c:v>
                </c:pt>
                <c:pt idx="2">
                  <c:v>7900.4246074000002</c:v>
                </c:pt>
                <c:pt idx="3">
                  <c:v>7546.0007665000003</c:v>
                </c:pt>
                <c:pt idx="4">
                  <c:v>7304.6693738000004</c:v>
                </c:pt>
                <c:pt idx="5">
                  <c:v>6568.2872805999996</c:v>
                </c:pt>
                <c:pt idx="6">
                  <c:v>6217.2747562000004</c:v>
                </c:pt>
                <c:pt idx="7">
                  <c:v>6813.0211814000004</c:v>
                </c:pt>
                <c:pt idx="8">
                  <c:v>5879.0959646000001</c:v>
                </c:pt>
                <c:pt idx="9">
                  <c:v>6396.5921271999996</c:v>
                </c:pt>
                <c:pt idx="10">
                  <c:v>6007.2782577999997</c:v>
                </c:pt>
                <c:pt idx="11">
                  <c:v>5662.9614781</c:v>
                </c:pt>
                <c:pt idx="12">
                  <c:v>5143.0252048000002</c:v>
                </c:pt>
                <c:pt idx="13">
                  <c:v>4794.1348314999996</c:v>
                </c:pt>
                <c:pt idx="14">
                  <c:v>3783.8434406000001</c:v>
                </c:pt>
                <c:pt idx="15">
                  <c:v>3210.9724366</c:v>
                </c:pt>
                <c:pt idx="16">
                  <c:v>3688.4122981</c:v>
                </c:pt>
                <c:pt idx="17">
                  <c:v>4459.0148294000001</c:v>
                </c:pt>
                <c:pt idx="18">
                  <c:v>4987.8881535</c:v>
                </c:pt>
                <c:pt idx="19">
                  <c:v>5506.8837669000004</c:v>
                </c:pt>
                <c:pt idx="20">
                  <c:v>5809.8212980999997</c:v>
                </c:pt>
                <c:pt idx="21">
                  <c:v>6123.5261191999998</c:v>
                </c:pt>
                <c:pt idx="22">
                  <c:v>5688.9570414999998</c:v>
                </c:pt>
                <c:pt idx="23">
                  <c:v>5515.0600298999998</c:v>
                </c:pt>
                <c:pt idx="24">
                  <c:v>5230.6498406999999</c:v>
                </c:pt>
                <c:pt idx="25">
                  <c:v>5026.8213153999995</c:v>
                </c:pt>
                <c:pt idx="26">
                  <c:v>5014.5390667000001</c:v>
                </c:pt>
                <c:pt idx="27">
                  <c:v>4560.1666585000003</c:v>
                </c:pt>
                <c:pt idx="28">
                  <c:v>4446.3357758000002</c:v>
                </c:pt>
                <c:pt idx="29">
                  <c:v>4766.6447607</c:v>
                </c:pt>
                <c:pt idx="30">
                  <c:v>4956.5581472000003</c:v>
                </c:pt>
                <c:pt idx="31">
                  <c:v>5325.4251946000004</c:v>
                </c:pt>
                <c:pt idx="32">
                  <c:v>5587.5593496000001</c:v>
                </c:pt>
                <c:pt idx="33">
                  <c:v>6080.9979819</c:v>
                </c:pt>
                <c:pt idx="34">
                  <c:v>6397.8221935000001</c:v>
                </c:pt>
                <c:pt idx="35">
                  <c:v>6665.3624765000004</c:v>
                </c:pt>
                <c:pt idx="36">
                  <c:v>7774.0821552999996</c:v>
                </c:pt>
                <c:pt idx="37">
                  <c:v>8869.1849588999994</c:v>
                </c:pt>
                <c:pt idx="38">
                  <c:v>8926.4568495999993</c:v>
                </c:pt>
                <c:pt idx="39">
                  <c:v>8951.1973842000007</c:v>
                </c:pt>
                <c:pt idx="40">
                  <c:v>9248.7848926000006</c:v>
                </c:pt>
                <c:pt idx="41">
                  <c:v>9837.5188032999995</c:v>
                </c:pt>
                <c:pt idx="42">
                  <c:v>9210.0487059999996</c:v>
                </c:pt>
                <c:pt idx="43">
                  <c:v>9269.1653738999994</c:v>
                </c:pt>
                <c:pt idx="44">
                  <c:v>9715.5784600000006</c:v>
                </c:pt>
                <c:pt idx="45">
                  <c:v>10309.565415999999</c:v>
                </c:pt>
                <c:pt idx="46">
                  <c:v>10267.864928000001</c:v>
                </c:pt>
                <c:pt idx="47">
                  <c:v>10460.269999</c:v>
                </c:pt>
                <c:pt idx="48">
                  <c:v>10836.312006</c:v>
                </c:pt>
                <c:pt idx="49">
                  <c:v>11369.681898999999</c:v>
                </c:pt>
                <c:pt idx="50">
                  <c:v>11325.118490000001</c:v>
                </c:pt>
                <c:pt idx="51">
                  <c:v>9994.0035607999998</c:v>
                </c:pt>
                <c:pt idx="52">
                  <c:v>9656.3171612999995</c:v>
                </c:pt>
                <c:pt idx="53">
                  <c:v>10140.846965999999</c:v>
                </c:pt>
                <c:pt idx="54">
                  <c:v>8943.0426693000009</c:v>
                </c:pt>
              </c:numCache>
            </c:numRef>
          </c:val>
          <c:extLst>
            <c:ext xmlns:c16="http://schemas.microsoft.com/office/drawing/2014/chart" uri="{C3380CC4-5D6E-409C-BE32-E72D297353CC}">
              <c16:uniqueId val="{00000003-21FD-4690-B37A-DE3A53EABFBD}"/>
            </c:ext>
          </c:extLst>
        </c:ser>
        <c:ser>
          <c:idx val="4"/>
          <c:order val="4"/>
          <c:tx>
            <c:strRef>
              <c:f>'9.2a,b'!$G$3</c:f>
              <c:strCache>
                <c:ptCount val="1"/>
                <c:pt idx="0">
                  <c:v>201-220 g/km</c:v>
                </c:pt>
              </c:strCache>
            </c:strRef>
          </c:tx>
          <c:spPr>
            <a:solidFill>
              <a:srgbClr val="6FB976"/>
            </a:solidFill>
            <a:ln w="25400">
              <a:noFill/>
            </a:ln>
          </c:spPr>
          <c:cat>
            <c:numRef>
              <c:f>'9.2a,b'!$A$4:$A$59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'9.2a,b'!$G$5:$G$59</c:f>
              <c:numCache>
                <c:formatCode>0.0</c:formatCode>
                <c:ptCount val="55"/>
                <c:pt idx="0">
                  <c:v>11099.981775</c:v>
                </c:pt>
                <c:pt idx="1">
                  <c:v>10546.994967000001</c:v>
                </c:pt>
                <c:pt idx="2">
                  <c:v>9322.2850300999999</c:v>
                </c:pt>
                <c:pt idx="3">
                  <c:v>8821.9699992000005</c:v>
                </c:pt>
                <c:pt idx="4">
                  <c:v>7017.6914132000002</c:v>
                </c:pt>
                <c:pt idx="5">
                  <c:v>6759.3102387999998</c:v>
                </c:pt>
                <c:pt idx="6">
                  <c:v>6615.3448264999997</c:v>
                </c:pt>
                <c:pt idx="7">
                  <c:v>7238.6354785000003</c:v>
                </c:pt>
                <c:pt idx="8">
                  <c:v>7919.4823353000002</c:v>
                </c:pt>
                <c:pt idx="9">
                  <c:v>8164.8254533999998</c:v>
                </c:pt>
                <c:pt idx="10">
                  <c:v>6834.6908598</c:v>
                </c:pt>
                <c:pt idx="11">
                  <c:v>6485.0786072999999</c:v>
                </c:pt>
                <c:pt idx="12">
                  <c:v>5819.3865583999996</c:v>
                </c:pt>
                <c:pt idx="13">
                  <c:v>5150.1652831000001</c:v>
                </c:pt>
                <c:pt idx="14">
                  <c:v>4719.2204519999996</c:v>
                </c:pt>
                <c:pt idx="15">
                  <c:v>3571.9247031999998</c:v>
                </c:pt>
                <c:pt idx="16">
                  <c:v>2850.4242715</c:v>
                </c:pt>
                <c:pt idx="17">
                  <c:v>2742.6087569000001</c:v>
                </c:pt>
                <c:pt idx="18">
                  <c:v>2779.4960210999998</c:v>
                </c:pt>
                <c:pt idx="19">
                  <c:v>3217.4457032</c:v>
                </c:pt>
                <c:pt idx="20">
                  <c:v>3740.2907427</c:v>
                </c:pt>
                <c:pt idx="21">
                  <c:v>4010.2159510000001</c:v>
                </c:pt>
                <c:pt idx="22">
                  <c:v>3809.8900318999999</c:v>
                </c:pt>
                <c:pt idx="23">
                  <c:v>3618.4184300000002</c:v>
                </c:pt>
                <c:pt idx="24">
                  <c:v>3457.3078737999999</c:v>
                </c:pt>
                <c:pt idx="25">
                  <c:v>3518.7769265000002</c:v>
                </c:pt>
                <c:pt idx="26">
                  <c:v>3511.0730395</c:v>
                </c:pt>
                <c:pt idx="27">
                  <c:v>2887.1761941999998</c:v>
                </c:pt>
                <c:pt idx="28">
                  <c:v>2749.1351202000001</c:v>
                </c:pt>
                <c:pt idx="29">
                  <c:v>2637.3623536</c:v>
                </c:pt>
                <c:pt idx="30">
                  <c:v>2816.8645228999999</c:v>
                </c:pt>
                <c:pt idx="31">
                  <c:v>2955.677338</c:v>
                </c:pt>
                <c:pt idx="32">
                  <c:v>3450.2275116000001</c:v>
                </c:pt>
                <c:pt idx="33">
                  <c:v>3641.8257340999999</c:v>
                </c:pt>
                <c:pt idx="34">
                  <c:v>3792.614787</c:v>
                </c:pt>
                <c:pt idx="35">
                  <c:v>3884.9336285999998</c:v>
                </c:pt>
                <c:pt idx="36">
                  <c:v>4290.8888291000003</c:v>
                </c:pt>
                <c:pt idx="37">
                  <c:v>4915.1701160000002</c:v>
                </c:pt>
                <c:pt idx="38">
                  <c:v>5013.7774362</c:v>
                </c:pt>
                <c:pt idx="39">
                  <c:v>5021.6267918000003</c:v>
                </c:pt>
                <c:pt idx="40">
                  <c:v>5291.5864924999996</c:v>
                </c:pt>
                <c:pt idx="41">
                  <c:v>5291.0366596000003</c:v>
                </c:pt>
                <c:pt idx="42">
                  <c:v>4972.0298854000002</c:v>
                </c:pt>
                <c:pt idx="43">
                  <c:v>5001.7450805999997</c:v>
                </c:pt>
                <c:pt idx="44">
                  <c:v>5076.3790894000003</c:v>
                </c:pt>
                <c:pt idx="45">
                  <c:v>5175.6305910999999</c:v>
                </c:pt>
                <c:pt idx="46">
                  <c:v>4749.9207690000003</c:v>
                </c:pt>
                <c:pt idx="47">
                  <c:v>5161.9901680000003</c:v>
                </c:pt>
                <c:pt idx="48">
                  <c:v>5441.0951014000002</c:v>
                </c:pt>
                <c:pt idx="49">
                  <c:v>5656.4724319999996</c:v>
                </c:pt>
                <c:pt idx="50">
                  <c:v>5430.8271605</c:v>
                </c:pt>
                <c:pt idx="51">
                  <c:v>4737.0463771000004</c:v>
                </c:pt>
                <c:pt idx="52">
                  <c:v>4224.3438862000003</c:v>
                </c:pt>
                <c:pt idx="53">
                  <c:v>3889.8761217000001</c:v>
                </c:pt>
                <c:pt idx="54">
                  <c:v>3212.7464804000001</c:v>
                </c:pt>
              </c:numCache>
            </c:numRef>
          </c:val>
          <c:extLst>
            <c:ext xmlns:c16="http://schemas.microsoft.com/office/drawing/2014/chart" uri="{C3380CC4-5D6E-409C-BE32-E72D297353CC}">
              <c16:uniqueId val="{00000004-21FD-4690-B37A-DE3A53EABFBD}"/>
            </c:ext>
          </c:extLst>
        </c:ser>
        <c:ser>
          <c:idx val="5"/>
          <c:order val="5"/>
          <c:tx>
            <c:strRef>
              <c:f>'9.2a,b'!$H$3</c:f>
              <c:strCache>
                <c:ptCount val="1"/>
                <c:pt idx="0">
                  <c:v>221-250 g/km</c:v>
                </c:pt>
              </c:strCache>
            </c:strRef>
          </c:tx>
          <c:spPr>
            <a:solidFill>
              <a:srgbClr val="66B134"/>
            </a:solidFill>
            <a:ln w="25400">
              <a:noFill/>
            </a:ln>
          </c:spPr>
          <c:cat>
            <c:numRef>
              <c:f>'9.2a,b'!$A$4:$A$59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'9.2a,b'!$H$5:$H$59</c:f>
              <c:numCache>
                <c:formatCode>0.0</c:formatCode>
                <c:ptCount val="55"/>
                <c:pt idx="0">
                  <c:v>4523.9243286999999</c:v>
                </c:pt>
                <c:pt idx="1">
                  <c:v>4476.6863825999999</c:v>
                </c:pt>
                <c:pt idx="2">
                  <c:v>4197.6874565999997</c:v>
                </c:pt>
                <c:pt idx="3">
                  <c:v>4079.9573291000002</c:v>
                </c:pt>
                <c:pt idx="4">
                  <c:v>3816.6858569000001</c:v>
                </c:pt>
                <c:pt idx="5">
                  <c:v>3381.3484229000001</c:v>
                </c:pt>
                <c:pt idx="6">
                  <c:v>3834.4301747999998</c:v>
                </c:pt>
                <c:pt idx="7">
                  <c:v>3852.0891071000001</c:v>
                </c:pt>
                <c:pt idx="8">
                  <c:v>4271.8092366000001</c:v>
                </c:pt>
                <c:pt idx="9">
                  <c:v>4183.1856897999996</c:v>
                </c:pt>
                <c:pt idx="10">
                  <c:v>3742.2315263</c:v>
                </c:pt>
                <c:pt idx="11">
                  <c:v>3666.6395192999998</c:v>
                </c:pt>
                <c:pt idx="12">
                  <c:v>3027.6401292999999</c:v>
                </c:pt>
                <c:pt idx="13">
                  <c:v>2774.4488629000002</c:v>
                </c:pt>
                <c:pt idx="14">
                  <c:v>2756.4715827999999</c:v>
                </c:pt>
                <c:pt idx="15">
                  <c:v>2298.7171377</c:v>
                </c:pt>
                <c:pt idx="16">
                  <c:v>1969.2269062</c:v>
                </c:pt>
                <c:pt idx="17">
                  <c:v>2297.7454840999999</c:v>
                </c:pt>
                <c:pt idx="18">
                  <c:v>2407.1628848</c:v>
                </c:pt>
                <c:pt idx="19">
                  <c:v>2471.7495761</c:v>
                </c:pt>
                <c:pt idx="20">
                  <c:v>2689.4832594999998</c:v>
                </c:pt>
                <c:pt idx="21">
                  <c:v>2869.2301533999998</c:v>
                </c:pt>
                <c:pt idx="22">
                  <c:v>2896.8060608000001</c:v>
                </c:pt>
                <c:pt idx="23">
                  <c:v>2319.3284423999999</c:v>
                </c:pt>
                <c:pt idx="24">
                  <c:v>2451.7646682999998</c:v>
                </c:pt>
                <c:pt idx="25">
                  <c:v>2787.4326867</c:v>
                </c:pt>
                <c:pt idx="26">
                  <c:v>2507.1255603</c:v>
                </c:pt>
                <c:pt idx="27">
                  <c:v>1983.9760268</c:v>
                </c:pt>
                <c:pt idx="28">
                  <c:v>1595.3799454</c:v>
                </c:pt>
                <c:pt idx="29">
                  <c:v>1569.5430899</c:v>
                </c:pt>
                <c:pt idx="30">
                  <c:v>1673.8531235999999</c:v>
                </c:pt>
                <c:pt idx="31">
                  <c:v>1679.0189619</c:v>
                </c:pt>
                <c:pt idx="32">
                  <c:v>1957.1537335999999</c:v>
                </c:pt>
                <c:pt idx="33">
                  <c:v>2150.5049801</c:v>
                </c:pt>
                <c:pt idx="34">
                  <c:v>2365.4311514999999</c:v>
                </c:pt>
                <c:pt idx="35">
                  <c:v>2444.2152446999999</c:v>
                </c:pt>
                <c:pt idx="36">
                  <c:v>2695.5409736000001</c:v>
                </c:pt>
                <c:pt idx="37">
                  <c:v>3041.3335855</c:v>
                </c:pt>
                <c:pt idx="38">
                  <c:v>3153.7959713</c:v>
                </c:pt>
                <c:pt idx="39">
                  <c:v>3109.1522067999999</c:v>
                </c:pt>
                <c:pt idx="40">
                  <c:v>3190.4288981</c:v>
                </c:pt>
                <c:pt idx="41">
                  <c:v>3275.8571575999999</c:v>
                </c:pt>
                <c:pt idx="42">
                  <c:v>3182.5530094999999</c:v>
                </c:pt>
                <c:pt idx="43">
                  <c:v>2916.5389865000002</c:v>
                </c:pt>
                <c:pt idx="44">
                  <c:v>3049.2355305000001</c:v>
                </c:pt>
                <c:pt idx="45">
                  <c:v>3289.5205775999998</c:v>
                </c:pt>
                <c:pt idx="46">
                  <c:v>3394.4259145999999</c:v>
                </c:pt>
                <c:pt idx="47">
                  <c:v>3444.7805911</c:v>
                </c:pt>
                <c:pt idx="48">
                  <c:v>3392.5105370000001</c:v>
                </c:pt>
                <c:pt idx="49">
                  <c:v>3765.3131236999998</c:v>
                </c:pt>
                <c:pt idx="50">
                  <c:v>3672.9464520000001</c:v>
                </c:pt>
                <c:pt idx="51">
                  <c:v>2977.5069585000001</c:v>
                </c:pt>
                <c:pt idx="52">
                  <c:v>2769.3967526000001</c:v>
                </c:pt>
                <c:pt idx="53">
                  <c:v>2600.1874079999998</c:v>
                </c:pt>
                <c:pt idx="54">
                  <c:v>2273.203751</c:v>
                </c:pt>
              </c:numCache>
            </c:numRef>
          </c:val>
          <c:extLst>
            <c:ext xmlns:c16="http://schemas.microsoft.com/office/drawing/2014/chart" uri="{C3380CC4-5D6E-409C-BE32-E72D297353CC}">
              <c16:uniqueId val="{00000005-21FD-4690-B37A-DE3A53EABFBD}"/>
            </c:ext>
          </c:extLst>
        </c:ser>
        <c:ser>
          <c:idx val="6"/>
          <c:order val="6"/>
          <c:tx>
            <c:strRef>
              <c:f>'9.2a,b'!$I$3</c:f>
              <c:strCache>
                <c:ptCount val="1"/>
                <c:pt idx="0">
                  <c:v>Over 250 g/km</c:v>
                </c:pt>
              </c:strCache>
            </c:strRef>
          </c:tx>
          <c:spPr>
            <a:solidFill>
              <a:srgbClr val="339966"/>
            </a:solidFill>
            <a:ln w="25400">
              <a:noFill/>
            </a:ln>
          </c:spPr>
          <c:cat>
            <c:numRef>
              <c:f>'9.2a,b'!$A$4:$A$59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'9.2a,b'!$I$5:$I$59</c:f>
              <c:numCache>
                <c:formatCode>0.0</c:formatCode>
                <c:ptCount val="55"/>
                <c:pt idx="0">
                  <c:v>3331.4629043999998</c:v>
                </c:pt>
                <c:pt idx="1">
                  <c:v>2934.7741885999999</c:v>
                </c:pt>
                <c:pt idx="2">
                  <c:v>3051.3862884</c:v>
                </c:pt>
                <c:pt idx="3">
                  <c:v>3033.3226510999998</c:v>
                </c:pt>
                <c:pt idx="4">
                  <c:v>2337.9607251000002</c:v>
                </c:pt>
                <c:pt idx="5">
                  <c:v>2204.9539430999998</c:v>
                </c:pt>
                <c:pt idx="6">
                  <c:v>2386.5201661000001</c:v>
                </c:pt>
                <c:pt idx="7">
                  <c:v>2564.0741076999998</c:v>
                </c:pt>
                <c:pt idx="8">
                  <c:v>3348.4669635999999</c:v>
                </c:pt>
                <c:pt idx="9">
                  <c:v>3976.9038623000001</c:v>
                </c:pt>
                <c:pt idx="10">
                  <c:v>4114.1139781000002</c:v>
                </c:pt>
                <c:pt idx="11">
                  <c:v>3579.5302224000002</c:v>
                </c:pt>
                <c:pt idx="12">
                  <c:v>3065.3073072000002</c:v>
                </c:pt>
                <c:pt idx="13">
                  <c:v>2623.4221708999999</c:v>
                </c:pt>
                <c:pt idx="14">
                  <c:v>2810.3909484999999</c:v>
                </c:pt>
                <c:pt idx="15">
                  <c:v>1969.3554423999999</c:v>
                </c:pt>
                <c:pt idx="16">
                  <c:v>1537.6875014</c:v>
                </c:pt>
                <c:pt idx="17">
                  <c:v>1731.8139014999999</c:v>
                </c:pt>
                <c:pt idx="18">
                  <c:v>2067.5227427</c:v>
                </c:pt>
                <c:pt idx="19">
                  <c:v>2146.3792772000002</c:v>
                </c:pt>
                <c:pt idx="20">
                  <c:v>2322.6763740000001</c:v>
                </c:pt>
                <c:pt idx="21">
                  <c:v>2527.9845113000001</c:v>
                </c:pt>
                <c:pt idx="22">
                  <c:v>2754.0459980999999</c:v>
                </c:pt>
                <c:pt idx="23">
                  <c:v>2356.2974410000002</c:v>
                </c:pt>
                <c:pt idx="24">
                  <c:v>2273.0976062</c:v>
                </c:pt>
                <c:pt idx="25">
                  <c:v>2600.3232078999999</c:v>
                </c:pt>
                <c:pt idx="26">
                  <c:v>2699.0726644000001</c:v>
                </c:pt>
                <c:pt idx="27">
                  <c:v>2123.3189932</c:v>
                </c:pt>
                <c:pt idx="28">
                  <c:v>1776.8606912</c:v>
                </c:pt>
                <c:pt idx="29">
                  <c:v>1629.5666771000001</c:v>
                </c:pt>
                <c:pt idx="30">
                  <c:v>1685.1473413000001</c:v>
                </c:pt>
                <c:pt idx="31">
                  <c:v>1789.6088460999999</c:v>
                </c:pt>
                <c:pt idx="32">
                  <c:v>2108.6840520999999</c:v>
                </c:pt>
                <c:pt idx="33">
                  <c:v>2321.6684893000001</c:v>
                </c:pt>
                <c:pt idx="34">
                  <c:v>2529.7713595999999</c:v>
                </c:pt>
                <c:pt idx="35">
                  <c:v>2884.8684846000001</c:v>
                </c:pt>
                <c:pt idx="36">
                  <c:v>3192.5876303</c:v>
                </c:pt>
                <c:pt idx="37">
                  <c:v>3677.7057561000001</c:v>
                </c:pt>
                <c:pt idx="38">
                  <c:v>3788.9839777000002</c:v>
                </c:pt>
                <c:pt idx="39">
                  <c:v>3819.7350302</c:v>
                </c:pt>
                <c:pt idx="40">
                  <c:v>3877.2690985999998</c:v>
                </c:pt>
                <c:pt idx="41">
                  <c:v>3981.4887742000001</c:v>
                </c:pt>
                <c:pt idx="42">
                  <c:v>3699.7549401000001</c:v>
                </c:pt>
                <c:pt idx="43">
                  <c:v>3986.8141314</c:v>
                </c:pt>
                <c:pt idx="44">
                  <c:v>4065.8872043000001</c:v>
                </c:pt>
                <c:pt idx="45">
                  <c:v>4284.9405660000002</c:v>
                </c:pt>
                <c:pt idx="46">
                  <c:v>4179.4472949000001</c:v>
                </c:pt>
                <c:pt idx="47">
                  <c:v>4106.7151960000001</c:v>
                </c:pt>
                <c:pt idx="48">
                  <c:v>4233.8057736000001</c:v>
                </c:pt>
                <c:pt idx="49">
                  <c:v>4416.1066444999997</c:v>
                </c:pt>
                <c:pt idx="50">
                  <c:v>4350.8905752000001</c:v>
                </c:pt>
                <c:pt idx="51">
                  <c:v>3692.2019656000002</c:v>
                </c:pt>
                <c:pt idx="52">
                  <c:v>3545.5381514999999</c:v>
                </c:pt>
                <c:pt idx="53">
                  <c:v>3653.1948502</c:v>
                </c:pt>
                <c:pt idx="54">
                  <c:v>2877.2052299000002</c:v>
                </c:pt>
              </c:numCache>
            </c:numRef>
          </c:val>
          <c:extLst>
            <c:ext xmlns:c16="http://schemas.microsoft.com/office/drawing/2014/chart" uri="{C3380CC4-5D6E-409C-BE32-E72D297353CC}">
              <c16:uniqueId val="{00000006-21FD-4690-B37A-DE3A53EABFBD}"/>
            </c:ext>
          </c:extLst>
        </c:ser>
        <c:dLbls>
          <c:showLegendKey val="0"/>
          <c:showVal val="0"/>
          <c:showCatName val="0"/>
          <c:showSerName val="0"/>
          <c:showPercent val="0"/>
          <c:showBubbleSize val="0"/>
        </c:dLbls>
        <c:axId val="168710144"/>
        <c:axId val="168712064"/>
      </c:areaChart>
      <c:catAx>
        <c:axId val="16871014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and quarter registered</a:t>
                </a:r>
              </a:p>
            </c:rich>
          </c:tx>
          <c:layout>
            <c:manualLayout>
              <c:xMode val="edge"/>
              <c:yMode val="edge"/>
              <c:x val="0.39118824702678406"/>
              <c:y val="0.90625012782491798"/>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712064"/>
        <c:crosses val="autoZero"/>
        <c:auto val="1"/>
        <c:lblAlgn val="ctr"/>
        <c:lblOffset val="100"/>
        <c:tickLblSkip val="8"/>
        <c:tickMarkSkip val="4"/>
        <c:noMultiLvlLbl val="0"/>
      </c:catAx>
      <c:valAx>
        <c:axId val="168712064"/>
        <c:scaling>
          <c:orientation val="minMax"/>
        </c:scaling>
        <c:delete val="0"/>
        <c:axPos val="l"/>
        <c:majorGridlines>
          <c:spPr>
            <a:ln w="12700">
              <a:solidFill>
                <a:srgbClr val="FFFFFF"/>
              </a:solidFill>
              <a:prstDash val="sysDash"/>
            </a:ln>
          </c:spPr>
        </c:majorGridlines>
        <c:numFmt formatCode="0%"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710144"/>
        <c:crosses val="autoZero"/>
        <c:crossBetween val="midCat"/>
      </c:valAx>
      <c:spPr>
        <a:solidFill>
          <a:srgbClr val="FFFFFF"/>
        </a:solidFill>
        <a:ln w="25400">
          <a:noFill/>
        </a:ln>
      </c:spPr>
    </c:plotArea>
    <c:legend>
      <c:legendPos val="r"/>
      <c:layout>
        <c:manualLayout>
          <c:xMode val="edge"/>
          <c:yMode val="edge"/>
          <c:x val="0.79679861111111761"/>
          <c:y val="0.23509259259259568"/>
          <c:w val="0.20320138888888944"/>
          <c:h val="0.56557731481481477"/>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9.2b : Used import light petrol registrations</a:t>
            </a:r>
          </a:p>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 per km driven</a:t>
            </a:r>
          </a:p>
        </c:rich>
      </c:tx>
      <c:layout>
        <c:manualLayout>
          <c:xMode val="edge"/>
          <c:yMode val="edge"/>
          <c:x val="0.1162211111111127"/>
          <c:y val="1.0394907407407408E-2"/>
        </c:manualLayout>
      </c:layout>
      <c:overlay val="0"/>
      <c:spPr>
        <a:noFill/>
        <a:ln w="25400">
          <a:noFill/>
        </a:ln>
      </c:spPr>
    </c:title>
    <c:autoTitleDeleted val="0"/>
    <c:plotArea>
      <c:layout>
        <c:manualLayout>
          <c:layoutTarget val="inner"/>
          <c:xMode val="edge"/>
          <c:yMode val="edge"/>
          <c:x val="0.13097222222222221"/>
          <c:y val="0.13513513513513944"/>
          <c:w val="0.64308333333334189"/>
          <c:h val="0.71258588957055213"/>
        </c:manualLayout>
      </c:layout>
      <c:areaChart>
        <c:grouping val="stacked"/>
        <c:varyColors val="0"/>
        <c:ser>
          <c:idx val="0"/>
          <c:order val="0"/>
          <c:tx>
            <c:strRef>
              <c:f>'9.2a,b'!$C$3</c:f>
              <c:strCache>
                <c:ptCount val="1"/>
                <c:pt idx="0">
                  <c:v>upto 120 g/km</c:v>
                </c:pt>
              </c:strCache>
            </c:strRef>
          </c:tx>
          <c:spPr>
            <a:solidFill>
              <a:srgbClr val="0093D3">
                <a:alpha val="28000"/>
              </a:srgbClr>
            </a:solidFill>
            <a:ln w="25400">
              <a:noFill/>
            </a:ln>
          </c:spPr>
          <c:cat>
            <c:numRef>
              <c:f>'9.2a,b'!$A$4:$A$59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'9.2a,b'!$C$5:$C$59</c:f>
              <c:numCache>
                <c:formatCode>0.0</c:formatCode>
                <c:ptCount val="55"/>
                <c:pt idx="0">
                  <c:v>796.27726532999998</c:v>
                </c:pt>
                <c:pt idx="1">
                  <c:v>829.85506543999998</c:v>
                </c:pt>
                <c:pt idx="2">
                  <c:v>760.54704956</c:v>
                </c:pt>
                <c:pt idx="3">
                  <c:v>930.54237780999995</c:v>
                </c:pt>
                <c:pt idx="4">
                  <c:v>1068.4824087</c:v>
                </c:pt>
                <c:pt idx="5">
                  <c:v>1110.6239955000001</c:v>
                </c:pt>
                <c:pt idx="6">
                  <c:v>943.17141088999995</c:v>
                </c:pt>
                <c:pt idx="7">
                  <c:v>1163.2419064999999</c:v>
                </c:pt>
                <c:pt idx="8">
                  <c:v>959.64773085000002</c:v>
                </c:pt>
                <c:pt idx="9">
                  <c:v>1113.8416278</c:v>
                </c:pt>
                <c:pt idx="10">
                  <c:v>823.73498527000004</c:v>
                </c:pt>
                <c:pt idx="11">
                  <c:v>784.98723647999998</c:v>
                </c:pt>
                <c:pt idx="12">
                  <c:v>766.00725377000003</c:v>
                </c:pt>
                <c:pt idx="13">
                  <c:v>713.85539801000004</c:v>
                </c:pt>
                <c:pt idx="14">
                  <c:v>510.50180684999998</c:v>
                </c:pt>
                <c:pt idx="15">
                  <c:v>430.31269044999999</c:v>
                </c:pt>
                <c:pt idx="16">
                  <c:v>600.17007286</c:v>
                </c:pt>
                <c:pt idx="17">
                  <c:v>581.22215648999997</c:v>
                </c:pt>
                <c:pt idx="18">
                  <c:v>751.80096631000004</c:v>
                </c:pt>
                <c:pt idx="19">
                  <c:v>634.70677496999997</c:v>
                </c:pt>
                <c:pt idx="20">
                  <c:v>595.56511755999998</c:v>
                </c:pt>
                <c:pt idx="21">
                  <c:v>593.53204521999999</c:v>
                </c:pt>
                <c:pt idx="22">
                  <c:v>584.59938700999999</c:v>
                </c:pt>
                <c:pt idx="23">
                  <c:v>607.57977915000004</c:v>
                </c:pt>
                <c:pt idx="24">
                  <c:v>562.51629464999996</c:v>
                </c:pt>
                <c:pt idx="25">
                  <c:v>543.64385186000004</c:v>
                </c:pt>
                <c:pt idx="26">
                  <c:v>557.85627849000002</c:v>
                </c:pt>
                <c:pt idx="27">
                  <c:v>763.98248153999998</c:v>
                </c:pt>
                <c:pt idx="28">
                  <c:v>1102.9627902</c:v>
                </c:pt>
                <c:pt idx="29">
                  <c:v>1215.1457210999999</c:v>
                </c:pt>
                <c:pt idx="30">
                  <c:v>1207.8789968999999</c:v>
                </c:pt>
                <c:pt idx="31">
                  <c:v>1676.6427745000001</c:v>
                </c:pt>
                <c:pt idx="32">
                  <c:v>1984.2988935999999</c:v>
                </c:pt>
                <c:pt idx="33">
                  <c:v>2052.7952353000001</c:v>
                </c:pt>
                <c:pt idx="34">
                  <c:v>2348.9158392999998</c:v>
                </c:pt>
                <c:pt idx="35">
                  <c:v>2638.4793410000002</c:v>
                </c:pt>
                <c:pt idx="36">
                  <c:v>2464.3556603000002</c:v>
                </c:pt>
                <c:pt idx="37">
                  <c:v>2582.6536354</c:v>
                </c:pt>
                <c:pt idx="38">
                  <c:v>3082.7172528000001</c:v>
                </c:pt>
                <c:pt idx="39">
                  <c:v>3420.3997149000002</c:v>
                </c:pt>
                <c:pt idx="40">
                  <c:v>3640.6138778999998</c:v>
                </c:pt>
                <c:pt idx="41">
                  <c:v>3594.8642696000002</c:v>
                </c:pt>
                <c:pt idx="42">
                  <c:v>3373.2523007999998</c:v>
                </c:pt>
                <c:pt idx="43">
                  <c:v>3507.2005205</c:v>
                </c:pt>
                <c:pt idx="44">
                  <c:v>3421.6186383999998</c:v>
                </c:pt>
                <c:pt idx="45">
                  <c:v>3864.9918766999999</c:v>
                </c:pt>
                <c:pt idx="46">
                  <c:v>4127.5990334999997</c:v>
                </c:pt>
                <c:pt idx="47">
                  <c:v>4498.9062270000004</c:v>
                </c:pt>
                <c:pt idx="48">
                  <c:v>4389.8557191</c:v>
                </c:pt>
                <c:pt idx="49">
                  <c:v>4832.8356211999999</c:v>
                </c:pt>
                <c:pt idx="50">
                  <c:v>5770.6611763999999</c:v>
                </c:pt>
                <c:pt idx="51">
                  <c:v>5171.9361639999997</c:v>
                </c:pt>
                <c:pt idx="52">
                  <c:v>5474.0692270999998</c:v>
                </c:pt>
                <c:pt idx="53">
                  <c:v>6226.5966257999999</c:v>
                </c:pt>
                <c:pt idx="54">
                  <c:v>6120.5251230000003</c:v>
                </c:pt>
              </c:numCache>
            </c:numRef>
          </c:val>
          <c:extLst>
            <c:ext xmlns:c16="http://schemas.microsoft.com/office/drawing/2014/chart" uri="{C3380CC4-5D6E-409C-BE32-E72D297353CC}">
              <c16:uniqueId val="{00000000-7BF4-4148-8F44-DCEC80680227}"/>
            </c:ext>
          </c:extLst>
        </c:ser>
        <c:ser>
          <c:idx val="1"/>
          <c:order val="1"/>
          <c:tx>
            <c:strRef>
              <c:f>'9.2a,b'!$D$3</c:f>
              <c:strCache>
                <c:ptCount val="1"/>
                <c:pt idx="0">
                  <c:v>121-150 g/km</c:v>
                </c:pt>
              </c:strCache>
            </c:strRef>
          </c:tx>
          <c:spPr>
            <a:solidFill>
              <a:srgbClr val="6BB5D9"/>
            </a:solidFill>
            <a:ln w="25400">
              <a:noFill/>
            </a:ln>
          </c:spPr>
          <c:cat>
            <c:numRef>
              <c:f>'9.2a,b'!$A$4:$A$59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'9.2a,b'!$D$5:$D$59</c:f>
              <c:numCache>
                <c:formatCode>0.0</c:formatCode>
                <c:ptCount val="55"/>
                <c:pt idx="0">
                  <c:v>3558.9032573</c:v>
                </c:pt>
                <c:pt idx="1">
                  <c:v>4061.6698483999999</c:v>
                </c:pt>
                <c:pt idx="2">
                  <c:v>3776.8809007</c:v>
                </c:pt>
                <c:pt idx="3">
                  <c:v>3598.2632926000001</c:v>
                </c:pt>
                <c:pt idx="4">
                  <c:v>3943.0845964999999</c:v>
                </c:pt>
                <c:pt idx="5">
                  <c:v>3529.7626948000002</c:v>
                </c:pt>
                <c:pt idx="6">
                  <c:v>3240.5986100999999</c:v>
                </c:pt>
                <c:pt idx="7">
                  <c:v>3771.5139405</c:v>
                </c:pt>
                <c:pt idx="8">
                  <c:v>3668.9471705999999</c:v>
                </c:pt>
                <c:pt idx="9">
                  <c:v>3392.8332083</c:v>
                </c:pt>
                <c:pt idx="10">
                  <c:v>3080.7361562000001</c:v>
                </c:pt>
                <c:pt idx="11">
                  <c:v>3289.5395683000002</c:v>
                </c:pt>
                <c:pt idx="12">
                  <c:v>2963.8157102</c:v>
                </c:pt>
                <c:pt idx="13">
                  <c:v>2885.0084250999998</c:v>
                </c:pt>
                <c:pt idx="14">
                  <c:v>2091.0028277000001</c:v>
                </c:pt>
                <c:pt idx="15">
                  <c:v>1758.0284199</c:v>
                </c:pt>
                <c:pt idx="16">
                  <c:v>2272.0869461000002</c:v>
                </c:pt>
                <c:pt idx="17">
                  <c:v>2709.3624341999998</c:v>
                </c:pt>
                <c:pt idx="18">
                  <c:v>2779.0464342</c:v>
                </c:pt>
                <c:pt idx="19">
                  <c:v>3077.2076737000002</c:v>
                </c:pt>
                <c:pt idx="20">
                  <c:v>2803.2785907000002</c:v>
                </c:pt>
                <c:pt idx="21">
                  <c:v>2735.6016193</c:v>
                </c:pt>
                <c:pt idx="22">
                  <c:v>2743.0267850999999</c:v>
                </c:pt>
                <c:pt idx="23">
                  <c:v>2803.1357647999998</c:v>
                </c:pt>
                <c:pt idx="24">
                  <c:v>2593.8894835000001</c:v>
                </c:pt>
                <c:pt idx="25">
                  <c:v>2450.4461460000002</c:v>
                </c:pt>
                <c:pt idx="26">
                  <c:v>2875.7915376999999</c:v>
                </c:pt>
                <c:pt idx="27">
                  <c:v>3292.3165448</c:v>
                </c:pt>
                <c:pt idx="28">
                  <c:v>4145.7604584999999</c:v>
                </c:pt>
                <c:pt idx="29">
                  <c:v>4534.1709119999996</c:v>
                </c:pt>
                <c:pt idx="30">
                  <c:v>5071.0938901999998</c:v>
                </c:pt>
                <c:pt idx="31">
                  <c:v>5097.4656869999999</c:v>
                </c:pt>
                <c:pt idx="32">
                  <c:v>5415.3312635000002</c:v>
                </c:pt>
                <c:pt idx="33">
                  <c:v>5987.9130763000003</c:v>
                </c:pt>
                <c:pt idx="34">
                  <c:v>6465.0830722999999</c:v>
                </c:pt>
                <c:pt idx="35">
                  <c:v>6951.0930243000003</c:v>
                </c:pt>
                <c:pt idx="36">
                  <c:v>7462.4640467999998</c:v>
                </c:pt>
                <c:pt idx="37">
                  <c:v>7685.3822571000001</c:v>
                </c:pt>
                <c:pt idx="38">
                  <c:v>7277.8324850999998</c:v>
                </c:pt>
                <c:pt idx="39">
                  <c:v>6964.9787967000002</c:v>
                </c:pt>
                <c:pt idx="40">
                  <c:v>7181.2013883999998</c:v>
                </c:pt>
                <c:pt idx="41">
                  <c:v>7805.8902756999996</c:v>
                </c:pt>
                <c:pt idx="42">
                  <c:v>7594.6941229000004</c:v>
                </c:pt>
                <c:pt idx="43">
                  <c:v>7413.2632643999996</c:v>
                </c:pt>
                <c:pt idx="44">
                  <c:v>7791.1478933999997</c:v>
                </c:pt>
                <c:pt idx="45">
                  <c:v>8193.7156104000005</c:v>
                </c:pt>
                <c:pt idx="46">
                  <c:v>8394.0819873</c:v>
                </c:pt>
                <c:pt idx="47">
                  <c:v>8073.6249873999996</c:v>
                </c:pt>
                <c:pt idx="48">
                  <c:v>7850.2992848000004</c:v>
                </c:pt>
                <c:pt idx="49">
                  <c:v>8264.3406949</c:v>
                </c:pt>
                <c:pt idx="50">
                  <c:v>8482.0565420000003</c:v>
                </c:pt>
                <c:pt idx="51">
                  <c:v>7378.0346761999999</c:v>
                </c:pt>
                <c:pt idx="52">
                  <c:v>7287.6130443000002</c:v>
                </c:pt>
                <c:pt idx="53">
                  <c:v>7914.1586359000003</c:v>
                </c:pt>
                <c:pt idx="54">
                  <c:v>7051.3333542999999</c:v>
                </c:pt>
              </c:numCache>
            </c:numRef>
          </c:val>
          <c:extLst>
            <c:ext xmlns:c16="http://schemas.microsoft.com/office/drawing/2014/chart" uri="{C3380CC4-5D6E-409C-BE32-E72D297353CC}">
              <c16:uniqueId val="{00000001-7BF4-4148-8F44-DCEC80680227}"/>
            </c:ext>
          </c:extLst>
        </c:ser>
        <c:ser>
          <c:idx val="2"/>
          <c:order val="2"/>
          <c:tx>
            <c:strRef>
              <c:f>'9.2a,b'!$E$3</c:f>
              <c:strCache>
                <c:ptCount val="1"/>
                <c:pt idx="0">
                  <c:v>151-170 g/km</c:v>
                </c:pt>
              </c:strCache>
            </c:strRef>
          </c:tx>
          <c:spPr>
            <a:solidFill>
              <a:srgbClr val="0093D3"/>
            </a:solidFill>
            <a:ln w="25400">
              <a:noFill/>
            </a:ln>
          </c:spPr>
          <c:cat>
            <c:numRef>
              <c:f>'9.2a,b'!$A$4:$A$59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'9.2a,b'!$E$5:$E$59</c:f>
              <c:numCache>
                <c:formatCode>0.0</c:formatCode>
                <c:ptCount val="55"/>
                <c:pt idx="0">
                  <c:v>3379.3058050999998</c:v>
                </c:pt>
                <c:pt idx="1">
                  <c:v>3636.2474477000001</c:v>
                </c:pt>
                <c:pt idx="2">
                  <c:v>3877.7886672999998</c:v>
                </c:pt>
                <c:pt idx="3">
                  <c:v>3610.9435837999999</c:v>
                </c:pt>
                <c:pt idx="4">
                  <c:v>3591.4256257000002</c:v>
                </c:pt>
                <c:pt idx="5">
                  <c:v>3259.7134243</c:v>
                </c:pt>
                <c:pt idx="6">
                  <c:v>3318.6600552999998</c:v>
                </c:pt>
                <c:pt idx="7">
                  <c:v>2581.4242783</c:v>
                </c:pt>
                <c:pt idx="8">
                  <c:v>2833.5505984000001</c:v>
                </c:pt>
                <c:pt idx="9">
                  <c:v>2919.8180311000001</c:v>
                </c:pt>
                <c:pt idx="10">
                  <c:v>3264.2142365999998</c:v>
                </c:pt>
                <c:pt idx="11">
                  <c:v>2840.2633682000001</c:v>
                </c:pt>
                <c:pt idx="12">
                  <c:v>2824.8178363000002</c:v>
                </c:pt>
                <c:pt idx="13">
                  <c:v>2544.9650284999998</c:v>
                </c:pt>
                <c:pt idx="14">
                  <c:v>2365.5689416</c:v>
                </c:pt>
                <c:pt idx="15">
                  <c:v>1946.6891697000001</c:v>
                </c:pt>
                <c:pt idx="16">
                  <c:v>2567.9920038999999</c:v>
                </c:pt>
                <c:pt idx="17">
                  <c:v>3632.2324374</c:v>
                </c:pt>
                <c:pt idx="18">
                  <c:v>4752.0827974000003</c:v>
                </c:pt>
                <c:pt idx="19">
                  <c:v>4590.6272280000003</c:v>
                </c:pt>
                <c:pt idx="20">
                  <c:v>4159.8846173000002</c:v>
                </c:pt>
                <c:pt idx="21">
                  <c:v>4289.9096005000001</c:v>
                </c:pt>
                <c:pt idx="22">
                  <c:v>4485.6746955999997</c:v>
                </c:pt>
                <c:pt idx="23">
                  <c:v>3721.1801126</c:v>
                </c:pt>
                <c:pt idx="24">
                  <c:v>3542.7742328999998</c:v>
                </c:pt>
                <c:pt idx="25">
                  <c:v>3358.5558657000001</c:v>
                </c:pt>
                <c:pt idx="26">
                  <c:v>3873.5418528999999</c:v>
                </c:pt>
                <c:pt idx="27">
                  <c:v>3453.0631010000002</c:v>
                </c:pt>
                <c:pt idx="28">
                  <c:v>3228.5652187999999</c:v>
                </c:pt>
                <c:pt idx="29">
                  <c:v>3267.5664855999999</c:v>
                </c:pt>
                <c:pt idx="30">
                  <c:v>3768.6039780000001</c:v>
                </c:pt>
                <c:pt idx="31">
                  <c:v>3524.1611978999999</c:v>
                </c:pt>
                <c:pt idx="32">
                  <c:v>3460.7451959999999</c:v>
                </c:pt>
                <c:pt idx="33">
                  <c:v>3776.2945030000001</c:v>
                </c:pt>
                <c:pt idx="34">
                  <c:v>3798.3615969000002</c:v>
                </c:pt>
                <c:pt idx="35">
                  <c:v>3751.0478004000001</c:v>
                </c:pt>
                <c:pt idx="36">
                  <c:v>3999.0807046</c:v>
                </c:pt>
                <c:pt idx="37">
                  <c:v>4322.5696909999997</c:v>
                </c:pt>
                <c:pt idx="38">
                  <c:v>4359.4360273000002</c:v>
                </c:pt>
                <c:pt idx="39">
                  <c:v>3968.9100754000001</c:v>
                </c:pt>
                <c:pt idx="40">
                  <c:v>4072.1153519999998</c:v>
                </c:pt>
                <c:pt idx="41">
                  <c:v>4511.3440598999996</c:v>
                </c:pt>
                <c:pt idx="42">
                  <c:v>4047.6670352000001</c:v>
                </c:pt>
                <c:pt idx="43">
                  <c:v>4092.2726426999998</c:v>
                </c:pt>
                <c:pt idx="44">
                  <c:v>4191.1531839999998</c:v>
                </c:pt>
                <c:pt idx="45">
                  <c:v>4211.6353626999999</c:v>
                </c:pt>
                <c:pt idx="46">
                  <c:v>4044.6600723000001</c:v>
                </c:pt>
                <c:pt idx="47">
                  <c:v>4184.7128310999997</c:v>
                </c:pt>
                <c:pt idx="48">
                  <c:v>4157.1215775999999</c:v>
                </c:pt>
                <c:pt idx="49">
                  <c:v>4106.2495841999998</c:v>
                </c:pt>
                <c:pt idx="50">
                  <c:v>3843.4996041999998</c:v>
                </c:pt>
                <c:pt idx="51">
                  <c:v>3533.2702976999999</c:v>
                </c:pt>
                <c:pt idx="52">
                  <c:v>3552.7217770000002</c:v>
                </c:pt>
                <c:pt idx="53">
                  <c:v>4022.1393925000002</c:v>
                </c:pt>
                <c:pt idx="54">
                  <c:v>3361.9433921</c:v>
                </c:pt>
              </c:numCache>
            </c:numRef>
          </c:val>
          <c:extLst>
            <c:ext xmlns:c16="http://schemas.microsoft.com/office/drawing/2014/chart" uri="{C3380CC4-5D6E-409C-BE32-E72D297353CC}">
              <c16:uniqueId val="{00000002-7BF4-4148-8F44-DCEC80680227}"/>
            </c:ext>
          </c:extLst>
        </c:ser>
        <c:ser>
          <c:idx val="3"/>
          <c:order val="3"/>
          <c:tx>
            <c:strRef>
              <c:f>'9.2a,b'!$F$3</c:f>
              <c:strCache>
                <c:ptCount val="1"/>
                <c:pt idx="0">
                  <c:v>171-200 g/km</c:v>
                </c:pt>
              </c:strCache>
            </c:strRef>
          </c:tx>
          <c:spPr>
            <a:solidFill>
              <a:srgbClr val="B3D14C"/>
            </a:solidFill>
            <a:ln w="25400">
              <a:noFill/>
            </a:ln>
          </c:spPr>
          <c:cat>
            <c:numRef>
              <c:f>'9.2a,b'!$A$4:$A$59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'9.2a,b'!$F$5:$F$59</c:f>
              <c:numCache>
                <c:formatCode>0.0</c:formatCode>
                <c:ptCount val="55"/>
                <c:pt idx="0">
                  <c:v>7747.1446643999998</c:v>
                </c:pt>
                <c:pt idx="1">
                  <c:v>8208.7720998000004</c:v>
                </c:pt>
                <c:pt idx="2">
                  <c:v>7900.4246074000002</c:v>
                </c:pt>
                <c:pt idx="3">
                  <c:v>7546.0007665000003</c:v>
                </c:pt>
                <c:pt idx="4">
                  <c:v>7304.6693738000004</c:v>
                </c:pt>
                <c:pt idx="5">
                  <c:v>6568.2872805999996</c:v>
                </c:pt>
                <c:pt idx="6">
                  <c:v>6217.2747562000004</c:v>
                </c:pt>
                <c:pt idx="7">
                  <c:v>6813.0211814000004</c:v>
                </c:pt>
                <c:pt idx="8">
                  <c:v>5879.0959646000001</c:v>
                </c:pt>
                <c:pt idx="9">
                  <c:v>6396.5921271999996</c:v>
                </c:pt>
                <c:pt idx="10">
                  <c:v>6007.2782577999997</c:v>
                </c:pt>
                <c:pt idx="11">
                  <c:v>5662.9614781</c:v>
                </c:pt>
                <c:pt idx="12">
                  <c:v>5143.0252048000002</c:v>
                </c:pt>
                <c:pt idx="13">
                  <c:v>4794.1348314999996</c:v>
                </c:pt>
                <c:pt idx="14">
                  <c:v>3783.8434406000001</c:v>
                </c:pt>
                <c:pt idx="15">
                  <c:v>3210.9724366</c:v>
                </c:pt>
                <c:pt idx="16">
                  <c:v>3688.4122981</c:v>
                </c:pt>
                <c:pt idx="17">
                  <c:v>4459.0148294000001</c:v>
                </c:pt>
                <c:pt idx="18">
                  <c:v>4987.8881535</c:v>
                </c:pt>
                <c:pt idx="19">
                  <c:v>5506.8837669000004</c:v>
                </c:pt>
                <c:pt idx="20">
                  <c:v>5809.8212980999997</c:v>
                </c:pt>
                <c:pt idx="21">
                  <c:v>6123.5261191999998</c:v>
                </c:pt>
                <c:pt idx="22">
                  <c:v>5688.9570414999998</c:v>
                </c:pt>
                <c:pt idx="23">
                  <c:v>5515.0600298999998</c:v>
                </c:pt>
                <c:pt idx="24">
                  <c:v>5230.6498406999999</c:v>
                </c:pt>
                <c:pt idx="25">
                  <c:v>5026.8213153999995</c:v>
                </c:pt>
                <c:pt idx="26">
                  <c:v>5014.5390667000001</c:v>
                </c:pt>
                <c:pt idx="27">
                  <c:v>4560.1666585000003</c:v>
                </c:pt>
                <c:pt idx="28">
                  <c:v>4446.3357758000002</c:v>
                </c:pt>
                <c:pt idx="29">
                  <c:v>4766.6447607</c:v>
                </c:pt>
                <c:pt idx="30">
                  <c:v>4956.5581472000003</c:v>
                </c:pt>
                <c:pt idx="31">
                  <c:v>5325.4251946000004</c:v>
                </c:pt>
                <c:pt idx="32">
                  <c:v>5587.5593496000001</c:v>
                </c:pt>
                <c:pt idx="33">
                  <c:v>6080.9979819</c:v>
                </c:pt>
                <c:pt idx="34">
                  <c:v>6397.8221935000001</c:v>
                </c:pt>
                <c:pt idx="35">
                  <c:v>6665.3624765000004</c:v>
                </c:pt>
                <c:pt idx="36">
                  <c:v>7774.0821552999996</c:v>
                </c:pt>
                <c:pt idx="37">
                  <c:v>8869.1849588999994</c:v>
                </c:pt>
                <c:pt idx="38">
                  <c:v>8926.4568495999993</c:v>
                </c:pt>
                <c:pt idx="39">
                  <c:v>8951.1973842000007</c:v>
                </c:pt>
                <c:pt idx="40">
                  <c:v>9248.7848926000006</c:v>
                </c:pt>
                <c:pt idx="41">
                  <c:v>9837.5188032999995</c:v>
                </c:pt>
                <c:pt idx="42">
                  <c:v>9210.0487059999996</c:v>
                </c:pt>
                <c:pt idx="43">
                  <c:v>9269.1653738999994</c:v>
                </c:pt>
                <c:pt idx="44">
                  <c:v>9715.5784600000006</c:v>
                </c:pt>
                <c:pt idx="45">
                  <c:v>10309.565415999999</c:v>
                </c:pt>
                <c:pt idx="46">
                  <c:v>10267.864928000001</c:v>
                </c:pt>
                <c:pt idx="47">
                  <c:v>10460.269999</c:v>
                </c:pt>
                <c:pt idx="48">
                  <c:v>10836.312006</c:v>
                </c:pt>
                <c:pt idx="49">
                  <c:v>11369.681898999999</c:v>
                </c:pt>
                <c:pt idx="50">
                  <c:v>11325.118490000001</c:v>
                </c:pt>
                <c:pt idx="51">
                  <c:v>9994.0035607999998</c:v>
                </c:pt>
                <c:pt idx="52">
                  <c:v>9656.3171612999995</c:v>
                </c:pt>
                <c:pt idx="53">
                  <c:v>10140.846965999999</c:v>
                </c:pt>
                <c:pt idx="54">
                  <c:v>8943.0426693000009</c:v>
                </c:pt>
              </c:numCache>
            </c:numRef>
          </c:val>
          <c:extLst>
            <c:ext xmlns:c16="http://schemas.microsoft.com/office/drawing/2014/chart" uri="{C3380CC4-5D6E-409C-BE32-E72D297353CC}">
              <c16:uniqueId val="{00000003-7BF4-4148-8F44-DCEC80680227}"/>
            </c:ext>
          </c:extLst>
        </c:ser>
        <c:ser>
          <c:idx val="4"/>
          <c:order val="4"/>
          <c:tx>
            <c:strRef>
              <c:f>'9.2a,b'!$G$3</c:f>
              <c:strCache>
                <c:ptCount val="1"/>
                <c:pt idx="0">
                  <c:v>201-220 g/km</c:v>
                </c:pt>
              </c:strCache>
            </c:strRef>
          </c:tx>
          <c:spPr>
            <a:solidFill>
              <a:srgbClr val="6FB976"/>
            </a:solidFill>
            <a:ln w="25400">
              <a:noFill/>
            </a:ln>
          </c:spPr>
          <c:cat>
            <c:numRef>
              <c:f>'9.2a,b'!$A$4:$A$59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'9.2a,b'!$G$5:$G$59</c:f>
              <c:numCache>
                <c:formatCode>0.0</c:formatCode>
                <c:ptCount val="55"/>
                <c:pt idx="0">
                  <c:v>11099.981775</c:v>
                </c:pt>
                <c:pt idx="1">
                  <c:v>10546.994967000001</c:v>
                </c:pt>
                <c:pt idx="2">
                  <c:v>9322.2850300999999</c:v>
                </c:pt>
                <c:pt idx="3">
                  <c:v>8821.9699992000005</c:v>
                </c:pt>
                <c:pt idx="4">
                  <c:v>7017.6914132000002</c:v>
                </c:pt>
                <c:pt idx="5">
                  <c:v>6759.3102387999998</c:v>
                </c:pt>
                <c:pt idx="6">
                  <c:v>6615.3448264999997</c:v>
                </c:pt>
                <c:pt idx="7">
                  <c:v>7238.6354785000003</c:v>
                </c:pt>
                <c:pt idx="8">
                  <c:v>7919.4823353000002</c:v>
                </c:pt>
                <c:pt idx="9">
                  <c:v>8164.8254533999998</c:v>
                </c:pt>
                <c:pt idx="10">
                  <c:v>6834.6908598</c:v>
                </c:pt>
                <c:pt idx="11">
                  <c:v>6485.0786072999999</c:v>
                </c:pt>
                <c:pt idx="12">
                  <c:v>5819.3865583999996</c:v>
                </c:pt>
                <c:pt idx="13">
                  <c:v>5150.1652831000001</c:v>
                </c:pt>
                <c:pt idx="14">
                  <c:v>4719.2204519999996</c:v>
                </c:pt>
                <c:pt idx="15">
                  <c:v>3571.9247031999998</c:v>
                </c:pt>
                <c:pt idx="16">
                  <c:v>2850.4242715</c:v>
                </c:pt>
                <c:pt idx="17">
                  <c:v>2742.6087569000001</c:v>
                </c:pt>
                <c:pt idx="18">
                  <c:v>2779.4960210999998</c:v>
                </c:pt>
                <c:pt idx="19">
                  <c:v>3217.4457032</c:v>
                </c:pt>
                <c:pt idx="20">
                  <c:v>3740.2907427</c:v>
                </c:pt>
                <c:pt idx="21">
                  <c:v>4010.2159510000001</c:v>
                </c:pt>
                <c:pt idx="22">
                  <c:v>3809.8900318999999</c:v>
                </c:pt>
                <c:pt idx="23">
                  <c:v>3618.4184300000002</c:v>
                </c:pt>
                <c:pt idx="24">
                  <c:v>3457.3078737999999</c:v>
                </c:pt>
                <c:pt idx="25">
                  <c:v>3518.7769265000002</c:v>
                </c:pt>
                <c:pt idx="26">
                  <c:v>3511.0730395</c:v>
                </c:pt>
                <c:pt idx="27">
                  <c:v>2887.1761941999998</c:v>
                </c:pt>
                <c:pt idx="28">
                  <c:v>2749.1351202000001</c:v>
                </c:pt>
                <c:pt idx="29">
                  <c:v>2637.3623536</c:v>
                </c:pt>
                <c:pt idx="30">
                  <c:v>2816.8645228999999</c:v>
                </c:pt>
                <c:pt idx="31">
                  <c:v>2955.677338</c:v>
                </c:pt>
                <c:pt idx="32">
                  <c:v>3450.2275116000001</c:v>
                </c:pt>
                <c:pt idx="33">
                  <c:v>3641.8257340999999</c:v>
                </c:pt>
                <c:pt idx="34">
                  <c:v>3792.614787</c:v>
                </c:pt>
                <c:pt idx="35">
                  <c:v>3884.9336285999998</c:v>
                </c:pt>
                <c:pt idx="36">
                  <c:v>4290.8888291000003</c:v>
                </c:pt>
                <c:pt idx="37">
                  <c:v>4915.1701160000002</c:v>
                </c:pt>
                <c:pt idx="38">
                  <c:v>5013.7774362</c:v>
                </c:pt>
                <c:pt idx="39">
                  <c:v>5021.6267918000003</c:v>
                </c:pt>
                <c:pt idx="40">
                  <c:v>5291.5864924999996</c:v>
                </c:pt>
                <c:pt idx="41">
                  <c:v>5291.0366596000003</c:v>
                </c:pt>
                <c:pt idx="42">
                  <c:v>4972.0298854000002</c:v>
                </c:pt>
                <c:pt idx="43">
                  <c:v>5001.7450805999997</c:v>
                </c:pt>
                <c:pt idx="44">
                  <c:v>5076.3790894000003</c:v>
                </c:pt>
                <c:pt idx="45">
                  <c:v>5175.6305910999999</c:v>
                </c:pt>
                <c:pt idx="46">
                  <c:v>4749.9207690000003</c:v>
                </c:pt>
                <c:pt idx="47">
                  <c:v>5161.9901680000003</c:v>
                </c:pt>
                <c:pt idx="48">
                  <c:v>5441.0951014000002</c:v>
                </c:pt>
                <c:pt idx="49">
                  <c:v>5656.4724319999996</c:v>
                </c:pt>
                <c:pt idx="50">
                  <c:v>5430.8271605</c:v>
                </c:pt>
                <c:pt idx="51">
                  <c:v>4737.0463771000004</c:v>
                </c:pt>
                <c:pt idx="52">
                  <c:v>4224.3438862000003</c:v>
                </c:pt>
                <c:pt idx="53">
                  <c:v>3889.8761217000001</c:v>
                </c:pt>
                <c:pt idx="54">
                  <c:v>3212.7464804000001</c:v>
                </c:pt>
              </c:numCache>
            </c:numRef>
          </c:val>
          <c:extLst>
            <c:ext xmlns:c16="http://schemas.microsoft.com/office/drawing/2014/chart" uri="{C3380CC4-5D6E-409C-BE32-E72D297353CC}">
              <c16:uniqueId val="{00000004-7BF4-4148-8F44-DCEC80680227}"/>
            </c:ext>
          </c:extLst>
        </c:ser>
        <c:ser>
          <c:idx val="5"/>
          <c:order val="5"/>
          <c:tx>
            <c:strRef>
              <c:f>'9.2a,b'!$H$3</c:f>
              <c:strCache>
                <c:ptCount val="1"/>
                <c:pt idx="0">
                  <c:v>221-250 g/km</c:v>
                </c:pt>
              </c:strCache>
            </c:strRef>
          </c:tx>
          <c:spPr>
            <a:solidFill>
              <a:srgbClr val="66B134"/>
            </a:solidFill>
            <a:ln w="25400">
              <a:noFill/>
            </a:ln>
          </c:spPr>
          <c:cat>
            <c:numRef>
              <c:f>'9.2a,b'!$A$4:$A$59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'9.2a,b'!$H$5:$H$59</c:f>
              <c:numCache>
                <c:formatCode>0.0</c:formatCode>
                <c:ptCount val="55"/>
                <c:pt idx="0">
                  <c:v>4523.9243286999999</c:v>
                </c:pt>
                <c:pt idx="1">
                  <c:v>4476.6863825999999</c:v>
                </c:pt>
                <c:pt idx="2">
                  <c:v>4197.6874565999997</c:v>
                </c:pt>
                <c:pt idx="3">
                  <c:v>4079.9573291000002</c:v>
                </c:pt>
                <c:pt idx="4">
                  <c:v>3816.6858569000001</c:v>
                </c:pt>
                <c:pt idx="5">
                  <c:v>3381.3484229000001</c:v>
                </c:pt>
                <c:pt idx="6">
                  <c:v>3834.4301747999998</c:v>
                </c:pt>
                <c:pt idx="7">
                  <c:v>3852.0891071000001</c:v>
                </c:pt>
                <c:pt idx="8">
                  <c:v>4271.8092366000001</c:v>
                </c:pt>
                <c:pt idx="9">
                  <c:v>4183.1856897999996</c:v>
                </c:pt>
                <c:pt idx="10">
                  <c:v>3742.2315263</c:v>
                </c:pt>
                <c:pt idx="11">
                  <c:v>3666.6395192999998</c:v>
                </c:pt>
                <c:pt idx="12">
                  <c:v>3027.6401292999999</c:v>
                </c:pt>
                <c:pt idx="13">
                  <c:v>2774.4488629000002</c:v>
                </c:pt>
                <c:pt idx="14">
                  <c:v>2756.4715827999999</c:v>
                </c:pt>
                <c:pt idx="15">
                  <c:v>2298.7171377</c:v>
                </c:pt>
                <c:pt idx="16">
                  <c:v>1969.2269062</c:v>
                </c:pt>
                <c:pt idx="17">
                  <c:v>2297.7454840999999</c:v>
                </c:pt>
                <c:pt idx="18">
                  <c:v>2407.1628848</c:v>
                </c:pt>
                <c:pt idx="19">
                  <c:v>2471.7495761</c:v>
                </c:pt>
                <c:pt idx="20">
                  <c:v>2689.4832594999998</c:v>
                </c:pt>
                <c:pt idx="21">
                  <c:v>2869.2301533999998</c:v>
                </c:pt>
                <c:pt idx="22">
                  <c:v>2896.8060608000001</c:v>
                </c:pt>
                <c:pt idx="23">
                  <c:v>2319.3284423999999</c:v>
                </c:pt>
                <c:pt idx="24">
                  <c:v>2451.7646682999998</c:v>
                </c:pt>
                <c:pt idx="25">
                  <c:v>2787.4326867</c:v>
                </c:pt>
                <c:pt idx="26">
                  <c:v>2507.1255603</c:v>
                </c:pt>
                <c:pt idx="27">
                  <c:v>1983.9760268</c:v>
                </c:pt>
                <c:pt idx="28">
                  <c:v>1595.3799454</c:v>
                </c:pt>
                <c:pt idx="29">
                  <c:v>1569.5430899</c:v>
                </c:pt>
                <c:pt idx="30">
                  <c:v>1673.8531235999999</c:v>
                </c:pt>
                <c:pt idx="31">
                  <c:v>1679.0189619</c:v>
                </c:pt>
                <c:pt idx="32">
                  <c:v>1957.1537335999999</c:v>
                </c:pt>
                <c:pt idx="33">
                  <c:v>2150.5049801</c:v>
                </c:pt>
                <c:pt idx="34">
                  <c:v>2365.4311514999999</c:v>
                </c:pt>
                <c:pt idx="35">
                  <c:v>2444.2152446999999</c:v>
                </c:pt>
                <c:pt idx="36">
                  <c:v>2695.5409736000001</c:v>
                </c:pt>
                <c:pt idx="37">
                  <c:v>3041.3335855</c:v>
                </c:pt>
                <c:pt idx="38">
                  <c:v>3153.7959713</c:v>
                </c:pt>
                <c:pt idx="39">
                  <c:v>3109.1522067999999</c:v>
                </c:pt>
                <c:pt idx="40">
                  <c:v>3190.4288981</c:v>
                </c:pt>
                <c:pt idx="41">
                  <c:v>3275.8571575999999</c:v>
                </c:pt>
                <c:pt idx="42">
                  <c:v>3182.5530094999999</c:v>
                </c:pt>
                <c:pt idx="43">
                  <c:v>2916.5389865000002</c:v>
                </c:pt>
                <c:pt idx="44">
                  <c:v>3049.2355305000001</c:v>
                </c:pt>
                <c:pt idx="45">
                  <c:v>3289.5205775999998</c:v>
                </c:pt>
                <c:pt idx="46">
                  <c:v>3394.4259145999999</c:v>
                </c:pt>
                <c:pt idx="47">
                  <c:v>3444.7805911</c:v>
                </c:pt>
                <c:pt idx="48">
                  <c:v>3392.5105370000001</c:v>
                </c:pt>
                <c:pt idx="49">
                  <c:v>3765.3131236999998</c:v>
                </c:pt>
                <c:pt idx="50">
                  <c:v>3672.9464520000001</c:v>
                </c:pt>
                <c:pt idx="51">
                  <c:v>2977.5069585000001</c:v>
                </c:pt>
                <c:pt idx="52">
                  <c:v>2769.3967526000001</c:v>
                </c:pt>
                <c:pt idx="53">
                  <c:v>2600.1874079999998</c:v>
                </c:pt>
                <c:pt idx="54">
                  <c:v>2273.203751</c:v>
                </c:pt>
              </c:numCache>
            </c:numRef>
          </c:val>
          <c:extLst>
            <c:ext xmlns:c16="http://schemas.microsoft.com/office/drawing/2014/chart" uri="{C3380CC4-5D6E-409C-BE32-E72D297353CC}">
              <c16:uniqueId val="{00000005-7BF4-4148-8F44-DCEC80680227}"/>
            </c:ext>
          </c:extLst>
        </c:ser>
        <c:ser>
          <c:idx val="6"/>
          <c:order val="6"/>
          <c:tx>
            <c:strRef>
              <c:f>'9.2a,b'!$I$3</c:f>
              <c:strCache>
                <c:ptCount val="1"/>
                <c:pt idx="0">
                  <c:v>Over 250 g/km</c:v>
                </c:pt>
              </c:strCache>
            </c:strRef>
          </c:tx>
          <c:spPr>
            <a:solidFill>
              <a:srgbClr val="339966"/>
            </a:solidFill>
            <a:ln w="25400">
              <a:noFill/>
            </a:ln>
          </c:spPr>
          <c:cat>
            <c:numRef>
              <c:f>'9.2a,b'!$A$4:$A$59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'9.2a,b'!$I$5:$I$59</c:f>
              <c:numCache>
                <c:formatCode>0.0</c:formatCode>
                <c:ptCount val="55"/>
                <c:pt idx="0">
                  <c:v>3331.4629043999998</c:v>
                </c:pt>
                <c:pt idx="1">
                  <c:v>2934.7741885999999</c:v>
                </c:pt>
                <c:pt idx="2">
                  <c:v>3051.3862884</c:v>
                </c:pt>
                <c:pt idx="3">
                  <c:v>3033.3226510999998</c:v>
                </c:pt>
                <c:pt idx="4">
                  <c:v>2337.9607251000002</c:v>
                </c:pt>
                <c:pt idx="5">
                  <c:v>2204.9539430999998</c:v>
                </c:pt>
                <c:pt idx="6">
                  <c:v>2386.5201661000001</c:v>
                </c:pt>
                <c:pt idx="7">
                  <c:v>2564.0741076999998</c:v>
                </c:pt>
                <c:pt idx="8">
                  <c:v>3348.4669635999999</c:v>
                </c:pt>
                <c:pt idx="9">
                  <c:v>3976.9038623000001</c:v>
                </c:pt>
                <c:pt idx="10">
                  <c:v>4114.1139781000002</c:v>
                </c:pt>
                <c:pt idx="11">
                  <c:v>3579.5302224000002</c:v>
                </c:pt>
                <c:pt idx="12">
                  <c:v>3065.3073072000002</c:v>
                </c:pt>
                <c:pt idx="13">
                  <c:v>2623.4221708999999</c:v>
                </c:pt>
                <c:pt idx="14">
                  <c:v>2810.3909484999999</c:v>
                </c:pt>
                <c:pt idx="15">
                  <c:v>1969.3554423999999</c:v>
                </c:pt>
                <c:pt idx="16">
                  <c:v>1537.6875014</c:v>
                </c:pt>
                <c:pt idx="17">
                  <c:v>1731.8139014999999</c:v>
                </c:pt>
                <c:pt idx="18">
                  <c:v>2067.5227427</c:v>
                </c:pt>
                <c:pt idx="19">
                  <c:v>2146.3792772000002</c:v>
                </c:pt>
                <c:pt idx="20">
                  <c:v>2322.6763740000001</c:v>
                </c:pt>
                <c:pt idx="21">
                  <c:v>2527.9845113000001</c:v>
                </c:pt>
                <c:pt idx="22">
                  <c:v>2754.0459980999999</c:v>
                </c:pt>
                <c:pt idx="23">
                  <c:v>2356.2974410000002</c:v>
                </c:pt>
                <c:pt idx="24">
                  <c:v>2273.0976062</c:v>
                </c:pt>
                <c:pt idx="25">
                  <c:v>2600.3232078999999</c:v>
                </c:pt>
                <c:pt idx="26">
                  <c:v>2699.0726644000001</c:v>
                </c:pt>
                <c:pt idx="27">
                  <c:v>2123.3189932</c:v>
                </c:pt>
                <c:pt idx="28">
                  <c:v>1776.8606912</c:v>
                </c:pt>
                <c:pt idx="29">
                  <c:v>1629.5666771000001</c:v>
                </c:pt>
                <c:pt idx="30">
                  <c:v>1685.1473413000001</c:v>
                </c:pt>
                <c:pt idx="31">
                  <c:v>1789.6088460999999</c:v>
                </c:pt>
                <c:pt idx="32">
                  <c:v>2108.6840520999999</c:v>
                </c:pt>
                <c:pt idx="33">
                  <c:v>2321.6684893000001</c:v>
                </c:pt>
                <c:pt idx="34">
                  <c:v>2529.7713595999999</c:v>
                </c:pt>
                <c:pt idx="35">
                  <c:v>2884.8684846000001</c:v>
                </c:pt>
                <c:pt idx="36">
                  <c:v>3192.5876303</c:v>
                </c:pt>
                <c:pt idx="37">
                  <c:v>3677.7057561000001</c:v>
                </c:pt>
                <c:pt idx="38">
                  <c:v>3788.9839777000002</c:v>
                </c:pt>
                <c:pt idx="39">
                  <c:v>3819.7350302</c:v>
                </c:pt>
                <c:pt idx="40">
                  <c:v>3877.2690985999998</c:v>
                </c:pt>
                <c:pt idx="41">
                  <c:v>3981.4887742000001</c:v>
                </c:pt>
                <c:pt idx="42">
                  <c:v>3699.7549401000001</c:v>
                </c:pt>
                <c:pt idx="43">
                  <c:v>3986.8141314</c:v>
                </c:pt>
                <c:pt idx="44">
                  <c:v>4065.8872043000001</c:v>
                </c:pt>
                <c:pt idx="45">
                  <c:v>4284.9405660000002</c:v>
                </c:pt>
                <c:pt idx="46">
                  <c:v>4179.4472949000001</c:v>
                </c:pt>
                <c:pt idx="47">
                  <c:v>4106.7151960000001</c:v>
                </c:pt>
                <c:pt idx="48">
                  <c:v>4233.8057736000001</c:v>
                </c:pt>
                <c:pt idx="49">
                  <c:v>4416.1066444999997</c:v>
                </c:pt>
                <c:pt idx="50">
                  <c:v>4350.8905752000001</c:v>
                </c:pt>
                <c:pt idx="51">
                  <c:v>3692.2019656000002</c:v>
                </c:pt>
                <c:pt idx="52">
                  <c:v>3545.5381514999999</c:v>
                </c:pt>
                <c:pt idx="53">
                  <c:v>3653.1948502</c:v>
                </c:pt>
                <c:pt idx="54">
                  <c:v>2877.2052299000002</c:v>
                </c:pt>
              </c:numCache>
            </c:numRef>
          </c:val>
          <c:extLst>
            <c:ext xmlns:c16="http://schemas.microsoft.com/office/drawing/2014/chart" uri="{C3380CC4-5D6E-409C-BE32-E72D297353CC}">
              <c16:uniqueId val="{00000006-7BF4-4148-8F44-DCEC80680227}"/>
            </c:ext>
          </c:extLst>
        </c:ser>
        <c:dLbls>
          <c:showLegendKey val="0"/>
          <c:showVal val="0"/>
          <c:showCatName val="0"/>
          <c:showSerName val="0"/>
          <c:showPercent val="0"/>
          <c:showBubbleSize val="0"/>
        </c:dLbls>
        <c:axId val="168856576"/>
        <c:axId val="168862848"/>
      </c:areaChart>
      <c:catAx>
        <c:axId val="16885657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and quarter registered</a:t>
                </a:r>
              </a:p>
            </c:rich>
          </c:tx>
          <c:layout>
            <c:manualLayout>
              <c:xMode val="edge"/>
              <c:yMode val="edge"/>
              <c:x val="0.28819472222222231"/>
              <c:y val="0.935030092592600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862848"/>
        <c:crosses val="autoZero"/>
        <c:auto val="1"/>
        <c:lblAlgn val="ctr"/>
        <c:lblOffset val="100"/>
        <c:tickLblSkip val="8"/>
        <c:tickMarkSkip val="4"/>
        <c:noMultiLvlLbl val="0"/>
      </c:catAx>
      <c:valAx>
        <c:axId val="168862848"/>
        <c:scaling>
          <c:orientation val="minMax"/>
        </c:scaling>
        <c:delete val="0"/>
        <c:axPos val="l"/>
        <c:majorGridlines>
          <c:spPr>
            <a:ln w="12700">
              <a:solidFill>
                <a:srgbClr val="FFFFFF"/>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8856576"/>
        <c:crosses val="autoZero"/>
        <c:crossBetween val="midCat"/>
      </c:valAx>
      <c:spPr>
        <a:solidFill>
          <a:srgbClr val="FFFFFF"/>
        </a:solidFill>
        <a:ln w="25400">
          <a:noFill/>
        </a:ln>
      </c:spPr>
    </c:plotArea>
    <c:legend>
      <c:legendPos val="r"/>
      <c:layout>
        <c:manualLayout>
          <c:xMode val="edge"/>
          <c:yMode val="edge"/>
          <c:x val="0.79096944444444461"/>
          <c:y val="0.19913101851851817"/>
          <c:w val="0.20542083333333341"/>
          <c:h val="0.61902129629630986"/>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9.3a : New and used light petrol </a:t>
            </a:r>
          </a:p>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 per km driven</a:t>
            </a:r>
          </a:p>
        </c:rich>
      </c:tx>
      <c:layout>
        <c:manualLayout>
          <c:xMode val="edge"/>
          <c:yMode val="edge"/>
          <c:x val="0.20666702994305367"/>
          <c:y val="1.0395064253331971E-2"/>
        </c:manualLayout>
      </c:layout>
      <c:overlay val="0"/>
      <c:spPr>
        <a:noFill/>
        <a:ln w="25400">
          <a:noFill/>
        </a:ln>
      </c:spPr>
    </c:title>
    <c:autoTitleDeleted val="0"/>
    <c:plotArea>
      <c:layout>
        <c:manualLayout>
          <c:layoutTarget val="inner"/>
          <c:xMode val="edge"/>
          <c:yMode val="edge"/>
          <c:x val="0.10000013020850312"/>
          <c:y val="0.13513527231604922"/>
          <c:w val="0.63729638888888884"/>
          <c:h val="0.72557246212771054"/>
        </c:manualLayout>
      </c:layout>
      <c:areaChart>
        <c:grouping val="percentStacked"/>
        <c:varyColors val="0"/>
        <c:ser>
          <c:idx val="0"/>
          <c:order val="0"/>
          <c:tx>
            <c:strRef>
              <c:f>'9.3abcd'!$C$3</c:f>
              <c:strCache>
                <c:ptCount val="1"/>
                <c:pt idx="0">
                  <c:v>Petrol &lt;=120 g/km</c:v>
                </c:pt>
              </c:strCache>
            </c:strRef>
          </c:tx>
          <c:spPr>
            <a:solidFill>
              <a:srgbClr val="0093D3">
                <a:alpha val="28000"/>
              </a:srgbClr>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'9.3abcd'!$C$5:$C$59</c:f>
              <c:numCache>
                <c:formatCode>0.0</c:formatCode>
                <c:ptCount val="55"/>
                <c:pt idx="0">
                  <c:v>895.27726532999998</c:v>
                </c:pt>
                <c:pt idx="1">
                  <c:v>1000.8550653999999</c:v>
                </c:pt>
                <c:pt idx="2">
                  <c:v>856.54704956</c:v>
                </c:pt>
                <c:pt idx="3">
                  <c:v>1082.5423777999999</c:v>
                </c:pt>
                <c:pt idx="4">
                  <c:v>1289.4824087</c:v>
                </c:pt>
                <c:pt idx="5">
                  <c:v>1262.6239955000001</c:v>
                </c:pt>
                <c:pt idx="6">
                  <c:v>1066.1714109</c:v>
                </c:pt>
                <c:pt idx="7">
                  <c:v>1332.2419064999999</c:v>
                </c:pt>
                <c:pt idx="8">
                  <c:v>1092.6477308999999</c:v>
                </c:pt>
                <c:pt idx="9">
                  <c:v>1255.8416278</c:v>
                </c:pt>
                <c:pt idx="10">
                  <c:v>962.73498527000004</c:v>
                </c:pt>
                <c:pt idx="11">
                  <c:v>1003.9872365</c:v>
                </c:pt>
                <c:pt idx="12">
                  <c:v>994.00725377000003</c:v>
                </c:pt>
                <c:pt idx="13">
                  <c:v>938.85539801000004</c:v>
                </c:pt>
                <c:pt idx="14">
                  <c:v>640.50180684999998</c:v>
                </c:pt>
                <c:pt idx="15">
                  <c:v>551.31269044999999</c:v>
                </c:pt>
                <c:pt idx="16">
                  <c:v>722.17007286</c:v>
                </c:pt>
                <c:pt idx="17">
                  <c:v>813.22215648999997</c:v>
                </c:pt>
                <c:pt idx="18">
                  <c:v>877.80096631000004</c:v>
                </c:pt>
                <c:pt idx="19">
                  <c:v>789.70677496999997</c:v>
                </c:pt>
                <c:pt idx="20">
                  <c:v>710.56511755999998</c:v>
                </c:pt>
                <c:pt idx="21">
                  <c:v>739.53204521999999</c:v>
                </c:pt>
                <c:pt idx="22">
                  <c:v>880.59938700999999</c:v>
                </c:pt>
                <c:pt idx="23">
                  <c:v>976.57977915000004</c:v>
                </c:pt>
                <c:pt idx="24">
                  <c:v>831.51629464999996</c:v>
                </c:pt>
                <c:pt idx="25">
                  <c:v>914.64385186000004</c:v>
                </c:pt>
                <c:pt idx="26">
                  <c:v>858.85627849000002</c:v>
                </c:pt>
                <c:pt idx="27">
                  <c:v>1185.9824814999999</c:v>
                </c:pt>
                <c:pt idx="28">
                  <c:v>1682.9627902</c:v>
                </c:pt>
                <c:pt idx="29">
                  <c:v>1612.1457210999999</c:v>
                </c:pt>
                <c:pt idx="30">
                  <c:v>1706.8789968999999</c:v>
                </c:pt>
                <c:pt idx="31">
                  <c:v>2553.6427745000001</c:v>
                </c:pt>
                <c:pt idx="32">
                  <c:v>2841.2988936000002</c:v>
                </c:pt>
                <c:pt idx="33">
                  <c:v>3381.7952353000001</c:v>
                </c:pt>
                <c:pt idx="34">
                  <c:v>3299.9158392999998</c:v>
                </c:pt>
                <c:pt idx="35">
                  <c:v>3790.4793410000002</c:v>
                </c:pt>
                <c:pt idx="36">
                  <c:v>3507.3556603000002</c:v>
                </c:pt>
                <c:pt idx="37">
                  <c:v>3497.6536354</c:v>
                </c:pt>
                <c:pt idx="38">
                  <c:v>4321.7172528000001</c:v>
                </c:pt>
                <c:pt idx="39">
                  <c:v>5375.3997148999997</c:v>
                </c:pt>
                <c:pt idx="40">
                  <c:v>5196.6138779000003</c:v>
                </c:pt>
                <c:pt idx="41">
                  <c:v>5339.8642695999997</c:v>
                </c:pt>
                <c:pt idx="42">
                  <c:v>5114.2523007999998</c:v>
                </c:pt>
                <c:pt idx="43">
                  <c:v>5296.2005204999996</c:v>
                </c:pt>
                <c:pt idx="44">
                  <c:v>5164.6186384000002</c:v>
                </c:pt>
                <c:pt idx="45">
                  <c:v>5706.9918766999999</c:v>
                </c:pt>
                <c:pt idx="46">
                  <c:v>5856.5990334999997</c:v>
                </c:pt>
                <c:pt idx="47">
                  <c:v>6886.9062270000004</c:v>
                </c:pt>
                <c:pt idx="48">
                  <c:v>6344.8557191</c:v>
                </c:pt>
                <c:pt idx="49">
                  <c:v>7221.8356211999999</c:v>
                </c:pt>
                <c:pt idx="50">
                  <c:v>8116.6611763999999</c:v>
                </c:pt>
                <c:pt idx="51">
                  <c:v>7679.9361639999997</c:v>
                </c:pt>
                <c:pt idx="52">
                  <c:v>7794.0692270999998</c:v>
                </c:pt>
                <c:pt idx="53">
                  <c:v>8576.5966258000008</c:v>
                </c:pt>
                <c:pt idx="54">
                  <c:v>8362.5251229999994</c:v>
                </c:pt>
              </c:numCache>
            </c:numRef>
          </c:val>
          <c:extLst>
            <c:ext xmlns:c16="http://schemas.microsoft.com/office/drawing/2014/chart" uri="{C3380CC4-5D6E-409C-BE32-E72D297353CC}">
              <c16:uniqueId val="{00000000-4C6B-4FBC-934F-C114531DB6F8}"/>
            </c:ext>
          </c:extLst>
        </c:ser>
        <c:ser>
          <c:idx val="1"/>
          <c:order val="1"/>
          <c:tx>
            <c:strRef>
              <c:f>'9.3abcd'!$D$3</c:f>
              <c:strCache>
                <c:ptCount val="1"/>
                <c:pt idx="0">
                  <c:v>Petrol &lt;=150 g/km</c:v>
                </c:pt>
              </c:strCache>
            </c:strRef>
          </c:tx>
          <c:spPr>
            <a:solidFill>
              <a:srgbClr val="6BB5D9"/>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'9.3abcd'!$D$5:$D$59</c:f>
              <c:numCache>
                <c:formatCode>0.0</c:formatCode>
                <c:ptCount val="55"/>
                <c:pt idx="0">
                  <c:v>4962.9032573000004</c:v>
                </c:pt>
                <c:pt idx="1">
                  <c:v>6241.6698483999999</c:v>
                </c:pt>
                <c:pt idx="2">
                  <c:v>5827.8809007</c:v>
                </c:pt>
                <c:pt idx="3">
                  <c:v>5397.2632925999997</c:v>
                </c:pt>
                <c:pt idx="4">
                  <c:v>5616.0845964999999</c:v>
                </c:pt>
                <c:pt idx="5">
                  <c:v>5421.7626947999997</c:v>
                </c:pt>
                <c:pt idx="6">
                  <c:v>4978.5986100999999</c:v>
                </c:pt>
                <c:pt idx="7">
                  <c:v>5444.5139405</c:v>
                </c:pt>
                <c:pt idx="8">
                  <c:v>4934.9471706000004</c:v>
                </c:pt>
                <c:pt idx="9">
                  <c:v>5103.8332082999996</c:v>
                </c:pt>
                <c:pt idx="10">
                  <c:v>4794.7361561999996</c:v>
                </c:pt>
                <c:pt idx="11">
                  <c:v>5444.5395682999997</c:v>
                </c:pt>
                <c:pt idx="12">
                  <c:v>5147.8157101999996</c:v>
                </c:pt>
                <c:pt idx="13">
                  <c:v>4917.0084250999998</c:v>
                </c:pt>
                <c:pt idx="14">
                  <c:v>3907.0028277000001</c:v>
                </c:pt>
                <c:pt idx="15">
                  <c:v>3117.0284198999998</c:v>
                </c:pt>
                <c:pt idx="16">
                  <c:v>3556.0869461000002</c:v>
                </c:pt>
                <c:pt idx="17">
                  <c:v>4138.3624342000003</c:v>
                </c:pt>
                <c:pt idx="18">
                  <c:v>4140.0464341999996</c:v>
                </c:pt>
                <c:pt idx="19">
                  <c:v>4748.2076736999998</c:v>
                </c:pt>
                <c:pt idx="20">
                  <c:v>4536.2785906999998</c:v>
                </c:pt>
                <c:pt idx="21">
                  <c:v>4712.6016192999996</c:v>
                </c:pt>
                <c:pt idx="22">
                  <c:v>4570.0267850999999</c:v>
                </c:pt>
                <c:pt idx="23">
                  <c:v>5185.1357648000003</c:v>
                </c:pt>
                <c:pt idx="24">
                  <c:v>4714.8894835000001</c:v>
                </c:pt>
                <c:pt idx="25">
                  <c:v>5188.4461460000002</c:v>
                </c:pt>
                <c:pt idx="26">
                  <c:v>5890.7915376999999</c:v>
                </c:pt>
                <c:pt idx="27">
                  <c:v>7432.3165448</c:v>
                </c:pt>
                <c:pt idx="28">
                  <c:v>8160.7604584999999</c:v>
                </c:pt>
                <c:pt idx="29">
                  <c:v>8859.1709119999996</c:v>
                </c:pt>
                <c:pt idx="30">
                  <c:v>10839.09389</c:v>
                </c:pt>
                <c:pt idx="31">
                  <c:v>10325.465687</c:v>
                </c:pt>
                <c:pt idx="32">
                  <c:v>10071.331263</c:v>
                </c:pt>
                <c:pt idx="33">
                  <c:v>11255.913076000001</c:v>
                </c:pt>
                <c:pt idx="34">
                  <c:v>12200.083071999999</c:v>
                </c:pt>
                <c:pt idx="35">
                  <c:v>12818.093024</c:v>
                </c:pt>
                <c:pt idx="36">
                  <c:v>12542.464046999999</c:v>
                </c:pt>
                <c:pt idx="37">
                  <c:v>14418.382256999999</c:v>
                </c:pt>
                <c:pt idx="38">
                  <c:v>14493.832485000001</c:v>
                </c:pt>
                <c:pt idx="39">
                  <c:v>13275.978797</c:v>
                </c:pt>
                <c:pt idx="40">
                  <c:v>12424.201387999999</c:v>
                </c:pt>
                <c:pt idx="41">
                  <c:v>13740.890276</c:v>
                </c:pt>
                <c:pt idx="42">
                  <c:v>14016.694122999999</c:v>
                </c:pt>
                <c:pt idx="43">
                  <c:v>13658.263263999999</c:v>
                </c:pt>
                <c:pt idx="44">
                  <c:v>13116.147892999999</c:v>
                </c:pt>
                <c:pt idx="45">
                  <c:v>14654.715609999999</c:v>
                </c:pt>
                <c:pt idx="46">
                  <c:v>15717.081987</c:v>
                </c:pt>
                <c:pt idx="47">
                  <c:v>14699.624986999999</c:v>
                </c:pt>
                <c:pt idx="48">
                  <c:v>13753.299284999999</c:v>
                </c:pt>
                <c:pt idx="49">
                  <c:v>14707.340695000001</c:v>
                </c:pt>
                <c:pt idx="50">
                  <c:v>16569.056541999998</c:v>
                </c:pt>
                <c:pt idx="51">
                  <c:v>13913.034675999999</c:v>
                </c:pt>
                <c:pt idx="52">
                  <c:v>12488.613044</c:v>
                </c:pt>
                <c:pt idx="53">
                  <c:v>14298.158636</c:v>
                </c:pt>
                <c:pt idx="54">
                  <c:v>14828.333354</c:v>
                </c:pt>
              </c:numCache>
            </c:numRef>
          </c:val>
          <c:extLst>
            <c:ext xmlns:c16="http://schemas.microsoft.com/office/drawing/2014/chart" uri="{C3380CC4-5D6E-409C-BE32-E72D297353CC}">
              <c16:uniqueId val="{00000001-4C6B-4FBC-934F-C114531DB6F8}"/>
            </c:ext>
          </c:extLst>
        </c:ser>
        <c:ser>
          <c:idx val="2"/>
          <c:order val="2"/>
          <c:tx>
            <c:strRef>
              <c:f>'9.3abcd'!$E$3</c:f>
              <c:strCache>
                <c:ptCount val="1"/>
                <c:pt idx="0">
                  <c:v>Petrol &lt;=170 g/km</c:v>
                </c:pt>
              </c:strCache>
            </c:strRef>
          </c:tx>
          <c:spPr>
            <a:solidFill>
              <a:srgbClr val="0093D3"/>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'9.3abcd'!$E$5:$E$59</c:f>
              <c:numCache>
                <c:formatCode>0.0</c:formatCode>
                <c:ptCount val="55"/>
                <c:pt idx="0">
                  <c:v>4142.3058050999998</c:v>
                </c:pt>
                <c:pt idx="1">
                  <c:v>4931.2474476999996</c:v>
                </c:pt>
                <c:pt idx="2">
                  <c:v>5222.7886673000003</c:v>
                </c:pt>
                <c:pt idx="3">
                  <c:v>5062.9435837999999</c:v>
                </c:pt>
                <c:pt idx="4">
                  <c:v>5168.4256256999997</c:v>
                </c:pt>
                <c:pt idx="5">
                  <c:v>5145.7134243</c:v>
                </c:pt>
                <c:pt idx="6">
                  <c:v>4953.6600552999998</c:v>
                </c:pt>
                <c:pt idx="7">
                  <c:v>4365.4242783</c:v>
                </c:pt>
                <c:pt idx="8">
                  <c:v>4840.5505984000001</c:v>
                </c:pt>
                <c:pt idx="9">
                  <c:v>5774.8180310999996</c:v>
                </c:pt>
                <c:pt idx="10">
                  <c:v>6400.2142365999998</c:v>
                </c:pt>
                <c:pt idx="11">
                  <c:v>5682.2633681999996</c:v>
                </c:pt>
                <c:pt idx="12">
                  <c:v>5203.8178362999997</c:v>
                </c:pt>
                <c:pt idx="13">
                  <c:v>4765.9650284999998</c:v>
                </c:pt>
                <c:pt idx="14">
                  <c:v>5613.5689415999996</c:v>
                </c:pt>
                <c:pt idx="15">
                  <c:v>4313.6891697000001</c:v>
                </c:pt>
                <c:pt idx="16">
                  <c:v>4581.9920038999999</c:v>
                </c:pt>
                <c:pt idx="17">
                  <c:v>5773.2324374</c:v>
                </c:pt>
                <c:pt idx="18">
                  <c:v>6876.0827974000003</c:v>
                </c:pt>
                <c:pt idx="19">
                  <c:v>6678.6272280000003</c:v>
                </c:pt>
                <c:pt idx="20">
                  <c:v>5955.8846173000002</c:v>
                </c:pt>
                <c:pt idx="21">
                  <c:v>6291.9096005000001</c:v>
                </c:pt>
                <c:pt idx="22">
                  <c:v>7225.6746955999997</c:v>
                </c:pt>
                <c:pt idx="23">
                  <c:v>6418.1801126</c:v>
                </c:pt>
                <c:pt idx="24">
                  <c:v>5643.7742329000002</c:v>
                </c:pt>
                <c:pt idx="25">
                  <c:v>5483.5558657000001</c:v>
                </c:pt>
                <c:pt idx="26">
                  <c:v>6177.5418528999999</c:v>
                </c:pt>
                <c:pt idx="27">
                  <c:v>6549.0631009999997</c:v>
                </c:pt>
                <c:pt idx="28">
                  <c:v>5989.5652188000004</c:v>
                </c:pt>
                <c:pt idx="29">
                  <c:v>5984.5664856000003</c:v>
                </c:pt>
                <c:pt idx="30">
                  <c:v>6552.6039780000001</c:v>
                </c:pt>
                <c:pt idx="31">
                  <c:v>6403.1611978999999</c:v>
                </c:pt>
                <c:pt idx="32">
                  <c:v>6206.7451959999999</c:v>
                </c:pt>
                <c:pt idx="33">
                  <c:v>6640.2945030000001</c:v>
                </c:pt>
                <c:pt idx="34">
                  <c:v>6748.3615969000002</c:v>
                </c:pt>
                <c:pt idx="35">
                  <c:v>7345.0478003999997</c:v>
                </c:pt>
                <c:pt idx="36">
                  <c:v>7233.0807046</c:v>
                </c:pt>
                <c:pt idx="37">
                  <c:v>7833.5696909999997</c:v>
                </c:pt>
                <c:pt idx="38">
                  <c:v>8212.4360273000002</c:v>
                </c:pt>
                <c:pt idx="39">
                  <c:v>7769.9100754000001</c:v>
                </c:pt>
                <c:pt idx="40">
                  <c:v>7982.1153519999998</c:v>
                </c:pt>
                <c:pt idx="41">
                  <c:v>8979.3440599000005</c:v>
                </c:pt>
                <c:pt idx="42">
                  <c:v>8919.6670352000001</c:v>
                </c:pt>
                <c:pt idx="43">
                  <c:v>9184.2726426999998</c:v>
                </c:pt>
                <c:pt idx="44">
                  <c:v>8873.1531840000007</c:v>
                </c:pt>
                <c:pt idx="45">
                  <c:v>9864.6353627000008</c:v>
                </c:pt>
                <c:pt idx="46">
                  <c:v>9909.6600722999992</c:v>
                </c:pt>
                <c:pt idx="47">
                  <c:v>9769.7128310999997</c:v>
                </c:pt>
                <c:pt idx="48">
                  <c:v>9178.1215776000008</c:v>
                </c:pt>
                <c:pt idx="49">
                  <c:v>10033.249583999999</c:v>
                </c:pt>
                <c:pt idx="50">
                  <c:v>10190.499604000001</c:v>
                </c:pt>
                <c:pt idx="51">
                  <c:v>9982.2702977000008</c:v>
                </c:pt>
                <c:pt idx="52">
                  <c:v>9486.7217770000007</c:v>
                </c:pt>
                <c:pt idx="53">
                  <c:v>10518.139391999999</c:v>
                </c:pt>
                <c:pt idx="54">
                  <c:v>10596.943391999999</c:v>
                </c:pt>
              </c:numCache>
            </c:numRef>
          </c:val>
          <c:extLst>
            <c:ext xmlns:c16="http://schemas.microsoft.com/office/drawing/2014/chart" uri="{C3380CC4-5D6E-409C-BE32-E72D297353CC}">
              <c16:uniqueId val="{00000002-4C6B-4FBC-934F-C114531DB6F8}"/>
            </c:ext>
          </c:extLst>
        </c:ser>
        <c:ser>
          <c:idx val="3"/>
          <c:order val="3"/>
          <c:tx>
            <c:strRef>
              <c:f>'9.3abcd'!$F$3</c:f>
              <c:strCache>
                <c:ptCount val="1"/>
                <c:pt idx="0">
                  <c:v>Petrol &lt;=200 g/km</c:v>
                </c:pt>
              </c:strCache>
            </c:strRef>
          </c:tx>
          <c:spPr>
            <a:solidFill>
              <a:srgbClr val="B3D14C"/>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'9.3abcd'!$F$5:$F$59</c:f>
              <c:numCache>
                <c:formatCode>0.0</c:formatCode>
                <c:ptCount val="55"/>
                <c:pt idx="0">
                  <c:v>11469.144663999999</c:v>
                </c:pt>
                <c:pt idx="1">
                  <c:v>13060.7721</c:v>
                </c:pt>
                <c:pt idx="2">
                  <c:v>13137.424607000001</c:v>
                </c:pt>
                <c:pt idx="3">
                  <c:v>11801.000767</c:v>
                </c:pt>
                <c:pt idx="4">
                  <c:v>10869.669373999999</c:v>
                </c:pt>
                <c:pt idx="5">
                  <c:v>10702.287281000001</c:v>
                </c:pt>
                <c:pt idx="6">
                  <c:v>10614.274756000001</c:v>
                </c:pt>
                <c:pt idx="7">
                  <c:v>10719.021181</c:v>
                </c:pt>
                <c:pt idx="8">
                  <c:v>8846.0959645999992</c:v>
                </c:pt>
                <c:pt idx="9">
                  <c:v>9624.5921271999996</c:v>
                </c:pt>
                <c:pt idx="10">
                  <c:v>9650.2782578000006</c:v>
                </c:pt>
                <c:pt idx="11">
                  <c:v>9319.9614781</c:v>
                </c:pt>
                <c:pt idx="12">
                  <c:v>8038.0252048000002</c:v>
                </c:pt>
                <c:pt idx="13">
                  <c:v>8230.1348314999996</c:v>
                </c:pt>
                <c:pt idx="14">
                  <c:v>7402.8434405999997</c:v>
                </c:pt>
                <c:pt idx="15">
                  <c:v>5865.9724366</c:v>
                </c:pt>
                <c:pt idx="16">
                  <c:v>5664.4122981</c:v>
                </c:pt>
                <c:pt idx="17">
                  <c:v>7136.0148294000001</c:v>
                </c:pt>
                <c:pt idx="18">
                  <c:v>8312.8881535</c:v>
                </c:pt>
                <c:pt idx="19">
                  <c:v>9220.8837669000004</c:v>
                </c:pt>
                <c:pt idx="20">
                  <c:v>8919.8212980999997</c:v>
                </c:pt>
                <c:pt idx="21">
                  <c:v>10027.526119</c:v>
                </c:pt>
                <c:pt idx="22">
                  <c:v>9627.9570414999998</c:v>
                </c:pt>
                <c:pt idx="23">
                  <c:v>9517.0600298999998</c:v>
                </c:pt>
                <c:pt idx="24">
                  <c:v>7808.6498406999999</c:v>
                </c:pt>
                <c:pt idx="25">
                  <c:v>8205.8213154000005</c:v>
                </c:pt>
                <c:pt idx="26">
                  <c:v>8372.5390666999992</c:v>
                </c:pt>
                <c:pt idx="27">
                  <c:v>8487.1666585000003</c:v>
                </c:pt>
                <c:pt idx="28">
                  <c:v>7497.3357758000002</c:v>
                </c:pt>
                <c:pt idx="29">
                  <c:v>8243.6447606999991</c:v>
                </c:pt>
                <c:pt idx="30">
                  <c:v>8106.5581472000003</c:v>
                </c:pt>
                <c:pt idx="31">
                  <c:v>8772.4251946000004</c:v>
                </c:pt>
                <c:pt idx="32">
                  <c:v>9415.5593496000001</c:v>
                </c:pt>
                <c:pt idx="33">
                  <c:v>10735.997982000001</c:v>
                </c:pt>
                <c:pt idx="34">
                  <c:v>11235.822193</c:v>
                </c:pt>
                <c:pt idx="35">
                  <c:v>11402.362477000001</c:v>
                </c:pt>
                <c:pt idx="36">
                  <c:v>12525.082155</c:v>
                </c:pt>
                <c:pt idx="37">
                  <c:v>13438.184959</c:v>
                </c:pt>
                <c:pt idx="38">
                  <c:v>13984.45685</c:v>
                </c:pt>
                <c:pt idx="39">
                  <c:v>14076.197383999999</c:v>
                </c:pt>
                <c:pt idx="40">
                  <c:v>13556.784893</c:v>
                </c:pt>
                <c:pt idx="41">
                  <c:v>14207.518803000001</c:v>
                </c:pt>
                <c:pt idx="42">
                  <c:v>13523.048706</c:v>
                </c:pt>
                <c:pt idx="43">
                  <c:v>13353.165374</c:v>
                </c:pt>
                <c:pt idx="44">
                  <c:v>13963.578460000001</c:v>
                </c:pt>
                <c:pt idx="45">
                  <c:v>14909.565415999999</c:v>
                </c:pt>
                <c:pt idx="46">
                  <c:v>15725.864928000001</c:v>
                </c:pt>
                <c:pt idx="47">
                  <c:v>15566.269999</c:v>
                </c:pt>
                <c:pt idx="48">
                  <c:v>15795.312006</c:v>
                </c:pt>
                <c:pt idx="49">
                  <c:v>15952.681898999999</c:v>
                </c:pt>
                <c:pt idx="50">
                  <c:v>16330.118490000001</c:v>
                </c:pt>
                <c:pt idx="51">
                  <c:v>14305.003561</c:v>
                </c:pt>
                <c:pt idx="52">
                  <c:v>14286.317161000001</c:v>
                </c:pt>
                <c:pt idx="53">
                  <c:v>14699.846965999999</c:v>
                </c:pt>
                <c:pt idx="54">
                  <c:v>13593.042669</c:v>
                </c:pt>
              </c:numCache>
            </c:numRef>
          </c:val>
          <c:extLst>
            <c:ext xmlns:c16="http://schemas.microsoft.com/office/drawing/2014/chart" uri="{C3380CC4-5D6E-409C-BE32-E72D297353CC}">
              <c16:uniqueId val="{00000003-4C6B-4FBC-934F-C114531DB6F8}"/>
            </c:ext>
          </c:extLst>
        </c:ser>
        <c:ser>
          <c:idx val="4"/>
          <c:order val="4"/>
          <c:tx>
            <c:strRef>
              <c:f>'9.3abcd'!$G$3</c:f>
              <c:strCache>
                <c:ptCount val="1"/>
                <c:pt idx="0">
                  <c:v>Petrol &lt;=220 g/km</c:v>
                </c:pt>
              </c:strCache>
            </c:strRef>
          </c:tx>
          <c:spPr>
            <a:solidFill>
              <a:srgbClr val="6FB976"/>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'9.3abcd'!$G$5:$G$59</c:f>
              <c:numCache>
                <c:formatCode>0.0</c:formatCode>
                <c:ptCount val="55"/>
                <c:pt idx="0">
                  <c:v>13845.981775</c:v>
                </c:pt>
                <c:pt idx="1">
                  <c:v>13566.994967000001</c:v>
                </c:pt>
                <c:pt idx="2">
                  <c:v>12068.285029999999</c:v>
                </c:pt>
                <c:pt idx="3">
                  <c:v>11914.969999000001</c:v>
                </c:pt>
                <c:pt idx="4">
                  <c:v>10360.691413</c:v>
                </c:pt>
                <c:pt idx="5">
                  <c:v>10376.310239</c:v>
                </c:pt>
                <c:pt idx="6">
                  <c:v>10027.344827000001</c:v>
                </c:pt>
                <c:pt idx="7">
                  <c:v>10258.635479</c:v>
                </c:pt>
                <c:pt idx="8">
                  <c:v>10642.482335000001</c:v>
                </c:pt>
                <c:pt idx="9">
                  <c:v>11025.825452999999</c:v>
                </c:pt>
                <c:pt idx="10">
                  <c:v>10074.690860000001</c:v>
                </c:pt>
                <c:pt idx="11">
                  <c:v>9508.0786072999999</c:v>
                </c:pt>
                <c:pt idx="12">
                  <c:v>8389.3865583999996</c:v>
                </c:pt>
                <c:pt idx="13">
                  <c:v>7579.1652831000001</c:v>
                </c:pt>
                <c:pt idx="14">
                  <c:v>6668.2204519999996</c:v>
                </c:pt>
                <c:pt idx="15">
                  <c:v>5392.9247032000003</c:v>
                </c:pt>
                <c:pt idx="16">
                  <c:v>4340.4242715</c:v>
                </c:pt>
                <c:pt idx="17">
                  <c:v>4848.6087569000001</c:v>
                </c:pt>
                <c:pt idx="18">
                  <c:v>4632.4960210999998</c:v>
                </c:pt>
                <c:pt idx="19">
                  <c:v>5198.4457032</c:v>
                </c:pt>
                <c:pt idx="20">
                  <c:v>5566.2907427</c:v>
                </c:pt>
                <c:pt idx="21">
                  <c:v>6169.2159510000001</c:v>
                </c:pt>
                <c:pt idx="22">
                  <c:v>5681.8900319000004</c:v>
                </c:pt>
                <c:pt idx="23">
                  <c:v>5299.4184299999997</c:v>
                </c:pt>
                <c:pt idx="24">
                  <c:v>5371.3078738000004</c:v>
                </c:pt>
                <c:pt idx="25">
                  <c:v>5688.7769264999997</c:v>
                </c:pt>
                <c:pt idx="26">
                  <c:v>5456.0730395</c:v>
                </c:pt>
                <c:pt idx="27">
                  <c:v>4859.1761942000003</c:v>
                </c:pt>
                <c:pt idx="28">
                  <c:v>4418.1351201999996</c:v>
                </c:pt>
                <c:pt idx="29">
                  <c:v>4551.3623535999996</c:v>
                </c:pt>
                <c:pt idx="30">
                  <c:v>4622.8645229000003</c:v>
                </c:pt>
                <c:pt idx="31">
                  <c:v>4218.6773380000004</c:v>
                </c:pt>
                <c:pt idx="32">
                  <c:v>4821.2275116000001</c:v>
                </c:pt>
                <c:pt idx="33">
                  <c:v>5399.8257340999999</c:v>
                </c:pt>
                <c:pt idx="34">
                  <c:v>5896.6147870000004</c:v>
                </c:pt>
                <c:pt idx="35">
                  <c:v>5191.9336285999998</c:v>
                </c:pt>
                <c:pt idx="36">
                  <c:v>5412.8888291000003</c:v>
                </c:pt>
                <c:pt idx="37">
                  <c:v>6109.1701160000002</c:v>
                </c:pt>
                <c:pt idx="38">
                  <c:v>6226.7774362</c:v>
                </c:pt>
                <c:pt idx="39">
                  <c:v>6459.6267918000003</c:v>
                </c:pt>
                <c:pt idx="40">
                  <c:v>6527.5864924999996</c:v>
                </c:pt>
                <c:pt idx="41">
                  <c:v>6791.0366596000003</c:v>
                </c:pt>
                <c:pt idx="42">
                  <c:v>6348.0298854000002</c:v>
                </c:pt>
                <c:pt idx="43">
                  <c:v>5950.7450805999997</c:v>
                </c:pt>
                <c:pt idx="44">
                  <c:v>5805.3790894000003</c:v>
                </c:pt>
                <c:pt idx="45">
                  <c:v>6055.6305910999999</c:v>
                </c:pt>
                <c:pt idx="46">
                  <c:v>6018.9207690000003</c:v>
                </c:pt>
                <c:pt idx="47">
                  <c:v>6534.9901680000003</c:v>
                </c:pt>
                <c:pt idx="48">
                  <c:v>7049.0951014000002</c:v>
                </c:pt>
                <c:pt idx="49">
                  <c:v>6939.4724319999996</c:v>
                </c:pt>
                <c:pt idx="50">
                  <c:v>7538.8271605</c:v>
                </c:pt>
                <c:pt idx="51">
                  <c:v>6470.0463771000004</c:v>
                </c:pt>
                <c:pt idx="52">
                  <c:v>5770.3438862000003</c:v>
                </c:pt>
                <c:pt idx="53">
                  <c:v>5028.8761217000001</c:v>
                </c:pt>
                <c:pt idx="54">
                  <c:v>5056.7464804000001</c:v>
                </c:pt>
              </c:numCache>
            </c:numRef>
          </c:val>
          <c:extLst>
            <c:ext xmlns:c16="http://schemas.microsoft.com/office/drawing/2014/chart" uri="{C3380CC4-5D6E-409C-BE32-E72D297353CC}">
              <c16:uniqueId val="{00000004-4C6B-4FBC-934F-C114531DB6F8}"/>
            </c:ext>
          </c:extLst>
        </c:ser>
        <c:ser>
          <c:idx val="5"/>
          <c:order val="5"/>
          <c:tx>
            <c:strRef>
              <c:f>'9.3abcd'!$H$3</c:f>
              <c:strCache>
                <c:ptCount val="1"/>
                <c:pt idx="0">
                  <c:v>Petrol &lt;=250 g/km</c:v>
                </c:pt>
              </c:strCache>
            </c:strRef>
          </c:tx>
          <c:spPr>
            <a:solidFill>
              <a:srgbClr val="66B134"/>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'9.3abcd'!$H$5:$H$59</c:f>
              <c:numCache>
                <c:formatCode>0.0</c:formatCode>
                <c:ptCount val="55"/>
                <c:pt idx="0">
                  <c:v>6715.9243286999999</c:v>
                </c:pt>
                <c:pt idx="1">
                  <c:v>6222.6863825999999</c:v>
                </c:pt>
                <c:pt idx="2">
                  <c:v>6037.6874565999997</c:v>
                </c:pt>
                <c:pt idx="3">
                  <c:v>6097.9573290999997</c:v>
                </c:pt>
                <c:pt idx="4">
                  <c:v>5851.6858568999996</c:v>
                </c:pt>
                <c:pt idx="5">
                  <c:v>5520.3484228999996</c:v>
                </c:pt>
                <c:pt idx="6">
                  <c:v>6488.4301747999998</c:v>
                </c:pt>
                <c:pt idx="7">
                  <c:v>6733.0891070999996</c:v>
                </c:pt>
                <c:pt idx="8">
                  <c:v>7034.8092366000001</c:v>
                </c:pt>
                <c:pt idx="9">
                  <c:v>7592.1856897999996</c:v>
                </c:pt>
                <c:pt idx="10">
                  <c:v>7033.2315263</c:v>
                </c:pt>
                <c:pt idx="11">
                  <c:v>6355.6395192999998</c:v>
                </c:pt>
                <c:pt idx="12">
                  <c:v>5523.6401292999999</c:v>
                </c:pt>
                <c:pt idx="13">
                  <c:v>5437.4488628999998</c:v>
                </c:pt>
                <c:pt idx="14">
                  <c:v>5720.4715827999999</c:v>
                </c:pt>
                <c:pt idx="15">
                  <c:v>4228.7171377000004</c:v>
                </c:pt>
                <c:pt idx="16">
                  <c:v>3702.2269062</c:v>
                </c:pt>
                <c:pt idx="17">
                  <c:v>4374.7454840999999</c:v>
                </c:pt>
                <c:pt idx="18">
                  <c:v>4828.1628848</c:v>
                </c:pt>
                <c:pt idx="19">
                  <c:v>4656.7495761</c:v>
                </c:pt>
                <c:pt idx="20">
                  <c:v>5100.4832594999998</c:v>
                </c:pt>
                <c:pt idx="21">
                  <c:v>5004.2301533999998</c:v>
                </c:pt>
                <c:pt idx="22">
                  <c:v>5706.8060607999996</c:v>
                </c:pt>
                <c:pt idx="23">
                  <c:v>4727.3284424000003</c:v>
                </c:pt>
                <c:pt idx="24">
                  <c:v>4005.7646682999998</c:v>
                </c:pt>
                <c:pt idx="25">
                  <c:v>4601.4326867</c:v>
                </c:pt>
                <c:pt idx="26">
                  <c:v>4805.1255603</c:v>
                </c:pt>
                <c:pt idx="27">
                  <c:v>3837.9760268</c:v>
                </c:pt>
                <c:pt idx="28">
                  <c:v>3376.3799454</c:v>
                </c:pt>
                <c:pt idx="29">
                  <c:v>3578.5430898999998</c:v>
                </c:pt>
                <c:pt idx="30">
                  <c:v>3706.8531235999999</c:v>
                </c:pt>
                <c:pt idx="31">
                  <c:v>3642.0189618999998</c:v>
                </c:pt>
                <c:pt idx="32">
                  <c:v>3313.1537336000001</c:v>
                </c:pt>
                <c:pt idx="33">
                  <c:v>3412.5049801</c:v>
                </c:pt>
                <c:pt idx="34">
                  <c:v>3842.4311514999999</c:v>
                </c:pt>
                <c:pt idx="35">
                  <c:v>4271.2152446999999</c:v>
                </c:pt>
                <c:pt idx="36">
                  <c:v>4756.5409736000001</c:v>
                </c:pt>
                <c:pt idx="37">
                  <c:v>4916.3335854999996</c:v>
                </c:pt>
                <c:pt idx="38">
                  <c:v>4889.7959713</c:v>
                </c:pt>
                <c:pt idx="39">
                  <c:v>4541.1522068000004</c:v>
                </c:pt>
                <c:pt idx="40">
                  <c:v>4862.4288981</c:v>
                </c:pt>
                <c:pt idx="41">
                  <c:v>4872.8571576000004</c:v>
                </c:pt>
                <c:pt idx="42">
                  <c:v>5093.5530095000004</c:v>
                </c:pt>
                <c:pt idx="43">
                  <c:v>4284.5389864999997</c:v>
                </c:pt>
                <c:pt idx="44">
                  <c:v>4808.2355305000001</c:v>
                </c:pt>
                <c:pt idx="45">
                  <c:v>4904.5205776000003</c:v>
                </c:pt>
                <c:pt idx="46">
                  <c:v>5229.4259146000004</c:v>
                </c:pt>
                <c:pt idx="47">
                  <c:v>4806.7805910999996</c:v>
                </c:pt>
                <c:pt idx="48">
                  <c:v>4319.5105370000001</c:v>
                </c:pt>
                <c:pt idx="49">
                  <c:v>4533.3131236999998</c:v>
                </c:pt>
                <c:pt idx="50">
                  <c:v>4534.9464520000001</c:v>
                </c:pt>
                <c:pt idx="51">
                  <c:v>3951.5069585000001</c:v>
                </c:pt>
                <c:pt idx="52">
                  <c:v>4008.3967526000001</c:v>
                </c:pt>
                <c:pt idx="53">
                  <c:v>3425.1874079999998</c:v>
                </c:pt>
                <c:pt idx="54">
                  <c:v>3078.203751</c:v>
                </c:pt>
              </c:numCache>
            </c:numRef>
          </c:val>
          <c:extLst>
            <c:ext xmlns:c16="http://schemas.microsoft.com/office/drawing/2014/chart" uri="{C3380CC4-5D6E-409C-BE32-E72D297353CC}">
              <c16:uniqueId val="{00000005-4C6B-4FBC-934F-C114531DB6F8}"/>
            </c:ext>
          </c:extLst>
        </c:ser>
        <c:ser>
          <c:idx val="6"/>
          <c:order val="6"/>
          <c:tx>
            <c:strRef>
              <c:f>'9.3abcd'!$I$3</c:f>
              <c:strCache>
                <c:ptCount val="1"/>
                <c:pt idx="0">
                  <c:v>Petrol &gt;250 g/km</c:v>
                </c:pt>
              </c:strCache>
            </c:strRef>
          </c:tx>
          <c:spPr>
            <a:solidFill>
              <a:srgbClr val="339966"/>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'9.3abcd'!$I$5:$I$59</c:f>
              <c:numCache>
                <c:formatCode>0.0</c:formatCode>
                <c:ptCount val="55"/>
                <c:pt idx="0">
                  <c:v>9385.4629043999994</c:v>
                </c:pt>
                <c:pt idx="1">
                  <c:v>9258.7741886000003</c:v>
                </c:pt>
                <c:pt idx="2">
                  <c:v>8753.3862883999991</c:v>
                </c:pt>
                <c:pt idx="3">
                  <c:v>8802.3226510999993</c:v>
                </c:pt>
                <c:pt idx="4">
                  <c:v>6839.9607250999998</c:v>
                </c:pt>
                <c:pt idx="5">
                  <c:v>7648.9539431000003</c:v>
                </c:pt>
                <c:pt idx="6">
                  <c:v>7189.5201661000001</c:v>
                </c:pt>
                <c:pt idx="7">
                  <c:v>7285.0741077000002</c:v>
                </c:pt>
                <c:pt idx="8">
                  <c:v>7788.4669635999999</c:v>
                </c:pt>
                <c:pt idx="9">
                  <c:v>8494.9038622999997</c:v>
                </c:pt>
                <c:pt idx="10">
                  <c:v>8071.1139781000002</c:v>
                </c:pt>
                <c:pt idx="11">
                  <c:v>7399.5302223999997</c:v>
                </c:pt>
                <c:pt idx="12">
                  <c:v>5868.3073071999997</c:v>
                </c:pt>
                <c:pt idx="13">
                  <c:v>5507.4221709000003</c:v>
                </c:pt>
                <c:pt idx="14">
                  <c:v>5119.3909485000004</c:v>
                </c:pt>
                <c:pt idx="15">
                  <c:v>3835.3554423999999</c:v>
                </c:pt>
                <c:pt idx="16">
                  <c:v>2941.6875014000002</c:v>
                </c:pt>
                <c:pt idx="17">
                  <c:v>3362.8139015000002</c:v>
                </c:pt>
                <c:pt idx="18">
                  <c:v>3286.5227427</c:v>
                </c:pt>
                <c:pt idx="19">
                  <c:v>3501.3792772000002</c:v>
                </c:pt>
                <c:pt idx="20">
                  <c:v>3805.6763740000001</c:v>
                </c:pt>
                <c:pt idx="21">
                  <c:v>3654.9845113000001</c:v>
                </c:pt>
                <c:pt idx="22">
                  <c:v>4022.0459980999999</c:v>
                </c:pt>
                <c:pt idx="23">
                  <c:v>3724.2974410000002</c:v>
                </c:pt>
                <c:pt idx="24">
                  <c:v>3365.0976062</c:v>
                </c:pt>
                <c:pt idx="25">
                  <c:v>3794.3232078999999</c:v>
                </c:pt>
                <c:pt idx="26">
                  <c:v>3794.0726644000001</c:v>
                </c:pt>
                <c:pt idx="27">
                  <c:v>3288.3189932</c:v>
                </c:pt>
                <c:pt idx="28">
                  <c:v>3087.8606912</c:v>
                </c:pt>
                <c:pt idx="29">
                  <c:v>2527.5666771000001</c:v>
                </c:pt>
                <c:pt idx="30">
                  <c:v>2678.1473412999999</c:v>
                </c:pt>
                <c:pt idx="31">
                  <c:v>2588.6088460999999</c:v>
                </c:pt>
                <c:pt idx="32">
                  <c:v>2937.6840520999999</c:v>
                </c:pt>
                <c:pt idx="33">
                  <c:v>3080.6684893000001</c:v>
                </c:pt>
                <c:pt idx="34">
                  <c:v>3541.7713595999999</c:v>
                </c:pt>
                <c:pt idx="35">
                  <c:v>3739.8684846000001</c:v>
                </c:pt>
                <c:pt idx="36">
                  <c:v>3778.5876303</c:v>
                </c:pt>
                <c:pt idx="37">
                  <c:v>4330.7057561000001</c:v>
                </c:pt>
                <c:pt idx="38">
                  <c:v>4290.9839776999997</c:v>
                </c:pt>
                <c:pt idx="39">
                  <c:v>4429.7350302000004</c:v>
                </c:pt>
                <c:pt idx="40">
                  <c:v>4416.2690985999998</c:v>
                </c:pt>
                <c:pt idx="41">
                  <c:v>4547.4887742000001</c:v>
                </c:pt>
                <c:pt idx="42">
                  <c:v>4359.7549400999997</c:v>
                </c:pt>
                <c:pt idx="43">
                  <c:v>5004.8141314000004</c:v>
                </c:pt>
                <c:pt idx="44">
                  <c:v>5014.8872043000001</c:v>
                </c:pt>
                <c:pt idx="45">
                  <c:v>5268.9405660000002</c:v>
                </c:pt>
                <c:pt idx="46">
                  <c:v>4899.4472949000001</c:v>
                </c:pt>
                <c:pt idx="47">
                  <c:v>4938.7151960000001</c:v>
                </c:pt>
                <c:pt idx="48">
                  <c:v>4862.8057736000001</c:v>
                </c:pt>
                <c:pt idx="49">
                  <c:v>5083.1066444999997</c:v>
                </c:pt>
                <c:pt idx="50">
                  <c:v>4908.8905752000001</c:v>
                </c:pt>
                <c:pt idx="51">
                  <c:v>4296.2019656000002</c:v>
                </c:pt>
                <c:pt idx="52">
                  <c:v>4035.5381514999999</c:v>
                </c:pt>
                <c:pt idx="53">
                  <c:v>4012.1948502</c:v>
                </c:pt>
                <c:pt idx="54">
                  <c:v>3224.2052299000002</c:v>
                </c:pt>
              </c:numCache>
            </c:numRef>
          </c:val>
          <c:extLst>
            <c:ext xmlns:c16="http://schemas.microsoft.com/office/drawing/2014/chart" uri="{C3380CC4-5D6E-409C-BE32-E72D297353CC}">
              <c16:uniqueId val="{00000006-4C6B-4FBC-934F-C114531DB6F8}"/>
            </c:ext>
          </c:extLst>
        </c:ser>
        <c:ser>
          <c:idx val="7"/>
          <c:order val="7"/>
          <c:tx>
            <c:strRef>
              <c:f>'9.3abcd'!$J$3</c:f>
              <c:strCache>
                <c:ptCount val="1"/>
                <c:pt idx="0">
                  <c:v>New no value</c:v>
                </c:pt>
              </c:strCache>
            </c:strRef>
          </c:tx>
          <c:spPr>
            <a:solidFill>
              <a:srgbClr val="000000"/>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'9.3abcd'!$J$5:$J$59</c:f>
              <c:numCache>
                <c:formatCode>General</c:formatCode>
                <c:ptCount val="55"/>
                <c:pt idx="0">
                  <c:v>2439</c:v>
                </c:pt>
                <c:pt idx="1">
                  <c:v>1120</c:v>
                </c:pt>
                <c:pt idx="2">
                  <c:v>541</c:v>
                </c:pt>
                <c:pt idx="3">
                  <c:v>383</c:v>
                </c:pt>
                <c:pt idx="4">
                  <c:v>217</c:v>
                </c:pt>
                <c:pt idx="5">
                  <c:v>143</c:v>
                </c:pt>
                <c:pt idx="6">
                  <c:v>97</c:v>
                </c:pt>
                <c:pt idx="7">
                  <c:v>96</c:v>
                </c:pt>
                <c:pt idx="8">
                  <c:v>100</c:v>
                </c:pt>
                <c:pt idx="9">
                  <c:v>146</c:v>
                </c:pt>
                <c:pt idx="10">
                  <c:v>139</c:v>
                </c:pt>
                <c:pt idx="11">
                  <c:v>136</c:v>
                </c:pt>
                <c:pt idx="12">
                  <c:v>122</c:v>
                </c:pt>
                <c:pt idx="13">
                  <c:v>114</c:v>
                </c:pt>
                <c:pt idx="14">
                  <c:v>167</c:v>
                </c:pt>
                <c:pt idx="15">
                  <c:v>93</c:v>
                </c:pt>
                <c:pt idx="16">
                  <c:v>78</c:v>
                </c:pt>
                <c:pt idx="17">
                  <c:v>124</c:v>
                </c:pt>
                <c:pt idx="18">
                  <c:v>97</c:v>
                </c:pt>
                <c:pt idx="19">
                  <c:v>84</c:v>
                </c:pt>
                <c:pt idx="20">
                  <c:v>55</c:v>
                </c:pt>
                <c:pt idx="21">
                  <c:v>85</c:v>
                </c:pt>
                <c:pt idx="22">
                  <c:v>87</c:v>
                </c:pt>
                <c:pt idx="23">
                  <c:v>116</c:v>
                </c:pt>
                <c:pt idx="24">
                  <c:v>71</c:v>
                </c:pt>
                <c:pt idx="25">
                  <c:v>58</c:v>
                </c:pt>
                <c:pt idx="26">
                  <c:v>86</c:v>
                </c:pt>
                <c:pt idx="27">
                  <c:v>67</c:v>
                </c:pt>
                <c:pt idx="28">
                  <c:v>50</c:v>
                </c:pt>
                <c:pt idx="29">
                  <c:v>61</c:v>
                </c:pt>
                <c:pt idx="30">
                  <c:v>77</c:v>
                </c:pt>
                <c:pt idx="31">
                  <c:v>65</c:v>
                </c:pt>
                <c:pt idx="32">
                  <c:v>49</c:v>
                </c:pt>
                <c:pt idx="33">
                  <c:v>30</c:v>
                </c:pt>
                <c:pt idx="34">
                  <c:v>63</c:v>
                </c:pt>
                <c:pt idx="35">
                  <c:v>91</c:v>
                </c:pt>
                <c:pt idx="36">
                  <c:v>135</c:v>
                </c:pt>
                <c:pt idx="37">
                  <c:v>100</c:v>
                </c:pt>
                <c:pt idx="38">
                  <c:v>139</c:v>
                </c:pt>
                <c:pt idx="39">
                  <c:v>168</c:v>
                </c:pt>
                <c:pt idx="40">
                  <c:v>125</c:v>
                </c:pt>
                <c:pt idx="41">
                  <c:v>137</c:v>
                </c:pt>
                <c:pt idx="42">
                  <c:v>121</c:v>
                </c:pt>
                <c:pt idx="43">
                  <c:v>140</c:v>
                </c:pt>
                <c:pt idx="44">
                  <c:v>186</c:v>
                </c:pt>
                <c:pt idx="45">
                  <c:v>155</c:v>
                </c:pt>
                <c:pt idx="46">
                  <c:v>172</c:v>
                </c:pt>
                <c:pt idx="47">
                  <c:v>175</c:v>
                </c:pt>
                <c:pt idx="48">
                  <c:v>187</c:v>
                </c:pt>
                <c:pt idx="49">
                  <c:v>186</c:v>
                </c:pt>
                <c:pt idx="50">
                  <c:v>170</c:v>
                </c:pt>
                <c:pt idx="51">
                  <c:v>224</c:v>
                </c:pt>
                <c:pt idx="52">
                  <c:v>244</c:v>
                </c:pt>
                <c:pt idx="53">
                  <c:v>263</c:v>
                </c:pt>
                <c:pt idx="54">
                  <c:v>247</c:v>
                </c:pt>
              </c:numCache>
            </c:numRef>
          </c:val>
          <c:extLst>
            <c:ext xmlns:c16="http://schemas.microsoft.com/office/drawing/2014/chart" uri="{C3380CC4-5D6E-409C-BE32-E72D297353CC}">
              <c16:uniqueId val="{00000007-4C6B-4FBC-934F-C114531DB6F8}"/>
            </c:ext>
          </c:extLst>
        </c:ser>
        <c:dLbls>
          <c:showLegendKey val="0"/>
          <c:showVal val="0"/>
          <c:showCatName val="0"/>
          <c:showSerName val="0"/>
          <c:showPercent val="0"/>
          <c:showBubbleSize val="0"/>
        </c:dLbls>
        <c:axId val="169169664"/>
        <c:axId val="169171584"/>
      </c:areaChart>
      <c:catAx>
        <c:axId val="16916966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and quarter registered</a:t>
                </a:r>
              </a:p>
            </c:rich>
          </c:tx>
          <c:layout>
            <c:manualLayout>
              <c:xMode val="edge"/>
              <c:yMode val="edge"/>
              <c:x val="0.27369500000000002"/>
              <c:y val="0.935030092592600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171584"/>
        <c:crosses val="autoZero"/>
        <c:auto val="1"/>
        <c:lblAlgn val="ctr"/>
        <c:lblOffset val="100"/>
        <c:tickLblSkip val="8"/>
        <c:tickMarkSkip val="4"/>
        <c:noMultiLvlLbl val="0"/>
      </c:catAx>
      <c:valAx>
        <c:axId val="169171584"/>
        <c:scaling>
          <c:orientation val="minMax"/>
        </c:scaling>
        <c:delete val="0"/>
        <c:axPos val="l"/>
        <c:majorGridlines>
          <c:spPr>
            <a:ln w="12700">
              <a:solidFill>
                <a:srgbClr val="FFFFFF"/>
              </a:solidFill>
              <a:prstDash val="sysDash"/>
            </a:ln>
          </c:spPr>
        </c:majorGridlines>
        <c:numFmt formatCode="0%"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169664"/>
        <c:crosses val="autoZero"/>
        <c:crossBetween val="midCat"/>
      </c:valAx>
      <c:spPr>
        <a:solidFill>
          <a:srgbClr val="FFFFFF"/>
        </a:solidFill>
        <a:ln w="25400">
          <a:noFill/>
        </a:ln>
      </c:spPr>
    </c:plotArea>
    <c:legend>
      <c:legendPos val="r"/>
      <c:layout>
        <c:manualLayout>
          <c:xMode val="edge"/>
          <c:yMode val="edge"/>
          <c:x val="0.75569055555556897"/>
          <c:y val="0.1697324074074108"/>
          <c:w val="0.24430944444444783"/>
          <c:h val="0.6348416666666846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9.3b : New and used light petrol </a:t>
            </a:r>
          </a:p>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 per km driven</a:t>
            </a:r>
          </a:p>
        </c:rich>
      </c:tx>
      <c:layout>
        <c:manualLayout>
          <c:xMode val="edge"/>
          <c:yMode val="edge"/>
          <c:x val="0.20666702994305367"/>
          <c:y val="1.0395064253331971E-2"/>
        </c:manualLayout>
      </c:layout>
      <c:overlay val="0"/>
      <c:spPr>
        <a:noFill/>
        <a:ln w="25400">
          <a:noFill/>
        </a:ln>
      </c:spPr>
    </c:title>
    <c:autoTitleDeleted val="0"/>
    <c:plotArea>
      <c:layout>
        <c:manualLayout>
          <c:layoutTarget val="inner"/>
          <c:xMode val="edge"/>
          <c:yMode val="edge"/>
          <c:x val="0.11615873015873016"/>
          <c:y val="0.14345114345114968"/>
          <c:w val="0.64286111111111865"/>
          <c:h val="0.70617859577368791"/>
        </c:manualLayout>
      </c:layout>
      <c:areaChart>
        <c:grouping val="stacked"/>
        <c:varyColors val="0"/>
        <c:ser>
          <c:idx val="0"/>
          <c:order val="0"/>
          <c:tx>
            <c:strRef>
              <c:f>'9.3abcd'!$C$3</c:f>
              <c:strCache>
                <c:ptCount val="1"/>
                <c:pt idx="0">
                  <c:v>Petrol &lt;=120 g/km</c:v>
                </c:pt>
              </c:strCache>
            </c:strRef>
          </c:tx>
          <c:spPr>
            <a:solidFill>
              <a:srgbClr val="0093D3">
                <a:alpha val="28000"/>
              </a:srgbClr>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'9.3abcd'!$C$5:$C$59</c:f>
              <c:numCache>
                <c:formatCode>0.0</c:formatCode>
                <c:ptCount val="55"/>
                <c:pt idx="0">
                  <c:v>895.27726532999998</c:v>
                </c:pt>
                <c:pt idx="1">
                  <c:v>1000.8550653999999</c:v>
                </c:pt>
                <c:pt idx="2">
                  <c:v>856.54704956</c:v>
                </c:pt>
                <c:pt idx="3">
                  <c:v>1082.5423777999999</c:v>
                </c:pt>
                <c:pt idx="4">
                  <c:v>1289.4824087</c:v>
                </c:pt>
                <c:pt idx="5">
                  <c:v>1262.6239955000001</c:v>
                </c:pt>
                <c:pt idx="6">
                  <c:v>1066.1714109</c:v>
                </c:pt>
                <c:pt idx="7">
                  <c:v>1332.2419064999999</c:v>
                </c:pt>
                <c:pt idx="8">
                  <c:v>1092.6477308999999</c:v>
                </c:pt>
                <c:pt idx="9">
                  <c:v>1255.8416278</c:v>
                </c:pt>
                <c:pt idx="10">
                  <c:v>962.73498527000004</c:v>
                </c:pt>
                <c:pt idx="11">
                  <c:v>1003.9872365</c:v>
                </c:pt>
                <c:pt idx="12">
                  <c:v>994.00725377000003</c:v>
                </c:pt>
                <c:pt idx="13">
                  <c:v>938.85539801000004</c:v>
                </c:pt>
                <c:pt idx="14">
                  <c:v>640.50180684999998</c:v>
                </c:pt>
                <c:pt idx="15">
                  <c:v>551.31269044999999</c:v>
                </c:pt>
                <c:pt idx="16">
                  <c:v>722.17007286</c:v>
                </c:pt>
                <c:pt idx="17">
                  <c:v>813.22215648999997</c:v>
                </c:pt>
                <c:pt idx="18">
                  <c:v>877.80096631000004</c:v>
                </c:pt>
                <c:pt idx="19">
                  <c:v>789.70677496999997</c:v>
                </c:pt>
                <c:pt idx="20">
                  <c:v>710.56511755999998</c:v>
                </c:pt>
                <c:pt idx="21">
                  <c:v>739.53204521999999</c:v>
                </c:pt>
                <c:pt idx="22">
                  <c:v>880.59938700999999</c:v>
                </c:pt>
                <c:pt idx="23">
                  <c:v>976.57977915000004</c:v>
                </c:pt>
                <c:pt idx="24">
                  <c:v>831.51629464999996</c:v>
                </c:pt>
                <c:pt idx="25">
                  <c:v>914.64385186000004</c:v>
                </c:pt>
                <c:pt idx="26">
                  <c:v>858.85627849000002</c:v>
                </c:pt>
                <c:pt idx="27">
                  <c:v>1185.9824814999999</c:v>
                </c:pt>
                <c:pt idx="28">
                  <c:v>1682.9627902</c:v>
                </c:pt>
                <c:pt idx="29">
                  <c:v>1612.1457210999999</c:v>
                </c:pt>
                <c:pt idx="30">
                  <c:v>1706.8789968999999</c:v>
                </c:pt>
                <c:pt idx="31">
                  <c:v>2553.6427745000001</c:v>
                </c:pt>
                <c:pt idx="32">
                  <c:v>2841.2988936000002</c:v>
                </c:pt>
                <c:pt idx="33">
                  <c:v>3381.7952353000001</c:v>
                </c:pt>
                <c:pt idx="34">
                  <c:v>3299.9158392999998</c:v>
                </c:pt>
                <c:pt idx="35">
                  <c:v>3790.4793410000002</c:v>
                </c:pt>
                <c:pt idx="36">
                  <c:v>3507.3556603000002</c:v>
                </c:pt>
                <c:pt idx="37">
                  <c:v>3497.6536354</c:v>
                </c:pt>
                <c:pt idx="38">
                  <c:v>4321.7172528000001</c:v>
                </c:pt>
                <c:pt idx="39">
                  <c:v>5375.3997148999997</c:v>
                </c:pt>
                <c:pt idx="40">
                  <c:v>5196.6138779000003</c:v>
                </c:pt>
                <c:pt idx="41">
                  <c:v>5339.8642695999997</c:v>
                </c:pt>
                <c:pt idx="42">
                  <c:v>5114.2523007999998</c:v>
                </c:pt>
                <c:pt idx="43">
                  <c:v>5296.2005204999996</c:v>
                </c:pt>
                <c:pt idx="44">
                  <c:v>5164.6186384000002</c:v>
                </c:pt>
                <c:pt idx="45">
                  <c:v>5706.9918766999999</c:v>
                </c:pt>
                <c:pt idx="46">
                  <c:v>5856.5990334999997</c:v>
                </c:pt>
                <c:pt idx="47">
                  <c:v>6886.9062270000004</c:v>
                </c:pt>
                <c:pt idx="48">
                  <c:v>6344.8557191</c:v>
                </c:pt>
                <c:pt idx="49">
                  <c:v>7221.8356211999999</c:v>
                </c:pt>
                <c:pt idx="50">
                  <c:v>8116.6611763999999</c:v>
                </c:pt>
                <c:pt idx="51">
                  <c:v>7679.9361639999997</c:v>
                </c:pt>
                <c:pt idx="52">
                  <c:v>7794.0692270999998</c:v>
                </c:pt>
                <c:pt idx="53">
                  <c:v>8576.5966258000008</c:v>
                </c:pt>
                <c:pt idx="54">
                  <c:v>8362.5251229999994</c:v>
                </c:pt>
              </c:numCache>
            </c:numRef>
          </c:val>
          <c:extLst>
            <c:ext xmlns:c16="http://schemas.microsoft.com/office/drawing/2014/chart" uri="{C3380CC4-5D6E-409C-BE32-E72D297353CC}">
              <c16:uniqueId val="{00000000-3B41-403E-A7C5-6784F6DFA359}"/>
            </c:ext>
          </c:extLst>
        </c:ser>
        <c:ser>
          <c:idx val="1"/>
          <c:order val="1"/>
          <c:tx>
            <c:strRef>
              <c:f>'9.3abcd'!$D$3</c:f>
              <c:strCache>
                <c:ptCount val="1"/>
                <c:pt idx="0">
                  <c:v>Petrol &lt;=150 g/km</c:v>
                </c:pt>
              </c:strCache>
            </c:strRef>
          </c:tx>
          <c:spPr>
            <a:solidFill>
              <a:srgbClr val="6BB5D9"/>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'9.3abcd'!$D$5:$D$59</c:f>
              <c:numCache>
                <c:formatCode>0.0</c:formatCode>
                <c:ptCount val="55"/>
                <c:pt idx="0">
                  <c:v>4962.9032573000004</c:v>
                </c:pt>
                <c:pt idx="1">
                  <c:v>6241.6698483999999</c:v>
                </c:pt>
                <c:pt idx="2">
                  <c:v>5827.8809007</c:v>
                </c:pt>
                <c:pt idx="3">
                  <c:v>5397.2632925999997</c:v>
                </c:pt>
                <c:pt idx="4">
                  <c:v>5616.0845964999999</c:v>
                </c:pt>
                <c:pt idx="5">
                  <c:v>5421.7626947999997</c:v>
                </c:pt>
                <c:pt idx="6">
                  <c:v>4978.5986100999999</c:v>
                </c:pt>
                <c:pt idx="7">
                  <c:v>5444.5139405</c:v>
                </c:pt>
                <c:pt idx="8">
                  <c:v>4934.9471706000004</c:v>
                </c:pt>
                <c:pt idx="9">
                  <c:v>5103.8332082999996</c:v>
                </c:pt>
                <c:pt idx="10">
                  <c:v>4794.7361561999996</c:v>
                </c:pt>
                <c:pt idx="11">
                  <c:v>5444.5395682999997</c:v>
                </c:pt>
                <c:pt idx="12">
                  <c:v>5147.8157101999996</c:v>
                </c:pt>
                <c:pt idx="13">
                  <c:v>4917.0084250999998</c:v>
                </c:pt>
                <c:pt idx="14">
                  <c:v>3907.0028277000001</c:v>
                </c:pt>
                <c:pt idx="15">
                  <c:v>3117.0284198999998</c:v>
                </c:pt>
                <c:pt idx="16">
                  <c:v>3556.0869461000002</c:v>
                </c:pt>
                <c:pt idx="17">
                  <c:v>4138.3624342000003</c:v>
                </c:pt>
                <c:pt idx="18">
                  <c:v>4140.0464341999996</c:v>
                </c:pt>
                <c:pt idx="19">
                  <c:v>4748.2076736999998</c:v>
                </c:pt>
                <c:pt idx="20">
                  <c:v>4536.2785906999998</c:v>
                </c:pt>
                <c:pt idx="21">
                  <c:v>4712.6016192999996</c:v>
                </c:pt>
                <c:pt idx="22">
                  <c:v>4570.0267850999999</c:v>
                </c:pt>
                <c:pt idx="23">
                  <c:v>5185.1357648000003</c:v>
                </c:pt>
                <c:pt idx="24">
                  <c:v>4714.8894835000001</c:v>
                </c:pt>
                <c:pt idx="25">
                  <c:v>5188.4461460000002</c:v>
                </c:pt>
                <c:pt idx="26">
                  <c:v>5890.7915376999999</c:v>
                </c:pt>
                <c:pt idx="27">
                  <c:v>7432.3165448</c:v>
                </c:pt>
                <c:pt idx="28">
                  <c:v>8160.7604584999999</c:v>
                </c:pt>
                <c:pt idx="29">
                  <c:v>8859.1709119999996</c:v>
                </c:pt>
                <c:pt idx="30">
                  <c:v>10839.09389</c:v>
                </c:pt>
                <c:pt idx="31">
                  <c:v>10325.465687</c:v>
                </c:pt>
                <c:pt idx="32">
                  <c:v>10071.331263</c:v>
                </c:pt>
                <c:pt idx="33">
                  <c:v>11255.913076000001</c:v>
                </c:pt>
                <c:pt idx="34">
                  <c:v>12200.083071999999</c:v>
                </c:pt>
                <c:pt idx="35">
                  <c:v>12818.093024</c:v>
                </c:pt>
                <c:pt idx="36">
                  <c:v>12542.464046999999</c:v>
                </c:pt>
                <c:pt idx="37">
                  <c:v>14418.382256999999</c:v>
                </c:pt>
                <c:pt idx="38">
                  <c:v>14493.832485000001</c:v>
                </c:pt>
                <c:pt idx="39">
                  <c:v>13275.978797</c:v>
                </c:pt>
                <c:pt idx="40">
                  <c:v>12424.201387999999</c:v>
                </c:pt>
                <c:pt idx="41">
                  <c:v>13740.890276</c:v>
                </c:pt>
                <c:pt idx="42">
                  <c:v>14016.694122999999</c:v>
                </c:pt>
                <c:pt idx="43">
                  <c:v>13658.263263999999</c:v>
                </c:pt>
                <c:pt idx="44">
                  <c:v>13116.147892999999</c:v>
                </c:pt>
                <c:pt idx="45">
                  <c:v>14654.715609999999</c:v>
                </c:pt>
                <c:pt idx="46">
                  <c:v>15717.081987</c:v>
                </c:pt>
                <c:pt idx="47">
                  <c:v>14699.624986999999</c:v>
                </c:pt>
                <c:pt idx="48">
                  <c:v>13753.299284999999</c:v>
                </c:pt>
                <c:pt idx="49">
                  <c:v>14707.340695000001</c:v>
                </c:pt>
                <c:pt idx="50">
                  <c:v>16569.056541999998</c:v>
                </c:pt>
                <c:pt idx="51">
                  <c:v>13913.034675999999</c:v>
                </c:pt>
                <c:pt idx="52">
                  <c:v>12488.613044</c:v>
                </c:pt>
                <c:pt idx="53">
                  <c:v>14298.158636</c:v>
                </c:pt>
                <c:pt idx="54">
                  <c:v>14828.333354</c:v>
                </c:pt>
              </c:numCache>
            </c:numRef>
          </c:val>
          <c:extLst>
            <c:ext xmlns:c16="http://schemas.microsoft.com/office/drawing/2014/chart" uri="{C3380CC4-5D6E-409C-BE32-E72D297353CC}">
              <c16:uniqueId val="{00000001-3B41-403E-A7C5-6784F6DFA359}"/>
            </c:ext>
          </c:extLst>
        </c:ser>
        <c:ser>
          <c:idx val="2"/>
          <c:order val="2"/>
          <c:tx>
            <c:strRef>
              <c:f>'9.3abcd'!$E$3</c:f>
              <c:strCache>
                <c:ptCount val="1"/>
                <c:pt idx="0">
                  <c:v>Petrol &lt;=170 g/km</c:v>
                </c:pt>
              </c:strCache>
            </c:strRef>
          </c:tx>
          <c:spPr>
            <a:solidFill>
              <a:srgbClr val="0093D3"/>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'9.3abcd'!$E$5:$E$59</c:f>
              <c:numCache>
                <c:formatCode>0.0</c:formatCode>
                <c:ptCount val="55"/>
                <c:pt idx="0">
                  <c:v>4142.3058050999998</c:v>
                </c:pt>
                <c:pt idx="1">
                  <c:v>4931.2474476999996</c:v>
                </c:pt>
                <c:pt idx="2">
                  <c:v>5222.7886673000003</c:v>
                </c:pt>
                <c:pt idx="3">
                  <c:v>5062.9435837999999</c:v>
                </c:pt>
                <c:pt idx="4">
                  <c:v>5168.4256256999997</c:v>
                </c:pt>
                <c:pt idx="5">
                  <c:v>5145.7134243</c:v>
                </c:pt>
                <c:pt idx="6">
                  <c:v>4953.6600552999998</c:v>
                </c:pt>
                <c:pt idx="7">
                  <c:v>4365.4242783</c:v>
                </c:pt>
                <c:pt idx="8">
                  <c:v>4840.5505984000001</c:v>
                </c:pt>
                <c:pt idx="9">
                  <c:v>5774.8180310999996</c:v>
                </c:pt>
                <c:pt idx="10">
                  <c:v>6400.2142365999998</c:v>
                </c:pt>
                <c:pt idx="11">
                  <c:v>5682.2633681999996</c:v>
                </c:pt>
                <c:pt idx="12">
                  <c:v>5203.8178362999997</c:v>
                </c:pt>
                <c:pt idx="13">
                  <c:v>4765.9650284999998</c:v>
                </c:pt>
                <c:pt idx="14">
                  <c:v>5613.5689415999996</c:v>
                </c:pt>
                <c:pt idx="15">
                  <c:v>4313.6891697000001</c:v>
                </c:pt>
                <c:pt idx="16">
                  <c:v>4581.9920038999999</c:v>
                </c:pt>
                <c:pt idx="17">
                  <c:v>5773.2324374</c:v>
                </c:pt>
                <c:pt idx="18">
                  <c:v>6876.0827974000003</c:v>
                </c:pt>
                <c:pt idx="19">
                  <c:v>6678.6272280000003</c:v>
                </c:pt>
                <c:pt idx="20">
                  <c:v>5955.8846173000002</c:v>
                </c:pt>
                <c:pt idx="21">
                  <c:v>6291.9096005000001</c:v>
                </c:pt>
                <c:pt idx="22">
                  <c:v>7225.6746955999997</c:v>
                </c:pt>
                <c:pt idx="23">
                  <c:v>6418.1801126</c:v>
                </c:pt>
                <c:pt idx="24">
                  <c:v>5643.7742329000002</c:v>
                </c:pt>
                <c:pt idx="25">
                  <c:v>5483.5558657000001</c:v>
                </c:pt>
                <c:pt idx="26">
                  <c:v>6177.5418528999999</c:v>
                </c:pt>
                <c:pt idx="27">
                  <c:v>6549.0631009999997</c:v>
                </c:pt>
                <c:pt idx="28">
                  <c:v>5989.5652188000004</c:v>
                </c:pt>
                <c:pt idx="29">
                  <c:v>5984.5664856000003</c:v>
                </c:pt>
                <c:pt idx="30">
                  <c:v>6552.6039780000001</c:v>
                </c:pt>
                <c:pt idx="31">
                  <c:v>6403.1611978999999</c:v>
                </c:pt>
                <c:pt idx="32">
                  <c:v>6206.7451959999999</c:v>
                </c:pt>
                <c:pt idx="33">
                  <c:v>6640.2945030000001</c:v>
                </c:pt>
                <c:pt idx="34">
                  <c:v>6748.3615969000002</c:v>
                </c:pt>
                <c:pt idx="35">
                  <c:v>7345.0478003999997</c:v>
                </c:pt>
                <c:pt idx="36">
                  <c:v>7233.0807046</c:v>
                </c:pt>
                <c:pt idx="37">
                  <c:v>7833.5696909999997</c:v>
                </c:pt>
                <c:pt idx="38">
                  <c:v>8212.4360273000002</c:v>
                </c:pt>
                <c:pt idx="39">
                  <c:v>7769.9100754000001</c:v>
                </c:pt>
                <c:pt idx="40">
                  <c:v>7982.1153519999998</c:v>
                </c:pt>
                <c:pt idx="41">
                  <c:v>8979.3440599000005</c:v>
                </c:pt>
                <c:pt idx="42">
                  <c:v>8919.6670352000001</c:v>
                </c:pt>
                <c:pt idx="43">
                  <c:v>9184.2726426999998</c:v>
                </c:pt>
                <c:pt idx="44">
                  <c:v>8873.1531840000007</c:v>
                </c:pt>
                <c:pt idx="45">
                  <c:v>9864.6353627000008</c:v>
                </c:pt>
                <c:pt idx="46">
                  <c:v>9909.6600722999992</c:v>
                </c:pt>
                <c:pt idx="47">
                  <c:v>9769.7128310999997</c:v>
                </c:pt>
                <c:pt idx="48">
                  <c:v>9178.1215776000008</c:v>
                </c:pt>
                <c:pt idx="49">
                  <c:v>10033.249583999999</c:v>
                </c:pt>
                <c:pt idx="50">
                  <c:v>10190.499604000001</c:v>
                </c:pt>
                <c:pt idx="51">
                  <c:v>9982.2702977000008</c:v>
                </c:pt>
                <c:pt idx="52">
                  <c:v>9486.7217770000007</c:v>
                </c:pt>
                <c:pt idx="53">
                  <c:v>10518.139391999999</c:v>
                </c:pt>
                <c:pt idx="54">
                  <c:v>10596.943391999999</c:v>
                </c:pt>
              </c:numCache>
            </c:numRef>
          </c:val>
          <c:extLst>
            <c:ext xmlns:c16="http://schemas.microsoft.com/office/drawing/2014/chart" uri="{C3380CC4-5D6E-409C-BE32-E72D297353CC}">
              <c16:uniqueId val="{00000002-3B41-403E-A7C5-6784F6DFA359}"/>
            </c:ext>
          </c:extLst>
        </c:ser>
        <c:ser>
          <c:idx val="3"/>
          <c:order val="3"/>
          <c:tx>
            <c:strRef>
              <c:f>'9.3abcd'!$F$3</c:f>
              <c:strCache>
                <c:ptCount val="1"/>
                <c:pt idx="0">
                  <c:v>Petrol &lt;=200 g/km</c:v>
                </c:pt>
              </c:strCache>
            </c:strRef>
          </c:tx>
          <c:spPr>
            <a:solidFill>
              <a:srgbClr val="B3D14C"/>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'9.3abcd'!$F$5:$F$59</c:f>
              <c:numCache>
                <c:formatCode>0.0</c:formatCode>
                <c:ptCount val="55"/>
                <c:pt idx="0">
                  <c:v>11469.144663999999</c:v>
                </c:pt>
                <c:pt idx="1">
                  <c:v>13060.7721</c:v>
                </c:pt>
                <c:pt idx="2">
                  <c:v>13137.424607000001</c:v>
                </c:pt>
                <c:pt idx="3">
                  <c:v>11801.000767</c:v>
                </c:pt>
                <c:pt idx="4">
                  <c:v>10869.669373999999</c:v>
                </c:pt>
                <c:pt idx="5">
                  <c:v>10702.287281000001</c:v>
                </c:pt>
                <c:pt idx="6">
                  <c:v>10614.274756000001</c:v>
                </c:pt>
                <c:pt idx="7">
                  <c:v>10719.021181</c:v>
                </c:pt>
                <c:pt idx="8">
                  <c:v>8846.0959645999992</c:v>
                </c:pt>
                <c:pt idx="9">
                  <c:v>9624.5921271999996</c:v>
                </c:pt>
                <c:pt idx="10">
                  <c:v>9650.2782578000006</c:v>
                </c:pt>
                <c:pt idx="11">
                  <c:v>9319.9614781</c:v>
                </c:pt>
                <c:pt idx="12">
                  <c:v>8038.0252048000002</c:v>
                </c:pt>
                <c:pt idx="13">
                  <c:v>8230.1348314999996</c:v>
                </c:pt>
                <c:pt idx="14">
                  <c:v>7402.8434405999997</c:v>
                </c:pt>
                <c:pt idx="15">
                  <c:v>5865.9724366</c:v>
                </c:pt>
                <c:pt idx="16">
                  <c:v>5664.4122981</c:v>
                </c:pt>
                <c:pt idx="17">
                  <c:v>7136.0148294000001</c:v>
                </c:pt>
                <c:pt idx="18">
                  <c:v>8312.8881535</c:v>
                </c:pt>
                <c:pt idx="19">
                  <c:v>9220.8837669000004</c:v>
                </c:pt>
                <c:pt idx="20">
                  <c:v>8919.8212980999997</c:v>
                </c:pt>
                <c:pt idx="21">
                  <c:v>10027.526119</c:v>
                </c:pt>
                <c:pt idx="22">
                  <c:v>9627.9570414999998</c:v>
                </c:pt>
                <c:pt idx="23">
                  <c:v>9517.0600298999998</c:v>
                </c:pt>
                <c:pt idx="24">
                  <c:v>7808.6498406999999</c:v>
                </c:pt>
                <c:pt idx="25">
                  <c:v>8205.8213154000005</c:v>
                </c:pt>
                <c:pt idx="26">
                  <c:v>8372.5390666999992</c:v>
                </c:pt>
                <c:pt idx="27">
                  <c:v>8487.1666585000003</c:v>
                </c:pt>
                <c:pt idx="28">
                  <c:v>7497.3357758000002</c:v>
                </c:pt>
                <c:pt idx="29">
                  <c:v>8243.6447606999991</c:v>
                </c:pt>
                <c:pt idx="30">
                  <c:v>8106.5581472000003</c:v>
                </c:pt>
                <c:pt idx="31">
                  <c:v>8772.4251946000004</c:v>
                </c:pt>
                <c:pt idx="32">
                  <c:v>9415.5593496000001</c:v>
                </c:pt>
                <c:pt idx="33">
                  <c:v>10735.997982000001</c:v>
                </c:pt>
                <c:pt idx="34">
                  <c:v>11235.822193</c:v>
                </c:pt>
                <c:pt idx="35">
                  <c:v>11402.362477000001</c:v>
                </c:pt>
                <c:pt idx="36">
                  <c:v>12525.082155</c:v>
                </c:pt>
                <c:pt idx="37">
                  <c:v>13438.184959</c:v>
                </c:pt>
                <c:pt idx="38">
                  <c:v>13984.45685</c:v>
                </c:pt>
                <c:pt idx="39">
                  <c:v>14076.197383999999</c:v>
                </c:pt>
                <c:pt idx="40">
                  <c:v>13556.784893</c:v>
                </c:pt>
                <c:pt idx="41">
                  <c:v>14207.518803000001</c:v>
                </c:pt>
                <c:pt idx="42">
                  <c:v>13523.048706</c:v>
                </c:pt>
                <c:pt idx="43">
                  <c:v>13353.165374</c:v>
                </c:pt>
                <c:pt idx="44">
                  <c:v>13963.578460000001</c:v>
                </c:pt>
                <c:pt idx="45">
                  <c:v>14909.565415999999</c:v>
                </c:pt>
                <c:pt idx="46">
                  <c:v>15725.864928000001</c:v>
                </c:pt>
                <c:pt idx="47">
                  <c:v>15566.269999</c:v>
                </c:pt>
                <c:pt idx="48">
                  <c:v>15795.312006</c:v>
                </c:pt>
                <c:pt idx="49">
                  <c:v>15952.681898999999</c:v>
                </c:pt>
                <c:pt idx="50">
                  <c:v>16330.118490000001</c:v>
                </c:pt>
                <c:pt idx="51">
                  <c:v>14305.003561</c:v>
                </c:pt>
                <c:pt idx="52">
                  <c:v>14286.317161000001</c:v>
                </c:pt>
                <c:pt idx="53">
                  <c:v>14699.846965999999</c:v>
                </c:pt>
                <c:pt idx="54">
                  <c:v>13593.042669</c:v>
                </c:pt>
              </c:numCache>
            </c:numRef>
          </c:val>
          <c:extLst>
            <c:ext xmlns:c16="http://schemas.microsoft.com/office/drawing/2014/chart" uri="{C3380CC4-5D6E-409C-BE32-E72D297353CC}">
              <c16:uniqueId val="{00000003-3B41-403E-A7C5-6784F6DFA359}"/>
            </c:ext>
          </c:extLst>
        </c:ser>
        <c:ser>
          <c:idx val="4"/>
          <c:order val="4"/>
          <c:tx>
            <c:strRef>
              <c:f>'9.3abcd'!$G$3</c:f>
              <c:strCache>
                <c:ptCount val="1"/>
                <c:pt idx="0">
                  <c:v>Petrol &lt;=220 g/km</c:v>
                </c:pt>
              </c:strCache>
            </c:strRef>
          </c:tx>
          <c:spPr>
            <a:solidFill>
              <a:srgbClr val="6FB976"/>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'9.3abcd'!$G$5:$G$59</c:f>
              <c:numCache>
                <c:formatCode>0.0</c:formatCode>
                <c:ptCount val="55"/>
                <c:pt idx="0">
                  <c:v>13845.981775</c:v>
                </c:pt>
                <c:pt idx="1">
                  <c:v>13566.994967000001</c:v>
                </c:pt>
                <c:pt idx="2">
                  <c:v>12068.285029999999</c:v>
                </c:pt>
                <c:pt idx="3">
                  <c:v>11914.969999000001</c:v>
                </c:pt>
                <c:pt idx="4">
                  <c:v>10360.691413</c:v>
                </c:pt>
                <c:pt idx="5">
                  <c:v>10376.310239</c:v>
                </c:pt>
                <c:pt idx="6">
                  <c:v>10027.344827000001</c:v>
                </c:pt>
                <c:pt idx="7">
                  <c:v>10258.635479</c:v>
                </c:pt>
                <c:pt idx="8">
                  <c:v>10642.482335000001</c:v>
                </c:pt>
                <c:pt idx="9">
                  <c:v>11025.825452999999</c:v>
                </c:pt>
                <c:pt idx="10">
                  <c:v>10074.690860000001</c:v>
                </c:pt>
                <c:pt idx="11">
                  <c:v>9508.0786072999999</c:v>
                </c:pt>
                <c:pt idx="12">
                  <c:v>8389.3865583999996</c:v>
                </c:pt>
                <c:pt idx="13">
                  <c:v>7579.1652831000001</c:v>
                </c:pt>
                <c:pt idx="14">
                  <c:v>6668.2204519999996</c:v>
                </c:pt>
                <c:pt idx="15">
                  <c:v>5392.9247032000003</c:v>
                </c:pt>
                <c:pt idx="16">
                  <c:v>4340.4242715</c:v>
                </c:pt>
                <c:pt idx="17">
                  <c:v>4848.6087569000001</c:v>
                </c:pt>
                <c:pt idx="18">
                  <c:v>4632.4960210999998</c:v>
                </c:pt>
                <c:pt idx="19">
                  <c:v>5198.4457032</c:v>
                </c:pt>
                <c:pt idx="20">
                  <c:v>5566.2907427</c:v>
                </c:pt>
                <c:pt idx="21">
                  <c:v>6169.2159510000001</c:v>
                </c:pt>
                <c:pt idx="22">
                  <c:v>5681.8900319000004</c:v>
                </c:pt>
                <c:pt idx="23">
                  <c:v>5299.4184299999997</c:v>
                </c:pt>
                <c:pt idx="24">
                  <c:v>5371.3078738000004</c:v>
                </c:pt>
                <c:pt idx="25">
                  <c:v>5688.7769264999997</c:v>
                </c:pt>
                <c:pt idx="26">
                  <c:v>5456.0730395</c:v>
                </c:pt>
                <c:pt idx="27">
                  <c:v>4859.1761942000003</c:v>
                </c:pt>
                <c:pt idx="28">
                  <c:v>4418.1351201999996</c:v>
                </c:pt>
                <c:pt idx="29">
                  <c:v>4551.3623535999996</c:v>
                </c:pt>
                <c:pt idx="30">
                  <c:v>4622.8645229000003</c:v>
                </c:pt>
                <c:pt idx="31">
                  <c:v>4218.6773380000004</c:v>
                </c:pt>
                <c:pt idx="32">
                  <c:v>4821.2275116000001</c:v>
                </c:pt>
                <c:pt idx="33">
                  <c:v>5399.8257340999999</c:v>
                </c:pt>
                <c:pt idx="34">
                  <c:v>5896.6147870000004</c:v>
                </c:pt>
                <c:pt idx="35">
                  <c:v>5191.9336285999998</c:v>
                </c:pt>
                <c:pt idx="36">
                  <c:v>5412.8888291000003</c:v>
                </c:pt>
                <c:pt idx="37">
                  <c:v>6109.1701160000002</c:v>
                </c:pt>
                <c:pt idx="38">
                  <c:v>6226.7774362</c:v>
                </c:pt>
                <c:pt idx="39">
                  <c:v>6459.6267918000003</c:v>
                </c:pt>
                <c:pt idx="40">
                  <c:v>6527.5864924999996</c:v>
                </c:pt>
                <c:pt idx="41">
                  <c:v>6791.0366596000003</c:v>
                </c:pt>
                <c:pt idx="42">
                  <c:v>6348.0298854000002</c:v>
                </c:pt>
                <c:pt idx="43">
                  <c:v>5950.7450805999997</c:v>
                </c:pt>
                <c:pt idx="44">
                  <c:v>5805.3790894000003</c:v>
                </c:pt>
                <c:pt idx="45">
                  <c:v>6055.6305910999999</c:v>
                </c:pt>
                <c:pt idx="46">
                  <c:v>6018.9207690000003</c:v>
                </c:pt>
                <c:pt idx="47">
                  <c:v>6534.9901680000003</c:v>
                </c:pt>
                <c:pt idx="48">
                  <c:v>7049.0951014000002</c:v>
                </c:pt>
                <c:pt idx="49">
                  <c:v>6939.4724319999996</c:v>
                </c:pt>
                <c:pt idx="50">
                  <c:v>7538.8271605</c:v>
                </c:pt>
                <c:pt idx="51">
                  <c:v>6470.0463771000004</c:v>
                </c:pt>
                <c:pt idx="52">
                  <c:v>5770.3438862000003</c:v>
                </c:pt>
                <c:pt idx="53">
                  <c:v>5028.8761217000001</c:v>
                </c:pt>
                <c:pt idx="54">
                  <c:v>5056.7464804000001</c:v>
                </c:pt>
              </c:numCache>
            </c:numRef>
          </c:val>
          <c:extLst>
            <c:ext xmlns:c16="http://schemas.microsoft.com/office/drawing/2014/chart" uri="{C3380CC4-5D6E-409C-BE32-E72D297353CC}">
              <c16:uniqueId val="{00000004-3B41-403E-A7C5-6784F6DFA359}"/>
            </c:ext>
          </c:extLst>
        </c:ser>
        <c:ser>
          <c:idx val="5"/>
          <c:order val="5"/>
          <c:tx>
            <c:strRef>
              <c:f>'9.3abcd'!$H$3</c:f>
              <c:strCache>
                <c:ptCount val="1"/>
                <c:pt idx="0">
                  <c:v>Petrol &lt;=250 g/km</c:v>
                </c:pt>
              </c:strCache>
            </c:strRef>
          </c:tx>
          <c:spPr>
            <a:solidFill>
              <a:srgbClr val="66B134"/>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'9.3abcd'!$H$5:$H$59</c:f>
              <c:numCache>
                <c:formatCode>0.0</c:formatCode>
                <c:ptCount val="55"/>
                <c:pt idx="0">
                  <c:v>6715.9243286999999</c:v>
                </c:pt>
                <c:pt idx="1">
                  <c:v>6222.6863825999999</c:v>
                </c:pt>
                <c:pt idx="2">
                  <c:v>6037.6874565999997</c:v>
                </c:pt>
                <c:pt idx="3">
                  <c:v>6097.9573290999997</c:v>
                </c:pt>
                <c:pt idx="4">
                  <c:v>5851.6858568999996</c:v>
                </c:pt>
                <c:pt idx="5">
                  <c:v>5520.3484228999996</c:v>
                </c:pt>
                <c:pt idx="6">
                  <c:v>6488.4301747999998</c:v>
                </c:pt>
                <c:pt idx="7">
                  <c:v>6733.0891070999996</c:v>
                </c:pt>
                <c:pt idx="8">
                  <c:v>7034.8092366000001</c:v>
                </c:pt>
                <c:pt idx="9">
                  <c:v>7592.1856897999996</c:v>
                </c:pt>
                <c:pt idx="10">
                  <c:v>7033.2315263</c:v>
                </c:pt>
                <c:pt idx="11">
                  <c:v>6355.6395192999998</c:v>
                </c:pt>
                <c:pt idx="12">
                  <c:v>5523.6401292999999</c:v>
                </c:pt>
                <c:pt idx="13">
                  <c:v>5437.4488628999998</c:v>
                </c:pt>
                <c:pt idx="14">
                  <c:v>5720.4715827999999</c:v>
                </c:pt>
                <c:pt idx="15">
                  <c:v>4228.7171377000004</c:v>
                </c:pt>
                <c:pt idx="16">
                  <c:v>3702.2269062</c:v>
                </c:pt>
                <c:pt idx="17">
                  <c:v>4374.7454840999999</c:v>
                </c:pt>
                <c:pt idx="18">
                  <c:v>4828.1628848</c:v>
                </c:pt>
                <c:pt idx="19">
                  <c:v>4656.7495761</c:v>
                </c:pt>
                <c:pt idx="20">
                  <c:v>5100.4832594999998</c:v>
                </c:pt>
                <c:pt idx="21">
                  <c:v>5004.2301533999998</c:v>
                </c:pt>
                <c:pt idx="22">
                  <c:v>5706.8060607999996</c:v>
                </c:pt>
                <c:pt idx="23">
                  <c:v>4727.3284424000003</c:v>
                </c:pt>
                <c:pt idx="24">
                  <c:v>4005.7646682999998</c:v>
                </c:pt>
                <c:pt idx="25">
                  <c:v>4601.4326867</c:v>
                </c:pt>
                <c:pt idx="26">
                  <c:v>4805.1255603</c:v>
                </c:pt>
                <c:pt idx="27">
                  <c:v>3837.9760268</c:v>
                </c:pt>
                <c:pt idx="28">
                  <c:v>3376.3799454</c:v>
                </c:pt>
                <c:pt idx="29">
                  <c:v>3578.5430898999998</c:v>
                </c:pt>
                <c:pt idx="30">
                  <c:v>3706.8531235999999</c:v>
                </c:pt>
                <c:pt idx="31">
                  <c:v>3642.0189618999998</c:v>
                </c:pt>
                <c:pt idx="32">
                  <c:v>3313.1537336000001</c:v>
                </c:pt>
                <c:pt idx="33">
                  <c:v>3412.5049801</c:v>
                </c:pt>
                <c:pt idx="34">
                  <c:v>3842.4311514999999</c:v>
                </c:pt>
                <c:pt idx="35">
                  <c:v>4271.2152446999999</c:v>
                </c:pt>
                <c:pt idx="36">
                  <c:v>4756.5409736000001</c:v>
                </c:pt>
                <c:pt idx="37">
                  <c:v>4916.3335854999996</c:v>
                </c:pt>
                <c:pt idx="38">
                  <c:v>4889.7959713</c:v>
                </c:pt>
                <c:pt idx="39">
                  <c:v>4541.1522068000004</c:v>
                </c:pt>
                <c:pt idx="40">
                  <c:v>4862.4288981</c:v>
                </c:pt>
                <c:pt idx="41">
                  <c:v>4872.8571576000004</c:v>
                </c:pt>
                <c:pt idx="42">
                  <c:v>5093.5530095000004</c:v>
                </c:pt>
                <c:pt idx="43">
                  <c:v>4284.5389864999997</c:v>
                </c:pt>
                <c:pt idx="44">
                  <c:v>4808.2355305000001</c:v>
                </c:pt>
                <c:pt idx="45">
                  <c:v>4904.5205776000003</c:v>
                </c:pt>
                <c:pt idx="46">
                  <c:v>5229.4259146000004</c:v>
                </c:pt>
                <c:pt idx="47">
                  <c:v>4806.7805910999996</c:v>
                </c:pt>
                <c:pt idx="48">
                  <c:v>4319.5105370000001</c:v>
                </c:pt>
                <c:pt idx="49">
                  <c:v>4533.3131236999998</c:v>
                </c:pt>
                <c:pt idx="50">
                  <c:v>4534.9464520000001</c:v>
                </c:pt>
                <c:pt idx="51">
                  <c:v>3951.5069585000001</c:v>
                </c:pt>
                <c:pt idx="52">
                  <c:v>4008.3967526000001</c:v>
                </c:pt>
                <c:pt idx="53">
                  <c:v>3425.1874079999998</c:v>
                </c:pt>
                <c:pt idx="54">
                  <c:v>3078.203751</c:v>
                </c:pt>
              </c:numCache>
            </c:numRef>
          </c:val>
          <c:extLst>
            <c:ext xmlns:c16="http://schemas.microsoft.com/office/drawing/2014/chart" uri="{C3380CC4-5D6E-409C-BE32-E72D297353CC}">
              <c16:uniqueId val="{00000005-3B41-403E-A7C5-6784F6DFA359}"/>
            </c:ext>
          </c:extLst>
        </c:ser>
        <c:ser>
          <c:idx val="6"/>
          <c:order val="6"/>
          <c:tx>
            <c:strRef>
              <c:f>'9.3abcd'!$I$3</c:f>
              <c:strCache>
                <c:ptCount val="1"/>
                <c:pt idx="0">
                  <c:v>Petrol &gt;250 g/km</c:v>
                </c:pt>
              </c:strCache>
            </c:strRef>
          </c:tx>
          <c:spPr>
            <a:solidFill>
              <a:srgbClr val="339966"/>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'9.3abcd'!$I$5:$I$59</c:f>
              <c:numCache>
                <c:formatCode>0.0</c:formatCode>
                <c:ptCount val="55"/>
                <c:pt idx="0">
                  <c:v>9385.4629043999994</c:v>
                </c:pt>
                <c:pt idx="1">
                  <c:v>9258.7741886000003</c:v>
                </c:pt>
                <c:pt idx="2">
                  <c:v>8753.3862883999991</c:v>
                </c:pt>
                <c:pt idx="3">
                  <c:v>8802.3226510999993</c:v>
                </c:pt>
                <c:pt idx="4">
                  <c:v>6839.9607250999998</c:v>
                </c:pt>
                <c:pt idx="5">
                  <c:v>7648.9539431000003</c:v>
                </c:pt>
                <c:pt idx="6">
                  <c:v>7189.5201661000001</c:v>
                </c:pt>
                <c:pt idx="7">
                  <c:v>7285.0741077000002</c:v>
                </c:pt>
                <c:pt idx="8">
                  <c:v>7788.4669635999999</c:v>
                </c:pt>
                <c:pt idx="9">
                  <c:v>8494.9038622999997</c:v>
                </c:pt>
                <c:pt idx="10">
                  <c:v>8071.1139781000002</c:v>
                </c:pt>
                <c:pt idx="11">
                  <c:v>7399.5302223999997</c:v>
                </c:pt>
                <c:pt idx="12">
                  <c:v>5868.3073071999997</c:v>
                </c:pt>
                <c:pt idx="13">
                  <c:v>5507.4221709000003</c:v>
                </c:pt>
                <c:pt idx="14">
                  <c:v>5119.3909485000004</c:v>
                </c:pt>
                <c:pt idx="15">
                  <c:v>3835.3554423999999</c:v>
                </c:pt>
                <c:pt idx="16">
                  <c:v>2941.6875014000002</c:v>
                </c:pt>
                <c:pt idx="17">
                  <c:v>3362.8139015000002</c:v>
                </c:pt>
                <c:pt idx="18">
                  <c:v>3286.5227427</c:v>
                </c:pt>
                <c:pt idx="19">
                  <c:v>3501.3792772000002</c:v>
                </c:pt>
                <c:pt idx="20">
                  <c:v>3805.6763740000001</c:v>
                </c:pt>
                <c:pt idx="21">
                  <c:v>3654.9845113000001</c:v>
                </c:pt>
                <c:pt idx="22">
                  <c:v>4022.0459980999999</c:v>
                </c:pt>
                <c:pt idx="23">
                  <c:v>3724.2974410000002</c:v>
                </c:pt>
                <c:pt idx="24">
                  <c:v>3365.0976062</c:v>
                </c:pt>
                <c:pt idx="25">
                  <c:v>3794.3232078999999</c:v>
                </c:pt>
                <c:pt idx="26">
                  <c:v>3794.0726644000001</c:v>
                </c:pt>
                <c:pt idx="27">
                  <c:v>3288.3189932</c:v>
                </c:pt>
                <c:pt idx="28">
                  <c:v>3087.8606912</c:v>
                </c:pt>
                <c:pt idx="29">
                  <c:v>2527.5666771000001</c:v>
                </c:pt>
                <c:pt idx="30">
                  <c:v>2678.1473412999999</c:v>
                </c:pt>
                <c:pt idx="31">
                  <c:v>2588.6088460999999</c:v>
                </c:pt>
                <c:pt idx="32">
                  <c:v>2937.6840520999999</c:v>
                </c:pt>
                <c:pt idx="33">
                  <c:v>3080.6684893000001</c:v>
                </c:pt>
                <c:pt idx="34">
                  <c:v>3541.7713595999999</c:v>
                </c:pt>
                <c:pt idx="35">
                  <c:v>3739.8684846000001</c:v>
                </c:pt>
                <c:pt idx="36">
                  <c:v>3778.5876303</c:v>
                </c:pt>
                <c:pt idx="37">
                  <c:v>4330.7057561000001</c:v>
                </c:pt>
                <c:pt idx="38">
                  <c:v>4290.9839776999997</c:v>
                </c:pt>
                <c:pt idx="39">
                  <c:v>4429.7350302000004</c:v>
                </c:pt>
                <c:pt idx="40">
                  <c:v>4416.2690985999998</c:v>
                </c:pt>
                <c:pt idx="41">
                  <c:v>4547.4887742000001</c:v>
                </c:pt>
                <c:pt idx="42">
                  <c:v>4359.7549400999997</c:v>
                </c:pt>
                <c:pt idx="43">
                  <c:v>5004.8141314000004</c:v>
                </c:pt>
                <c:pt idx="44">
                  <c:v>5014.8872043000001</c:v>
                </c:pt>
                <c:pt idx="45">
                  <c:v>5268.9405660000002</c:v>
                </c:pt>
                <c:pt idx="46">
                  <c:v>4899.4472949000001</c:v>
                </c:pt>
                <c:pt idx="47">
                  <c:v>4938.7151960000001</c:v>
                </c:pt>
                <c:pt idx="48">
                  <c:v>4862.8057736000001</c:v>
                </c:pt>
                <c:pt idx="49">
                  <c:v>5083.1066444999997</c:v>
                </c:pt>
                <c:pt idx="50">
                  <c:v>4908.8905752000001</c:v>
                </c:pt>
                <c:pt idx="51">
                  <c:v>4296.2019656000002</c:v>
                </c:pt>
                <c:pt idx="52">
                  <c:v>4035.5381514999999</c:v>
                </c:pt>
                <c:pt idx="53">
                  <c:v>4012.1948502</c:v>
                </c:pt>
                <c:pt idx="54">
                  <c:v>3224.2052299000002</c:v>
                </c:pt>
              </c:numCache>
            </c:numRef>
          </c:val>
          <c:extLst>
            <c:ext xmlns:c16="http://schemas.microsoft.com/office/drawing/2014/chart" uri="{C3380CC4-5D6E-409C-BE32-E72D297353CC}">
              <c16:uniqueId val="{00000006-3B41-403E-A7C5-6784F6DFA359}"/>
            </c:ext>
          </c:extLst>
        </c:ser>
        <c:ser>
          <c:idx val="7"/>
          <c:order val="7"/>
          <c:tx>
            <c:strRef>
              <c:f>'9.3abcd'!$J$3</c:f>
              <c:strCache>
                <c:ptCount val="1"/>
                <c:pt idx="0">
                  <c:v>New no value</c:v>
                </c:pt>
              </c:strCache>
            </c:strRef>
          </c:tx>
          <c:spPr>
            <a:solidFill>
              <a:srgbClr val="000000"/>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'9.3abcd'!$J$5:$J$59</c:f>
              <c:numCache>
                <c:formatCode>General</c:formatCode>
                <c:ptCount val="55"/>
                <c:pt idx="0">
                  <c:v>2439</c:v>
                </c:pt>
                <c:pt idx="1">
                  <c:v>1120</c:v>
                </c:pt>
                <c:pt idx="2">
                  <c:v>541</c:v>
                </c:pt>
                <c:pt idx="3">
                  <c:v>383</c:v>
                </c:pt>
                <c:pt idx="4">
                  <c:v>217</c:v>
                </c:pt>
                <c:pt idx="5">
                  <c:v>143</c:v>
                </c:pt>
                <c:pt idx="6">
                  <c:v>97</c:v>
                </c:pt>
                <c:pt idx="7">
                  <c:v>96</c:v>
                </c:pt>
                <c:pt idx="8">
                  <c:v>100</c:v>
                </c:pt>
                <c:pt idx="9">
                  <c:v>146</c:v>
                </c:pt>
                <c:pt idx="10">
                  <c:v>139</c:v>
                </c:pt>
                <c:pt idx="11">
                  <c:v>136</c:v>
                </c:pt>
                <c:pt idx="12">
                  <c:v>122</c:v>
                </c:pt>
                <c:pt idx="13">
                  <c:v>114</c:v>
                </c:pt>
                <c:pt idx="14">
                  <c:v>167</c:v>
                </c:pt>
                <c:pt idx="15">
                  <c:v>93</c:v>
                </c:pt>
                <c:pt idx="16">
                  <c:v>78</c:v>
                </c:pt>
                <c:pt idx="17">
                  <c:v>124</c:v>
                </c:pt>
                <c:pt idx="18">
                  <c:v>97</c:v>
                </c:pt>
                <c:pt idx="19">
                  <c:v>84</c:v>
                </c:pt>
                <c:pt idx="20">
                  <c:v>55</c:v>
                </c:pt>
                <c:pt idx="21">
                  <c:v>85</c:v>
                </c:pt>
                <c:pt idx="22">
                  <c:v>87</c:v>
                </c:pt>
                <c:pt idx="23">
                  <c:v>116</c:v>
                </c:pt>
                <c:pt idx="24">
                  <c:v>71</c:v>
                </c:pt>
                <c:pt idx="25">
                  <c:v>58</c:v>
                </c:pt>
                <c:pt idx="26">
                  <c:v>86</c:v>
                </c:pt>
                <c:pt idx="27">
                  <c:v>67</c:v>
                </c:pt>
                <c:pt idx="28">
                  <c:v>50</c:v>
                </c:pt>
                <c:pt idx="29">
                  <c:v>61</c:v>
                </c:pt>
                <c:pt idx="30">
                  <c:v>77</c:v>
                </c:pt>
                <c:pt idx="31">
                  <c:v>65</c:v>
                </c:pt>
                <c:pt idx="32">
                  <c:v>49</c:v>
                </c:pt>
                <c:pt idx="33">
                  <c:v>30</c:v>
                </c:pt>
                <c:pt idx="34">
                  <c:v>63</c:v>
                </c:pt>
                <c:pt idx="35">
                  <c:v>91</c:v>
                </c:pt>
                <c:pt idx="36">
                  <c:v>135</c:v>
                </c:pt>
                <c:pt idx="37">
                  <c:v>100</c:v>
                </c:pt>
                <c:pt idx="38">
                  <c:v>139</c:v>
                </c:pt>
                <c:pt idx="39">
                  <c:v>168</c:v>
                </c:pt>
                <c:pt idx="40">
                  <c:v>125</c:v>
                </c:pt>
                <c:pt idx="41">
                  <c:v>137</c:v>
                </c:pt>
                <c:pt idx="42">
                  <c:v>121</c:v>
                </c:pt>
                <c:pt idx="43">
                  <c:v>140</c:v>
                </c:pt>
                <c:pt idx="44">
                  <c:v>186</c:v>
                </c:pt>
                <c:pt idx="45">
                  <c:v>155</c:v>
                </c:pt>
                <c:pt idx="46">
                  <c:v>172</c:v>
                </c:pt>
                <c:pt idx="47">
                  <c:v>175</c:v>
                </c:pt>
                <c:pt idx="48">
                  <c:v>187</c:v>
                </c:pt>
                <c:pt idx="49">
                  <c:v>186</c:v>
                </c:pt>
                <c:pt idx="50">
                  <c:v>170</c:v>
                </c:pt>
                <c:pt idx="51">
                  <c:v>224</c:v>
                </c:pt>
                <c:pt idx="52">
                  <c:v>244</c:v>
                </c:pt>
                <c:pt idx="53">
                  <c:v>263</c:v>
                </c:pt>
                <c:pt idx="54">
                  <c:v>247</c:v>
                </c:pt>
              </c:numCache>
            </c:numRef>
          </c:val>
          <c:extLst>
            <c:ext xmlns:c16="http://schemas.microsoft.com/office/drawing/2014/chart" uri="{C3380CC4-5D6E-409C-BE32-E72D297353CC}">
              <c16:uniqueId val="{00000007-3B41-403E-A7C5-6784F6DFA359}"/>
            </c:ext>
          </c:extLst>
        </c:ser>
        <c:dLbls>
          <c:showLegendKey val="0"/>
          <c:showVal val="0"/>
          <c:showCatName val="0"/>
          <c:showSerName val="0"/>
          <c:showPercent val="0"/>
          <c:showBubbleSize val="0"/>
        </c:dLbls>
        <c:axId val="169342848"/>
        <c:axId val="169226240"/>
      </c:areaChart>
      <c:catAx>
        <c:axId val="16934284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and quarter registered</a:t>
                </a:r>
              </a:p>
            </c:rich>
          </c:tx>
          <c:layout>
            <c:manualLayout>
              <c:xMode val="edge"/>
              <c:yMode val="edge"/>
              <c:x val="0.3760005085869515"/>
              <c:y val="0.9355516924020990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226240"/>
        <c:crosses val="autoZero"/>
        <c:auto val="1"/>
        <c:lblAlgn val="ctr"/>
        <c:lblOffset val="100"/>
        <c:tickLblSkip val="8"/>
        <c:tickMarkSkip val="4"/>
        <c:noMultiLvlLbl val="0"/>
      </c:catAx>
      <c:valAx>
        <c:axId val="169226240"/>
        <c:scaling>
          <c:orientation val="minMax"/>
        </c:scaling>
        <c:delete val="0"/>
        <c:axPos val="l"/>
        <c:majorGridlines>
          <c:spPr>
            <a:ln w="12700">
              <a:solidFill>
                <a:srgbClr val="FFFFFF"/>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342848"/>
        <c:crosses val="autoZero"/>
        <c:crossBetween val="midCat"/>
      </c:valAx>
      <c:spPr>
        <a:solidFill>
          <a:srgbClr val="FFFFFF"/>
        </a:solidFill>
        <a:ln w="25400">
          <a:noFill/>
        </a:ln>
      </c:spPr>
    </c:plotArea>
    <c:legend>
      <c:legendPos val="r"/>
      <c:layout>
        <c:manualLayout>
          <c:xMode val="edge"/>
          <c:yMode val="edge"/>
          <c:x val="0.76123416666666666"/>
          <c:y val="0.19442666666666664"/>
          <c:w val="0.23648805555555574"/>
          <c:h val="0.64494722222223055"/>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9.3c : New light diesel registrations</a:t>
            </a:r>
          </a:p>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 per km driven</a:t>
            </a:r>
          </a:p>
        </c:rich>
      </c:tx>
      <c:layout>
        <c:manualLayout>
          <c:xMode val="edge"/>
          <c:yMode val="edge"/>
          <c:x val="0.20666696436102391"/>
          <c:y val="1.0395064253331971E-2"/>
        </c:manualLayout>
      </c:layout>
      <c:overlay val="0"/>
      <c:spPr>
        <a:noFill/>
        <a:ln w="25400">
          <a:noFill/>
        </a:ln>
      </c:spPr>
    </c:title>
    <c:autoTitleDeleted val="0"/>
    <c:plotArea>
      <c:layout>
        <c:manualLayout>
          <c:layoutTarget val="inner"/>
          <c:xMode val="edge"/>
          <c:yMode val="edge"/>
          <c:x val="0.10008333333333333"/>
          <c:y val="0.14345114345114968"/>
          <c:w val="0.64936111111111161"/>
          <c:h val="0.71483571915473765"/>
        </c:manualLayout>
      </c:layout>
      <c:areaChart>
        <c:grouping val="percentStacked"/>
        <c:varyColors val="0"/>
        <c:ser>
          <c:idx val="0"/>
          <c:order val="0"/>
          <c:tx>
            <c:strRef>
              <c:f>'9.3abcd'!$K$3</c:f>
              <c:strCache>
                <c:ptCount val="1"/>
                <c:pt idx="0">
                  <c:v>Diesel &lt;=120 g/km</c:v>
                </c:pt>
              </c:strCache>
            </c:strRef>
          </c:tx>
          <c:spPr>
            <a:solidFill>
              <a:srgbClr val="0093D3">
                <a:alpha val="28000"/>
              </a:srgbClr>
            </a:solidFill>
            <a:ln w="25400">
              <a:noFill/>
            </a:ln>
          </c:spPr>
          <c:cat>
            <c:numRef>
              <c:f>'9.3abcd'!$A$5:$A$59</c:f>
              <c:numCache>
                <c:formatCode>General</c:formatCode>
                <c:ptCount val="5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pt idx="51">
                  <c:v>2018</c:v>
                </c:pt>
                <c:pt idx="52">
                  <c:v>2018</c:v>
                </c:pt>
                <c:pt idx="53">
                  <c:v>2018</c:v>
                </c:pt>
                <c:pt idx="54">
                  <c:v>2018</c:v>
                </c:pt>
              </c:numCache>
            </c:numRef>
          </c:cat>
          <c:val>
            <c:numRef>
              <c:f>'9.3abcd'!$K$5:$K$59</c:f>
              <c:numCache>
                <c:formatCode>General</c:formatCode>
                <c:ptCount val="55"/>
                <c:pt idx="0">
                  <c:v>0</c:v>
                </c:pt>
                <c:pt idx="1">
                  <c:v>0</c:v>
                </c:pt>
                <c:pt idx="2">
                  <c:v>2</c:v>
                </c:pt>
                <c:pt idx="3">
                  <c:v>1</c:v>
                </c:pt>
                <c:pt idx="4">
                  <c:v>2</c:v>
                </c:pt>
                <c:pt idx="5">
                  <c:v>4</c:v>
                </c:pt>
                <c:pt idx="6">
                  <c:v>27</c:v>
                </c:pt>
                <c:pt idx="7">
                  <c:v>60</c:v>
                </c:pt>
                <c:pt idx="8">
                  <c:v>107</c:v>
                </c:pt>
                <c:pt idx="9">
                  <c:v>52</c:v>
                </c:pt>
                <c:pt idx="10">
                  <c:v>66</c:v>
                </c:pt>
                <c:pt idx="11">
                  <c:v>119</c:v>
                </c:pt>
                <c:pt idx="12">
                  <c:v>234</c:v>
                </c:pt>
                <c:pt idx="13">
                  <c:v>141</c:v>
                </c:pt>
                <c:pt idx="14">
                  <c:v>65</c:v>
                </c:pt>
                <c:pt idx="15">
                  <c:v>129</c:v>
                </c:pt>
                <c:pt idx="16">
                  <c:v>63</c:v>
                </c:pt>
                <c:pt idx="17">
                  <c:v>102</c:v>
                </c:pt>
                <c:pt idx="18">
                  <c:v>43</c:v>
                </c:pt>
                <c:pt idx="19">
                  <c:v>18</c:v>
                </c:pt>
                <c:pt idx="20">
                  <c:v>12</c:v>
                </c:pt>
                <c:pt idx="21">
                  <c:v>11</c:v>
                </c:pt>
                <c:pt idx="22">
                  <c:v>36</c:v>
                </c:pt>
                <c:pt idx="23">
                  <c:v>41</c:v>
                </c:pt>
                <c:pt idx="24">
                  <c:v>62</c:v>
                </c:pt>
                <c:pt idx="25">
                  <c:v>60</c:v>
                </c:pt>
                <c:pt idx="26">
                  <c:v>38</c:v>
                </c:pt>
                <c:pt idx="27">
                  <c:v>132</c:v>
                </c:pt>
                <c:pt idx="28">
                  <c:v>117</c:v>
                </c:pt>
                <c:pt idx="29">
                  <c:v>98</c:v>
                </c:pt>
                <c:pt idx="30">
                  <c:v>118</c:v>
                </c:pt>
                <c:pt idx="31">
                  <c:v>238</c:v>
                </c:pt>
                <c:pt idx="32">
                  <c:v>253</c:v>
                </c:pt>
                <c:pt idx="33">
                  <c:v>218</c:v>
                </c:pt>
                <c:pt idx="34">
                  <c:v>148</c:v>
                </c:pt>
                <c:pt idx="35">
                  <c:v>222</c:v>
                </c:pt>
                <c:pt idx="36">
                  <c:v>222</c:v>
                </c:pt>
                <c:pt idx="37">
                  <c:v>158</c:v>
                </c:pt>
                <c:pt idx="38">
                  <c:v>200</c:v>
                </c:pt>
                <c:pt idx="39">
                  <c:v>248</c:v>
                </c:pt>
                <c:pt idx="40">
                  <c:v>240</c:v>
                </c:pt>
                <c:pt idx="41">
                  <c:v>242</c:v>
                </c:pt>
                <c:pt idx="42">
                  <c:v>237</c:v>
                </c:pt>
                <c:pt idx="43">
                  <c:v>262</c:v>
                </c:pt>
                <c:pt idx="44">
                  <c:v>240</c:v>
                </c:pt>
                <c:pt idx="45">
                  <c:v>238</c:v>
                </c:pt>
                <c:pt idx="46">
                  <c:v>212</c:v>
                </c:pt>
                <c:pt idx="47">
                  <c:v>164</c:v>
                </c:pt>
                <c:pt idx="48">
                  <c:v>153</c:v>
                </c:pt>
                <c:pt idx="49">
                  <c:v>160</c:v>
                </c:pt>
                <c:pt idx="50">
                  <c:v>101</c:v>
                </c:pt>
                <c:pt idx="51">
                  <c:v>82</c:v>
                </c:pt>
                <c:pt idx="52">
                  <c:v>127</c:v>
                </c:pt>
                <c:pt idx="53">
                  <c:v>115</c:v>
                </c:pt>
                <c:pt idx="54">
                  <c:v>45</c:v>
                </c:pt>
              </c:numCache>
            </c:numRef>
          </c:val>
          <c:extLst>
            <c:ext xmlns:c16="http://schemas.microsoft.com/office/drawing/2014/chart" uri="{C3380CC4-5D6E-409C-BE32-E72D297353CC}">
              <c16:uniqueId val="{00000000-1524-4E12-B351-25A496247A85}"/>
            </c:ext>
          </c:extLst>
        </c:ser>
        <c:ser>
          <c:idx val="1"/>
          <c:order val="1"/>
          <c:tx>
            <c:strRef>
              <c:f>'9.3abcd'!$L$3</c:f>
              <c:strCache>
                <c:ptCount val="1"/>
                <c:pt idx="0">
                  <c:v>Diesel &lt;=150 g/km</c:v>
                </c:pt>
              </c:strCache>
            </c:strRef>
          </c:tx>
          <c:spPr>
            <a:solidFill>
              <a:srgbClr val="6BB5D9"/>
            </a:solidFill>
            <a:ln w="25400">
              <a:noFill/>
            </a:ln>
          </c:spPr>
          <c:cat>
            <c:numRef>
              <c:f>'9.3abcd'!$A$5:$A$59</c:f>
              <c:numCache>
                <c:formatCode>General</c:formatCode>
                <c:ptCount val="5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pt idx="51">
                  <c:v>2018</c:v>
                </c:pt>
                <c:pt idx="52">
                  <c:v>2018</c:v>
                </c:pt>
                <c:pt idx="53">
                  <c:v>2018</c:v>
                </c:pt>
                <c:pt idx="54">
                  <c:v>2018</c:v>
                </c:pt>
              </c:numCache>
            </c:numRef>
          </c:cat>
          <c:val>
            <c:numRef>
              <c:f>'9.3abcd'!$L$5:$L$59</c:f>
              <c:numCache>
                <c:formatCode>General</c:formatCode>
                <c:ptCount val="55"/>
                <c:pt idx="0">
                  <c:v>49</c:v>
                </c:pt>
                <c:pt idx="1">
                  <c:v>71</c:v>
                </c:pt>
                <c:pt idx="2">
                  <c:v>56</c:v>
                </c:pt>
                <c:pt idx="3">
                  <c:v>44</c:v>
                </c:pt>
                <c:pt idx="4">
                  <c:v>99</c:v>
                </c:pt>
                <c:pt idx="5">
                  <c:v>177</c:v>
                </c:pt>
                <c:pt idx="6">
                  <c:v>89</c:v>
                </c:pt>
                <c:pt idx="7">
                  <c:v>177</c:v>
                </c:pt>
                <c:pt idx="8">
                  <c:v>133</c:v>
                </c:pt>
                <c:pt idx="9">
                  <c:v>169</c:v>
                </c:pt>
                <c:pt idx="10">
                  <c:v>129</c:v>
                </c:pt>
                <c:pt idx="11">
                  <c:v>98</c:v>
                </c:pt>
                <c:pt idx="12">
                  <c:v>339</c:v>
                </c:pt>
                <c:pt idx="13">
                  <c:v>234</c:v>
                </c:pt>
                <c:pt idx="14">
                  <c:v>320</c:v>
                </c:pt>
                <c:pt idx="15">
                  <c:v>365</c:v>
                </c:pt>
                <c:pt idx="16">
                  <c:v>382</c:v>
                </c:pt>
                <c:pt idx="17">
                  <c:v>513</c:v>
                </c:pt>
                <c:pt idx="18">
                  <c:v>191</c:v>
                </c:pt>
                <c:pt idx="19">
                  <c:v>305</c:v>
                </c:pt>
                <c:pt idx="20">
                  <c:v>251</c:v>
                </c:pt>
                <c:pt idx="21">
                  <c:v>338</c:v>
                </c:pt>
                <c:pt idx="22">
                  <c:v>181</c:v>
                </c:pt>
                <c:pt idx="23">
                  <c:v>369</c:v>
                </c:pt>
                <c:pt idx="24">
                  <c:v>733</c:v>
                </c:pt>
                <c:pt idx="25">
                  <c:v>641</c:v>
                </c:pt>
                <c:pt idx="26">
                  <c:v>423</c:v>
                </c:pt>
                <c:pt idx="27">
                  <c:v>720</c:v>
                </c:pt>
                <c:pt idx="28">
                  <c:v>903</c:v>
                </c:pt>
                <c:pt idx="29">
                  <c:v>754</c:v>
                </c:pt>
                <c:pt idx="30">
                  <c:v>835</c:v>
                </c:pt>
                <c:pt idx="31">
                  <c:v>920</c:v>
                </c:pt>
                <c:pt idx="32">
                  <c:v>887</c:v>
                </c:pt>
                <c:pt idx="33">
                  <c:v>821</c:v>
                </c:pt>
                <c:pt idx="34">
                  <c:v>646</c:v>
                </c:pt>
                <c:pt idx="35">
                  <c:v>822</c:v>
                </c:pt>
                <c:pt idx="36">
                  <c:v>746</c:v>
                </c:pt>
                <c:pt idx="37">
                  <c:v>704</c:v>
                </c:pt>
                <c:pt idx="38">
                  <c:v>544</c:v>
                </c:pt>
                <c:pt idx="39">
                  <c:v>705</c:v>
                </c:pt>
                <c:pt idx="40">
                  <c:v>771</c:v>
                </c:pt>
                <c:pt idx="41">
                  <c:v>756</c:v>
                </c:pt>
                <c:pt idx="42">
                  <c:v>727</c:v>
                </c:pt>
                <c:pt idx="43">
                  <c:v>833</c:v>
                </c:pt>
                <c:pt idx="44">
                  <c:v>835</c:v>
                </c:pt>
                <c:pt idx="45">
                  <c:v>901</c:v>
                </c:pt>
                <c:pt idx="46">
                  <c:v>757</c:v>
                </c:pt>
                <c:pt idx="47">
                  <c:v>896</c:v>
                </c:pt>
                <c:pt idx="48">
                  <c:v>719</c:v>
                </c:pt>
                <c:pt idx="49">
                  <c:v>630</c:v>
                </c:pt>
                <c:pt idx="50">
                  <c:v>504</c:v>
                </c:pt>
                <c:pt idx="51">
                  <c:v>646</c:v>
                </c:pt>
                <c:pt idx="52">
                  <c:v>769</c:v>
                </c:pt>
                <c:pt idx="53">
                  <c:v>706</c:v>
                </c:pt>
                <c:pt idx="54">
                  <c:v>555</c:v>
                </c:pt>
              </c:numCache>
            </c:numRef>
          </c:val>
          <c:extLst>
            <c:ext xmlns:c16="http://schemas.microsoft.com/office/drawing/2014/chart" uri="{C3380CC4-5D6E-409C-BE32-E72D297353CC}">
              <c16:uniqueId val="{00000001-1524-4E12-B351-25A496247A85}"/>
            </c:ext>
          </c:extLst>
        </c:ser>
        <c:ser>
          <c:idx val="2"/>
          <c:order val="2"/>
          <c:tx>
            <c:strRef>
              <c:f>'9.3abcd'!$M$3</c:f>
              <c:strCache>
                <c:ptCount val="1"/>
                <c:pt idx="0">
                  <c:v>Diesel &lt;=170 g/km</c:v>
                </c:pt>
              </c:strCache>
            </c:strRef>
          </c:tx>
          <c:spPr>
            <a:solidFill>
              <a:srgbClr val="0093D3"/>
            </a:solidFill>
            <a:ln w="25400">
              <a:noFill/>
            </a:ln>
          </c:spPr>
          <c:cat>
            <c:numRef>
              <c:f>'9.3abcd'!$A$5:$A$59</c:f>
              <c:numCache>
                <c:formatCode>General</c:formatCode>
                <c:ptCount val="5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pt idx="51">
                  <c:v>2018</c:v>
                </c:pt>
                <c:pt idx="52">
                  <c:v>2018</c:v>
                </c:pt>
                <c:pt idx="53">
                  <c:v>2018</c:v>
                </c:pt>
                <c:pt idx="54">
                  <c:v>2018</c:v>
                </c:pt>
              </c:numCache>
            </c:numRef>
          </c:cat>
          <c:val>
            <c:numRef>
              <c:f>'9.3abcd'!$M$5:$M$59</c:f>
              <c:numCache>
                <c:formatCode>General</c:formatCode>
                <c:ptCount val="55"/>
                <c:pt idx="0">
                  <c:v>53</c:v>
                </c:pt>
                <c:pt idx="1">
                  <c:v>101</c:v>
                </c:pt>
                <c:pt idx="2">
                  <c:v>91</c:v>
                </c:pt>
                <c:pt idx="3">
                  <c:v>167</c:v>
                </c:pt>
                <c:pt idx="4">
                  <c:v>168</c:v>
                </c:pt>
                <c:pt idx="5">
                  <c:v>181</c:v>
                </c:pt>
                <c:pt idx="6">
                  <c:v>105</c:v>
                </c:pt>
                <c:pt idx="7">
                  <c:v>220</c:v>
                </c:pt>
                <c:pt idx="8">
                  <c:v>319</c:v>
                </c:pt>
                <c:pt idx="9">
                  <c:v>447</c:v>
                </c:pt>
                <c:pt idx="10">
                  <c:v>338</c:v>
                </c:pt>
                <c:pt idx="11">
                  <c:v>490</c:v>
                </c:pt>
                <c:pt idx="12">
                  <c:v>546</c:v>
                </c:pt>
                <c:pt idx="13">
                  <c:v>464</c:v>
                </c:pt>
                <c:pt idx="14">
                  <c:v>487</c:v>
                </c:pt>
                <c:pt idx="15">
                  <c:v>543</c:v>
                </c:pt>
                <c:pt idx="16">
                  <c:v>426</c:v>
                </c:pt>
                <c:pt idx="17">
                  <c:v>525</c:v>
                </c:pt>
                <c:pt idx="18">
                  <c:v>386</c:v>
                </c:pt>
                <c:pt idx="19">
                  <c:v>369</c:v>
                </c:pt>
                <c:pt idx="20">
                  <c:v>478</c:v>
                </c:pt>
                <c:pt idx="21">
                  <c:v>408</c:v>
                </c:pt>
                <c:pt idx="22">
                  <c:v>306</c:v>
                </c:pt>
                <c:pt idx="23">
                  <c:v>507</c:v>
                </c:pt>
                <c:pt idx="24">
                  <c:v>307</c:v>
                </c:pt>
                <c:pt idx="25">
                  <c:v>321</c:v>
                </c:pt>
                <c:pt idx="26">
                  <c:v>304</c:v>
                </c:pt>
                <c:pt idx="27">
                  <c:v>498</c:v>
                </c:pt>
                <c:pt idx="28">
                  <c:v>526</c:v>
                </c:pt>
                <c:pt idx="29">
                  <c:v>455</c:v>
                </c:pt>
                <c:pt idx="30">
                  <c:v>434</c:v>
                </c:pt>
                <c:pt idx="31">
                  <c:v>653</c:v>
                </c:pt>
                <c:pt idx="32">
                  <c:v>828</c:v>
                </c:pt>
                <c:pt idx="33">
                  <c:v>708</c:v>
                </c:pt>
                <c:pt idx="34">
                  <c:v>661</c:v>
                </c:pt>
                <c:pt idx="35">
                  <c:v>833</c:v>
                </c:pt>
                <c:pt idx="36">
                  <c:v>730</c:v>
                </c:pt>
                <c:pt idx="37">
                  <c:v>793</c:v>
                </c:pt>
                <c:pt idx="38">
                  <c:v>578</c:v>
                </c:pt>
                <c:pt idx="39">
                  <c:v>616</c:v>
                </c:pt>
                <c:pt idx="40">
                  <c:v>678</c:v>
                </c:pt>
                <c:pt idx="41">
                  <c:v>852</c:v>
                </c:pt>
                <c:pt idx="42">
                  <c:v>715</c:v>
                </c:pt>
                <c:pt idx="43">
                  <c:v>873</c:v>
                </c:pt>
                <c:pt idx="44">
                  <c:v>896</c:v>
                </c:pt>
                <c:pt idx="45">
                  <c:v>925</c:v>
                </c:pt>
                <c:pt idx="46">
                  <c:v>818</c:v>
                </c:pt>
                <c:pt idx="47">
                  <c:v>880</c:v>
                </c:pt>
                <c:pt idx="48">
                  <c:v>1001</c:v>
                </c:pt>
                <c:pt idx="49">
                  <c:v>1205</c:v>
                </c:pt>
                <c:pt idx="50">
                  <c:v>1119</c:v>
                </c:pt>
                <c:pt idx="51">
                  <c:v>1356</c:v>
                </c:pt>
                <c:pt idx="52">
                  <c:v>1485</c:v>
                </c:pt>
                <c:pt idx="53">
                  <c:v>1323</c:v>
                </c:pt>
                <c:pt idx="54">
                  <c:v>1213</c:v>
                </c:pt>
              </c:numCache>
            </c:numRef>
          </c:val>
          <c:extLst>
            <c:ext xmlns:c16="http://schemas.microsoft.com/office/drawing/2014/chart" uri="{C3380CC4-5D6E-409C-BE32-E72D297353CC}">
              <c16:uniqueId val="{00000002-1524-4E12-B351-25A496247A85}"/>
            </c:ext>
          </c:extLst>
        </c:ser>
        <c:ser>
          <c:idx val="3"/>
          <c:order val="3"/>
          <c:tx>
            <c:strRef>
              <c:f>'9.3abcd'!$N$3</c:f>
              <c:strCache>
                <c:ptCount val="1"/>
                <c:pt idx="0">
                  <c:v>Diesel &lt;=200 g/km</c:v>
                </c:pt>
              </c:strCache>
            </c:strRef>
          </c:tx>
          <c:spPr>
            <a:solidFill>
              <a:srgbClr val="B3D14C"/>
            </a:solidFill>
            <a:ln w="25400">
              <a:noFill/>
            </a:ln>
          </c:spPr>
          <c:cat>
            <c:numRef>
              <c:f>'9.3abcd'!$A$5:$A$59</c:f>
              <c:numCache>
                <c:formatCode>General</c:formatCode>
                <c:ptCount val="5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pt idx="51">
                  <c:v>2018</c:v>
                </c:pt>
                <c:pt idx="52">
                  <c:v>2018</c:v>
                </c:pt>
                <c:pt idx="53">
                  <c:v>2018</c:v>
                </c:pt>
                <c:pt idx="54">
                  <c:v>2018</c:v>
                </c:pt>
              </c:numCache>
            </c:numRef>
          </c:cat>
          <c:val>
            <c:numRef>
              <c:f>'9.3abcd'!$N$5:$N$59</c:f>
              <c:numCache>
                <c:formatCode>General</c:formatCode>
                <c:ptCount val="55"/>
                <c:pt idx="0">
                  <c:v>135</c:v>
                </c:pt>
                <c:pt idx="1">
                  <c:v>217</c:v>
                </c:pt>
                <c:pt idx="2">
                  <c:v>99</c:v>
                </c:pt>
                <c:pt idx="3">
                  <c:v>195</c:v>
                </c:pt>
                <c:pt idx="4">
                  <c:v>224</c:v>
                </c:pt>
                <c:pt idx="5">
                  <c:v>267</c:v>
                </c:pt>
                <c:pt idx="6">
                  <c:v>178</c:v>
                </c:pt>
                <c:pt idx="7">
                  <c:v>333</c:v>
                </c:pt>
                <c:pt idx="8">
                  <c:v>345</c:v>
                </c:pt>
                <c:pt idx="9">
                  <c:v>368</c:v>
                </c:pt>
                <c:pt idx="10">
                  <c:v>421</c:v>
                </c:pt>
                <c:pt idx="11">
                  <c:v>489</c:v>
                </c:pt>
                <c:pt idx="12">
                  <c:v>690</c:v>
                </c:pt>
                <c:pt idx="13">
                  <c:v>755</c:v>
                </c:pt>
                <c:pt idx="14">
                  <c:v>572</c:v>
                </c:pt>
                <c:pt idx="15">
                  <c:v>542</c:v>
                </c:pt>
                <c:pt idx="16">
                  <c:v>502</c:v>
                </c:pt>
                <c:pt idx="17">
                  <c:v>723</c:v>
                </c:pt>
                <c:pt idx="18">
                  <c:v>783</c:v>
                </c:pt>
                <c:pt idx="19">
                  <c:v>1073</c:v>
                </c:pt>
                <c:pt idx="20">
                  <c:v>1309</c:v>
                </c:pt>
                <c:pt idx="21">
                  <c:v>1133</c:v>
                </c:pt>
                <c:pt idx="22">
                  <c:v>907</c:v>
                </c:pt>
                <c:pt idx="23">
                  <c:v>1148</c:v>
                </c:pt>
                <c:pt idx="24">
                  <c:v>1023</c:v>
                </c:pt>
                <c:pt idx="25">
                  <c:v>1140</c:v>
                </c:pt>
                <c:pt idx="26">
                  <c:v>808</c:v>
                </c:pt>
                <c:pt idx="27">
                  <c:v>1238</c:v>
                </c:pt>
                <c:pt idx="28">
                  <c:v>1266</c:v>
                </c:pt>
                <c:pt idx="29">
                  <c:v>1250</c:v>
                </c:pt>
                <c:pt idx="30">
                  <c:v>1167</c:v>
                </c:pt>
                <c:pt idx="31">
                  <c:v>1491</c:v>
                </c:pt>
                <c:pt idx="32">
                  <c:v>1753</c:v>
                </c:pt>
                <c:pt idx="33">
                  <c:v>1205</c:v>
                </c:pt>
                <c:pt idx="34">
                  <c:v>1061</c:v>
                </c:pt>
                <c:pt idx="35">
                  <c:v>1513</c:v>
                </c:pt>
                <c:pt idx="36">
                  <c:v>1533</c:v>
                </c:pt>
                <c:pt idx="37">
                  <c:v>1468</c:v>
                </c:pt>
                <c:pt idx="38">
                  <c:v>1329</c:v>
                </c:pt>
                <c:pt idx="39">
                  <c:v>1778</c:v>
                </c:pt>
                <c:pt idx="40">
                  <c:v>2153</c:v>
                </c:pt>
                <c:pt idx="41">
                  <c:v>2347</c:v>
                </c:pt>
                <c:pt idx="42">
                  <c:v>2559</c:v>
                </c:pt>
                <c:pt idx="43">
                  <c:v>3193</c:v>
                </c:pt>
                <c:pt idx="44">
                  <c:v>3351</c:v>
                </c:pt>
                <c:pt idx="45">
                  <c:v>3145</c:v>
                </c:pt>
                <c:pt idx="46">
                  <c:v>3255</c:v>
                </c:pt>
                <c:pt idx="47">
                  <c:v>3516</c:v>
                </c:pt>
                <c:pt idx="48">
                  <c:v>4006</c:v>
                </c:pt>
                <c:pt idx="49">
                  <c:v>3507</c:v>
                </c:pt>
                <c:pt idx="50">
                  <c:v>3054</c:v>
                </c:pt>
                <c:pt idx="51">
                  <c:v>3562</c:v>
                </c:pt>
                <c:pt idx="52">
                  <c:v>3590</c:v>
                </c:pt>
                <c:pt idx="53">
                  <c:v>3123</c:v>
                </c:pt>
                <c:pt idx="54">
                  <c:v>3507</c:v>
                </c:pt>
              </c:numCache>
            </c:numRef>
          </c:val>
          <c:extLst>
            <c:ext xmlns:c16="http://schemas.microsoft.com/office/drawing/2014/chart" uri="{C3380CC4-5D6E-409C-BE32-E72D297353CC}">
              <c16:uniqueId val="{00000003-1524-4E12-B351-25A496247A85}"/>
            </c:ext>
          </c:extLst>
        </c:ser>
        <c:ser>
          <c:idx val="4"/>
          <c:order val="4"/>
          <c:tx>
            <c:strRef>
              <c:f>'9.3abcd'!$O$3</c:f>
              <c:strCache>
                <c:ptCount val="1"/>
                <c:pt idx="0">
                  <c:v>Diesel &lt;=220 g/km</c:v>
                </c:pt>
              </c:strCache>
            </c:strRef>
          </c:tx>
          <c:spPr>
            <a:solidFill>
              <a:srgbClr val="6FB976"/>
            </a:solidFill>
            <a:ln w="25400">
              <a:noFill/>
            </a:ln>
          </c:spPr>
          <c:cat>
            <c:numRef>
              <c:f>'9.3abcd'!$A$5:$A$59</c:f>
              <c:numCache>
                <c:formatCode>General</c:formatCode>
                <c:ptCount val="5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pt idx="51">
                  <c:v>2018</c:v>
                </c:pt>
                <c:pt idx="52">
                  <c:v>2018</c:v>
                </c:pt>
                <c:pt idx="53">
                  <c:v>2018</c:v>
                </c:pt>
                <c:pt idx="54">
                  <c:v>2018</c:v>
                </c:pt>
              </c:numCache>
            </c:numRef>
          </c:cat>
          <c:val>
            <c:numRef>
              <c:f>'9.3abcd'!$O$5:$O$59</c:f>
              <c:numCache>
                <c:formatCode>General</c:formatCode>
                <c:ptCount val="55"/>
                <c:pt idx="0">
                  <c:v>965</c:v>
                </c:pt>
                <c:pt idx="1">
                  <c:v>1311</c:v>
                </c:pt>
                <c:pt idx="2">
                  <c:v>1117</c:v>
                </c:pt>
                <c:pt idx="3">
                  <c:v>1475</c:v>
                </c:pt>
                <c:pt idx="4">
                  <c:v>1452</c:v>
                </c:pt>
                <c:pt idx="5">
                  <c:v>1455</c:v>
                </c:pt>
                <c:pt idx="6">
                  <c:v>1293</c:v>
                </c:pt>
                <c:pt idx="7">
                  <c:v>1493</c:v>
                </c:pt>
                <c:pt idx="8">
                  <c:v>1761</c:v>
                </c:pt>
                <c:pt idx="9">
                  <c:v>1819</c:v>
                </c:pt>
                <c:pt idx="10">
                  <c:v>1578</c:v>
                </c:pt>
                <c:pt idx="11">
                  <c:v>1819</c:v>
                </c:pt>
                <c:pt idx="12">
                  <c:v>1838</c:v>
                </c:pt>
                <c:pt idx="13">
                  <c:v>1414</c:v>
                </c:pt>
                <c:pt idx="14">
                  <c:v>1179</c:v>
                </c:pt>
                <c:pt idx="15">
                  <c:v>1051</c:v>
                </c:pt>
                <c:pt idx="16">
                  <c:v>1355</c:v>
                </c:pt>
                <c:pt idx="17">
                  <c:v>1011</c:v>
                </c:pt>
                <c:pt idx="18">
                  <c:v>1008</c:v>
                </c:pt>
                <c:pt idx="19">
                  <c:v>1333</c:v>
                </c:pt>
                <c:pt idx="20">
                  <c:v>1635</c:v>
                </c:pt>
                <c:pt idx="21">
                  <c:v>1120</c:v>
                </c:pt>
                <c:pt idx="22">
                  <c:v>1028</c:v>
                </c:pt>
                <c:pt idx="23">
                  <c:v>1571</c:v>
                </c:pt>
                <c:pt idx="24">
                  <c:v>1680</c:v>
                </c:pt>
                <c:pt idx="25">
                  <c:v>1543</c:v>
                </c:pt>
                <c:pt idx="26">
                  <c:v>1332</c:v>
                </c:pt>
                <c:pt idx="27">
                  <c:v>1365</c:v>
                </c:pt>
                <c:pt idx="28">
                  <c:v>2529</c:v>
                </c:pt>
                <c:pt idx="29">
                  <c:v>2672</c:v>
                </c:pt>
                <c:pt idx="30">
                  <c:v>2319</c:v>
                </c:pt>
                <c:pt idx="31">
                  <c:v>2658</c:v>
                </c:pt>
                <c:pt idx="32">
                  <c:v>3295</c:v>
                </c:pt>
                <c:pt idx="33">
                  <c:v>3178</c:v>
                </c:pt>
                <c:pt idx="34">
                  <c:v>2886</c:v>
                </c:pt>
                <c:pt idx="35">
                  <c:v>2793</c:v>
                </c:pt>
                <c:pt idx="36">
                  <c:v>3759</c:v>
                </c:pt>
                <c:pt idx="37">
                  <c:v>2999</c:v>
                </c:pt>
                <c:pt idx="38">
                  <c:v>2785</c:v>
                </c:pt>
                <c:pt idx="39">
                  <c:v>3041</c:v>
                </c:pt>
                <c:pt idx="40">
                  <c:v>3230</c:v>
                </c:pt>
                <c:pt idx="41">
                  <c:v>3324</c:v>
                </c:pt>
                <c:pt idx="42">
                  <c:v>2968</c:v>
                </c:pt>
                <c:pt idx="43">
                  <c:v>2814</c:v>
                </c:pt>
                <c:pt idx="44">
                  <c:v>3314</c:v>
                </c:pt>
                <c:pt idx="45">
                  <c:v>3163</c:v>
                </c:pt>
                <c:pt idx="46">
                  <c:v>3681</c:v>
                </c:pt>
                <c:pt idx="47">
                  <c:v>3967</c:v>
                </c:pt>
                <c:pt idx="48">
                  <c:v>5025</c:v>
                </c:pt>
                <c:pt idx="49">
                  <c:v>4100</c:v>
                </c:pt>
                <c:pt idx="50">
                  <c:v>4128</c:v>
                </c:pt>
                <c:pt idx="51">
                  <c:v>4174</c:v>
                </c:pt>
                <c:pt idx="52">
                  <c:v>4578</c:v>
                </c:pt>
                <c:pt idx="53">
                  <c:v>4061</c:v>
                </c:pt>
                <c:pt idx="54">
                  <c:v>4448</c:v>
                </c:pt>
              </c:numCache>
            </c:numRef>
          </c:val>
          <c:extLst>
            <c:ext xmlns:c16="http://schemas.microsoft.com/office/drawing/2014/chart" uri="{C3380CC4-5D6E-409C-BE32-E72D297353CC}">
              <c16:uniqueId val="{00000004-1524-4E12-B351-25A496247A85}"/>
            </c:ext>
          </c:extLst>
        </c:ser>
        <c:ser>
          <c:idx val="5"/>
          <c:order val="5"/>
          <c:tx>
            <c:strRef>
              <c:f>'9.3abcd'!$P$3</c:f>
              <c:strCache>
                <c:ptCount val="1"/>
                <c:pt idx="0">
                  <c:v>Diesel &lt;=250 g/km</c:v>
                </c:pt>
              </c:strCache>
            </c:strRef>
          </c:tx>
          <c:spPr>
            <a:solidFill>
              <a:srgbClr val="66B134"/>
            </a:solidFill>
            <a:ln w="25400">
              <a:noFill/>
            </a:ln>
          </c:spPr>
          <c:cat>
            <c:numRef>
              <c:f>'9.3abcd'!$A$5:$A$59</c:f>
              <c:numCache>
                <c:formatCode>General</c:formatCode>
                <c:ptCount val="5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pt idx="51">
                  <c:v>2018</c:v>
                </c:pt>
                <c:pt idx="52">
                  <c:v>2018</c:v>
                </c:pt>
                <c:pt idx="53">
                  <c:v>2018</c:v>
                </c:pt>
                <c:pt idx="54">
                  <c:v>2018</c:v>
                </c:pt>
              </c:numCache>
            </c:numRef>
          </c:cat>
          <c:val>
            <c:numRef>
              <c:f>'9.3abcd'!$P$5:$P$59</c:f>
              <c:numCache>
                <c:formatCode>General</c:formatCode>
                <c:ptCount val="55"/>
                <c:pt idx="0">
                  <c:v>1098</c:v>
                </c:pt>
                <c:pt idx="1">
                  <c:v>1204</c:v>
                </c:pt>
                <c:pt idx="2">
                  <c:v>1057</c:v>
                </c:pt>
                <c:pt idx="3">
                  <c:v>1293</c:v>
                </c:pt>
                <c:pt idx="4">
                  <c:v>1294</c:v>
                </c:pt>
                <c:pt idx="5">
                  <c:v>1039</c:v>
                </c:pt>
                <c:pt idx="6">
                  <c:v>1548</c:v>
                </c:pt>
                <c:pt idx="7">
                  <c:v>2433</c:v>
                </c:pt>
                <c:pt idx="8">
                  <c:v>2753</c:v>
                </c:pt>
                <c:pt idx="9">
                  <c:v>2743</c:v>
                </c:pt>
                <c:pt idx="10">
                  <c:v>2274</c:v>
                </c:pt>
                <c:pt idx="11">
                  <c:v>2528</c:v>
                </c:pt>
                <c:pt idx="12">
                  <c:v>2903</c:v>
                </c:pt>
                <c:pt idx="13">
                  <c:v>2326</c:v>
                </c:pt>
                <c:pt idx="14">
                  <c:v>1956</c:v>
                </c:pt>
                <c:pt idx="15">
                  <c:v>1489</c:v>
                </c:pt>
                <c:pt idx="16">
                  <c:v>1788</c:v>
                </c:pt>
                <c:pt idx="17">
                  <c:v>1585</c:v>
                </c:pt>
                <c:pt idx="18">
                  <c:v>1513</c:v>
                </c:pt>
                <c:pt idx="19">
                  <c:v>1675</c:v>
                </c:pt>
                <c:pt idx="20">
                  <c:v>2483</c:v>
                </c:pt>
                <c:pt idx="21">
                  <c:v>2258</c:v>
                </c:pt>
                <c:pt idx="22">
                  <c:v>2046</c:v>
                </c:pt>
                <c:pt idx="23">
                  <c:v>2141</c:v>
                </c:pt>
                <c:pt idx="24">
                  <c:v>2747</c:v>
                </c:pt>
                <c:pt idx="25">
                  <c:v>2619</c:v>
                </c:pt>
                <c:pt idx="26">
                  <c:v>2299</c:v>
                </c:pt>
                <c:pt idx="27">
                  <c:v>2520</c:v>
                </c:pt>
                <c:pt idx="28">
                  <c:v>3700</c:v>
                </c:pt>
                <c:pt idx="29">
                  <c:v>2991</c:v>
                </c:pt>
                <c:pt idx="30">
                  <c:v>2414</c:v>
                </c:pt>
                <c:pt idx="31">
                  <c:v>2963</c:v>
                </c:pt>
                <c:pt idx="32">
                  <c:v>3578</c:v>
                </c:pt>
                <c:pt idx="33">
                  <c:v>3185</c:v>
                </c:pt>
                <c:pt idx="34">
                  <c:v>3664</c:v>
                </c:pt>
                <c:pt idx="35">
                  <c:v>3671</c:v>
                </c:pt>
                <c:pt idx="36">
                  <c:v>4621</c:v>
                </c:pt>
                <c:pt idx="37">
                  <c:v>4631</c:v>
                </c:pt>
                <c:pt idx="38">
                  <c:v>4626</c:v>
                </c:pt>
                <c:pt idx="39">
                  <c:v>4352</c:v>
                </c:pt>
                <c:pt idx="40">
                  <c:v>5036</c:v>
                </c:pt>
                <c:pt idx="41">
                  <c:v>4455</c:v>
                </c:pt>
                <c:pt idx="42">
                  <c:v>4306</c:v>
                </c:pt>
                <c:pt idx="43">
                  <c:v>4302</c:v>
                </c:pt>
                <c:pt idx="44">
                  <c:v>5151</c:v>
                </c:pt>
                <c:pt idx="45">
                  <c:v>5707</c:v>
                </c:pt>
                <c:pt idx="46">
                  <c:v>4769</c:v>
                </c:pt>
                <c:pt idx="47">
                  <c:v>4556</c:v>
                </c:pt>
                <c:pt idx="48">
                  <c:v>5338</c:v>
                </c:pt>
                <c:pt idx="49">
                  <c:v>4787</c:v>
                </c:pt>
                <c:pt idx="50">
                  <c:v>4768</c:v>
                </c:pt>
                <c:pt idx="51">
                  <c:v>4907</c:v>
                </c:pt>
                <c:pt idx="52">
                  <c:v>4960</c:v>
                </c:pt>
                <c:pt idx="53">
                  <c:v>4775</c:v>
                </c:pt>
                <c:pt idx="54">
                  <c:v>4878</c:v>
                </c:pt>
              </c:numCache>
            </c:numRef>
          </c:val>
          <c:extLst>
            <c:ext xmlns:c16="http://schemas.microsoft.com/office/drawing/2014/chart" uri="{C3380CC4-5D6E-409C-BE32-E72D297353CC}">
              <c16:uniqueId val="{00000005-1524-4E12-B351-25A496247A85}"/>
            </c:ext>
          </c:extLst>
        </c:ser>
        <c:ser>
          <c:idx val="6"/>
          <c:order val="6"/>
          <c:tx>
            <c:strRef>
              <c:f>'9.3abcd'!$Q$3</c:f>
              <c:strCache>
                <c:ptCount val="1"/>
                <c:pt idx="0">
                  <c:v>Diesel &gt;250 g/km</c:v>
                </c:pt>
              </c:strCache>
            </c:strRef>
          </c:tx>
          <c:spPr>
            <a:solidFill>
              <a:srgbClr val="339966"/>
            </a:solidFill>
            <a:ln w="25400">
              <a:noFill/>
            </a:ln>
          </c:spPr>
          <c:cat>
            <c:numRef>
              <c:f>'9.3abcd'!$A$5:$A$59</c:f>
              <c:numCache>
                <c:formatCode>General</c:formatCode>
                <c:ptCount val="5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pt idx="51">
                  <c:v>2018</c:v>
                </c:pt>
                <c:pt idx="52">
                  <c:v>2018</c:v>
                </c:pt>
                <c:pt idx="53">
                  <c:v>2018</c:v>
                </c:pt>
                <c:pt idx="54">
                  <c:v>2018</c:v>
                </c:pt>
              </c:numCache>
            </c:numRef>
          </c:cat>
          <c:val>
            <c:numRef>
              <c:f>'9.3abcd'!$Q$5:$Q$59</c:f>
              <c:numCache>
                <c:formatCode>General</c:formatCode>
                <c:ptCount val="55"/>
                <c:pt idx="0">
                  <c:v>2037</c:v>
                </c:pt>
                <c:pt idx="1">
                  <c:v>2103</c:v>
                </c:pt>
                <c:pt idx="2">
                  <c:v>1394</c:v>
                </c:pt>
                <c:pt idx="3">
                  <c:v>1723</c:v>
                </c:pt>
                <c:pt idx="4">
                  <c:v>2221</c:v>
                </c:pt>
                <c:pt idx="5">
                  <c:v>1847</c:v>
                </c:pt>
                <c:pt idx="6">
                  <c:v>1421</c:v>
                </c:pt>
                <c:pt idx="7">
                  <c:v>1220</c:v>
                </c:pt>
                <c:pt idx="8">
                  <c:v>1190</c:v>
                </c:pt>
                <c:pt idx="9">
                  <c:v>1091</c:v>
                </c:pt>
                <c:pt idx="10">
                  <c:v>1079</c:v>
                </c:pt>
                <c:pt idx="11">
                  <c:v>1288</c:v>
                </c:pt>
                <c:pt idx="12">
                  <c:v>1225</c:v>
                </c:pt>
                <c:pt idx="13">
                  <c:v>944</c:v>
                </c:pt>
                <c:pt idx="14">
                  <c:v>863</c:v>
                </c:pt>
                <c:pt idx="15">
                  <c:v>748</c:v>
                </c:pt>
                <c:pt idx="16">
                  <c:v>902</c:v>
                </c:pt>
                <c:pt idx="17">
                  <c:v>733</c:v>
                </c:pt>
                <c:pt idx="18">
                  <c:v>616</c:v>
                </c:pt>
                <c:pt idx="19">
                  <c:v>814</c:v>
                </c:pt>
                <c:pt idx="20">
                  <c:v>812</c:v>
                </c:pt>
                <c:pt idx="21">
                  <c:v>831</c:v>
                </c:pt>
                <c:pt idx="22">
                  <c:v>568</c:v>
                </c:pt>
                <c:pt idx="23">
                  <c:v>736</c:v>
                </c:pt>
                <c:pt idx="24">
                  <c:v>848</c:v>
                </c:pt>
                <c:pt idx="25">
                  <c:v>763</c:v>
                </c:pt>
                <c:pt idx="26">
                  <c:v>497</c:v>
                </c:pt>
                <c:pt idx="27">
                  <c:v>492</c:v>
                </c:pt>
                <c:pt idx="28">
                  <c:v>352</c:v>
                </c:pt>
                <c:pt idx="29">
                  <c:v>317</c:v>
                </c:pt>
                <c:pt idx="30">
                  <c:v>417</c:v>
                </c:pt>
                <c:pt idx="31">
                  <c:v>460</c:v>
                </c:pt>
                <c:pt idx="32">
                  <c:v>449</c:v>
                </c:pt>
                <c:pt idx="33">
                  <c:v>490</c:v>
                </c:pt>
                <c:pt idx="34">
                  <c:v>362</c:v>
                </c:pt>
                <c:pt idx="35">
                  <c:v>414</c:v>
                </c:pt>
                <c:pt idx="36">
                  <c:v>460</c:v>
                </c:pt>
                <c:pt idx="37">
                  <c:v>434</c:v>
                </c:pt>
                <c:pt idx="38">
                  <c:v>354</c:v>
                </c:pt>
                <c:pt idx="39">
                  <c:v>450</c:v>
                </c:pt>
                <c:pt idx="40">
                  <c:v>415</c:v>
                </c:pt>
                <c:pt idx="41">
                  <c:v>242</c:v>
                </c:pt>
                <c:pt idx="42">
                  <c:v>124</c:v>
                </c:pt>
                <c:pt idx="43">
                  <c:v>147</c:v>
                </c:pt>
                <c:pt idx="44">
                  <c:v>55</c:v>
                </c:pt>
                <c:pt idx="45">
                  <c:v>96</c:v>
                </c:pt>
                <c:pt idx="46">
                  <c:v>240</c:v>
                </c:pt>
                <c:pt idx="47">
                  <c:v>344</c:v>
                </c:pt>
                <c:pt idx="48">
                  <c:v>461</c:v>
                </c:pt>
                <c:pt idx="49">
                  <c:v>486</c:v>
                </c:pt>
                <c:pt idx="50">
                  <c:v>517</c:v>
                </c:pt>
                <c:pt idx="51">
                  <c:v>521</c:v>
                </c:pt>
                <c:pt idx="52">
                  <c:v>576</c:v>
                </c:pt>
                <c:pt idx="53">
                  <c:v>567</c:v>
                </c:pt>
                <c:pt idx="54">
                  <c:v>424</c:v>
                </c:pt>
              </c:numCache>
            </c:numRef>
          </c:val>
          <c:extLst>
            <c:ext xmlns:c16="http://schemas.microsoft.com/office/drawing/2014/chart" uri="{C3380CC4-5D6E-409C-BE32-E72D297353CC}">
              <c16:uniqueId val="{00000006-1524-4E12-B351-25A496247A85}"/>
            </c:ext>
          </c:extLst>
        </c:ser>
        <c:ser>
          <c:idx val="7"/>
          <c:order val="7"/>
          <c:tx>
            <c:strRef>
              <c:f>'9.3abcd'!$R$3</c:f>
              <c:strCache>
                <c:ptCount val="1"/>
                <c:pt idx="0">
                  <c:v>New no value</c:v>
                </c:pt>
              </c:strCache>
            </c:strRef>
          </c:tx>
          <c:spPr>
            <a:solidFill>
              <a:srgbClr val="000000"/>
            </a:solidFill>
            <a:ln w="25400">
              <a:noFill/>
            </a:ln>
          </c:spPr>
          <c:cat>
            <c:numRef>
              <c:f>'9.3abcd'!$A$5:$A$59</c:f>
              <c:numCache>
                <c:formatCode>General</c:formatCode>
                <c:ptCount val="5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pt idx="51">
                  <c:v>2018</c:v>
                </c:pt>
                <c:pt idx="52">
                  <c:v>2018</c:v>
                </c:pt>
                <c:pt idx="53">
                  <c:v>2018</c:v>
                </c:pt>
                <c:pt idx="54">
                  <c:v>2018</c:v>
                </c:pt>
              </c:numCache>
            </c:numRef>
          </c:cat>
          <c:val>
            <c:numRef>
              <c:f>'9.3abcd'!$R$5:$R$59</c:f>
              <c:numCache>
                <c:formatCode>General</c:formatCode>
                <c:ptCount val="55"/>
                <c:pt idx="0">
                  <c:v>1258</c:v>
                </c:pt>
                <c:pt idx="1">
                  <c:v>914</c:v>
                </c:pt>
                <c:pt idx="2">
                  <c:v>557</c:v>
                </c:pt>
                <c:pt idx="3">
                  <c:v>519</c:v>
                </c:pt>
                <c:pt idx="4">
                  <c:v>453</c:v>
                </c:pt>
                <c:pt idx="5">
                  <c:v>469</c:v>
                </c:pt>
                <c:pt idx="6">
                  <c:v>177</c:v>
                </c:pt>
                <c:pt idx="7">
                  <c:v>130</c:v>
                </c:pt>
                <c:pt idx="8">
                  <c:v>102</c:v>
                </c:pt>
                <c:pt idx="9">
                  <c:v>61</c:v>
                </c:pt>
                <c:pt idx="10">
                  <c:v>26</c:v>
                </c:pt>
                <c:pt idx="11">
                  <c:v>21</c:v>
                </c:pt>
                <c:pt idx="12">
                  <c:v>15</c:v>
                </c:pt>
                <c:pt idx="13">
                  <c:v>22</c:v>
                </c:pt>
                <c:pt idx="14">
                  <c:v>14</c:v>
                </c:pt>
                <c:pt idx="15">
                  <c:v>17</c:v>
                </c:pt>
                <c:pt idx="16">
                  <c:v>9</c:v>
                </c:pt>
                <c:pt idx="17">
                  <c:v>14</c:v>
                </c:pt>
                <c:pt idx="18">
                  <c:v>13</c:v>
                </c:pt>
                <c:pt idx="19">
                  <c:v>15</c:v>
                </c:pt>
                <c:pt idx="20">
                  <c:v>17</c:v>
                </c:pt>
                <c:pt idx="21">
                  <c:v>19</c:v>
                </c:pt>
                <c:pt idx="22">
                  <c:v>11</c:v>
                </c:pt>
                <c:pt idx="23">
                  <c:v>11</c:v>
                </c:pt>
                <c:pt idx="24">
                  <c:v>12</c:v>
                </c:pt>
                <c:pt idx="25">
                  <c:v>24</c:v>
                </c:pt>
                <c:pt idx="26">
                  <c:v>23</c:v>
                </c:pt>
                <c:pt idx="27">
                  <c:v>16</c:v>
                </c:pt>
                <c:pt idx="28">
                  <c:v>18</c:v>
                </c:pt>
                <c:pt idx="29">
                  <c:v>22</c:v>
                </c:pt>
                <c:pt idx="30">
                  <c:v>37</c:v>
                </c:pt>
                <c:pt idx="31">
                  <c:v>27</c:v>
                </c:pt>
                <c:pt idx="32">
                  <c:v>18</c:v>
                </c:pt>
                <c:pt idx="33">
                  <c:v>45</c:v>
                </c:pt>
                <c:pt idx="34">
                  <c:v>22</c:v>
                </c:pt>
                <c:pt idx="35">
                  <c:v>34</c:v>
                </c:pt>
                <c:pt idx="36">
                  <c:v>34</c:v>
                </c:pt>
                <c:pt idx="37">
                  <c:v>50</c:v>
                </c:pt>
                <c:pt idx="38">
                  <c:v>81</c:v>
                </c:pt>
                <c:pt idx="39">
                  <c:v>63</c:v>
                </c:pt>
                <c:pt idx="40">
                  <c:v>66</c:v>
                </c:pt>
                <c:pt idx="41">
                  <c:v>90</c:v>
                </c:pt>
                <c:pt idx="42">
                  <c:v>89</c:v>
                </c:pt>
                <c:pt idx="43">
                  <c:v>80</c:v>
                </c:pt>
                <c:pt idx="44">
                  <c:v>146</c:v>
                </c:pt>
                <c:pt idx="45">
                  <c:v>194</c:v>
                </c:pt>
                <c:pt idx="46">
                  <c:v>301</c:v>
                </c:pt>
                <c:pt idx="47">
                  <c:v>269</c:v>
                </c:pt>
                <c:pt idx="48">
                  <c:v>267</c:v>
                </c:pt>
                <c:pt idx="49">
                  <c:v>278</c:v>
                </c:pt>
                <c:pt idx="50">
                  <c:v>429</c:v>
                </c:pt>
                <c:pt idx="51">
                  <c:v>315</c:v>
                </c:pt>
                <c:pt idx="52">
                  <c:v>316</c:v>
                </c:pt>
                <c:pt idx="53">
                  <c:v>376</c:v>
                </c:pt>
                <c:pt idx="54">
                  <c:v>344</c:v>
                </c:pt>
              </c:numCache>
            </c:numRef>
          </c:val>
          <c:extLst>
            <c:ext xmlns:c16="http://schemas.microsoft.com/office/drawing/2014/chart" uri="{C3380CC4-5D6E-409C-BE32-E72D297353CC}">
              <c16:uniqueId val="{00000007-1524-4E12-B351-25A496247A85}"/>
            </c:ext>
          </c:extLst>
        </c:ser>
        <c:dLbls>
          <c:showLegendKey val="0"/>
          <c:showVal val="0"/>
          <c:showCatName val="0"/>
          <c:showSerName val="0"/>
          <c:showPercent val="0"/>
          <c:showBubbleSize val="0"/>
        </c:dLbls>
        <c:axId val="169385344"/>
        <c:axId val="169391616"/>
      </c:areaChart>
      <c:catAx>
        <c:axId val="16938534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and quarter registered</a:t>
                </a:r>
              </a:p>
            </c:rich>
          </c:tx>
          <c:layout>
            <c:manualLayout>
              <c:xMode val="edge"/>
              <c:yMode val="edge"/>
              <c:x val="0.29486166666667152"/>
              <c:y val="0.935030092592600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391616"/>
        <c:crosses val="autoZero"/>
        <c:auto val="1"/>
        <c:lblAlgn val="ctr"/>
        <c:lblOffset val="100"/>
        <c:tickLblSkip val="8"/>
        <c:tickMarkSkip val="4"/>
        <c:noMultiLvlLbl val="0"/>
      </c:catAx>
      <c:valAx>
        <c:axId val="169391616"/>
        <c:scaling>
          <c:orientation val="minMax"/>
        </c:scaling>
        <c:delete val="0"/>
        <c:axPos val="l"/>
        <c:majorGridlines>
          <c:spPr>
            <a:ln w="12700">
              <a:solidFill>
                <a:srgbClr val="FFFFFF"/>
              </a:solidFill>
              <a:prstDash val="sysDash"/>
            </a:ln>
          </c:spPr>
        </c:majorGridlines>
        <c:numFmt formatCode="0%"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385344"/>
        <c:crosses val="autoZero"/>
        <c:crossBetween val="midCat"/>
      </c:valAx>
      <c:spPr>
        <a:solidFill>
          <a:srgbClr val="FFFFFF"/>
        </a:solidFill>
        <a:ln w="25400">
          <a:noFill/>
        </a:ln>
      </c:spPr>
    </c:plotArea>
    <c:legend>
      <c:legendPos val="r"/>
      <c:layout>
        <c:manualLayout>
          <c:xMode val="edge"/>
          <c:yMode val="edge"/>
          <c:x val="0.75160574665010704"/>
          <c:y val="0.21088981481481478"/>
          <c:w val="0.24839425334991044"/>
          <c:h val="0.64637407407408798"/>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9.3d : New light diesel registrations</a:t>
            </a:r>
          </a:p>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 per km driven</a:t>
            </a:r>
          </a:p>
        </c:rich>
      </c:tx>
      <c:layout>
        <c:manualLayout>
          <c:xMode val="edge"/>
          <c:yMode val="edge"/>
          <c:x val="0.20666696436102391"/>
          <c:y val="1.0395064253331971E-2"/>
        </c:manualLayout>
      </c:layout>
      <c:overlay val="0"/>
      <c:spPr>
        <a:noFill/>
        <a:ln w="25400">
          <a:noFill/>
        </a:ln>
      </c:spPr>
    </c:title>
    <c:autoTitleDeleted val="0"/>
    <c:plotArea>
      <c:layout>
        <c:manualLayout>
          <c:layoutTarget val="inner"/>
          <c:xMode val="edge"/>
          <c:yMode val="edge"/>
          <c:x val="0.10400000000000002"/>
          <c:y val="0.14345114345114968"/>
          <c:w val="0.64814277777777762"/>
          <c:h val="0.70585370370370371"/>
        </c:manualLayout>
      </c:layout>
      <c:areaChart>
        <c:grouping val="stacked"/>
        <c:varyColors val="0"/>
        <c:ser>
          <c:idx val="0"/>
          <c:order val="0"/>
          <c:tx>
            <c:strRef>
              <c:f>'9.3abcd'!$K$3</c:f>
              <c:strCache>
                <c:ptCount val="1"/>
                <c:pt idx="0">
                  <c:v>Diesel &lt;=120 g/km</c:v>
                </c:pt>
              </c:strCache>
            </c:strRef>
          </c:tx>
          <c:spPr>
            <a:solidFill>
              <a:srgbClr val="0093D3">
                <a:alpha val="28000"/>
              </a:srgbClr>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'9.3abcd'!$K$5:$K$59</c:f>
              <c:numCache>
                <c:formatCode>General</c:formatCode>
                <c:ptCount val="55"/>
                <c:pt idx="0">
                  <c:v>0</c:v>
                </c:pt>
                <c:pt idx="1">
                  <c:v>0</c:v>
                </c:pt>
                <c:pt idx="2">
                  <c:v>2</c:v>
                </c:pt>
                <c:pt idx="3">
                  <c:v>1</c:v>
                </c:pt>
                <c:pt idx="4">
                  <c:v>2</c:v>
                </c:pt>
                <c:pt idx="5">
                  <c:v>4</c:v>
                </c:pt>
                <c:pt idx="6">
                  <c:v>27</c:v>
                </c:pt>
                <c:pt idx="7">
                  <c:v>60</c:v>
                </c:pt>
                <c:pt idx="8">
                  <c:v>107</c:v>
                </c:pt>
                <c:pt idx="9">
                  <c:v>52</c:v>
                </c:pt>
                <c:pt idx="10">
                  <c:v>66</c:v>
                </c:pt>
                <c:pt idx="11">
                  <c:v>119</c:v>
                </c:pt>
                <c:pt idx="12">
                  <c:v>234</c:v>
                </c:pt>
                <c:pt idx="13">
                  <c:v>141</c:v>
                </c:pt>
                <c:pt idx="14">
                  <c:v>65</c:v>
                </c:pt>
                <c:pt idx="15">
                  <c:v>129</c:v>
                </c:pt>
                <c:pt idx="16">
                  <c:v>63</c:v>
                </c:pt>
                <c:pt idx="17">
                  <c:v>102</c:v>
                </c:pt>
                <c:pt idx="18">
                  <c:v>43</c:v>
                </c:pt>
                <c:pt idx="19">
                  <c:v>18</c:v>
                </c:pt>
                <c:pt idx="20">
                  <c:v>12</c:v>
                </c:pt>
                <c:pt idx="21">
                  <c:v>11</c:v>
                </c:pt>
                <c:pt idx="22">
                  <c:v>36</c:v>
                </c:pt>
                <c:pt idx="23">
                  <c:v>41</c:v>
                </c:pt>
                <c:pt idx="24">
                  <c:v>62</c:v>
                </c:pt>
                <c:pt idx="25">
                  <c:v>60</c:v>
                </c:pt>
                <c:pt idx="26">
                  <c:v>38</c:v>
                </c:pt>
                <c:pt idx="27">
                  <c:v>132</c:v>
                </c:pt>
                <c:pt idx="28">
                  <c:v>117</c:v>
                </c:pt>
                <c:pt idx="29">
                  <c:v>98</c:v>
                </c:pt>
                <c:pt idx="30">
                  <c:v>118</c:v>
                </c:pt>
                <c:pt idx="31">
                  <c:v>238</c:v>
                </c:pt>
                <c:pt idx="32">
                  <c:v>253</c:v>
                </c:pt>
                <c:pt idx="33">
                  <c:v>218</c:v>
                </c:pt>
                <c:pt idx="34">
                  <c:v>148</c:v>
                </c:pt>
                <c:pt idx="35">
                  <c:v>222</c:v>
                </c:pt>
                <c:pt idx="36">
                  <c:v>222</c:v>
                </c:pt>
                <c:pt idx="37">
                  <c:v>158</c:v>
                </c:pt>
                <c:pt idx="38">
                  <c:v>200</c:v>
                </c:pt>
                <c:pt idx="39">
                  <c:v>248</c:v>
                </c:pt>
                <c:pt idx="40">
                  <c:v>240</c:v>
                </c:pt>
                <c:pt idx="41">
                  <c:v>242</c:v>
                </c:pt>
                <c:pt idx="42">
                  <c:v>237</c:v>
                </c:pt>
                <c:pt idx="43">
                  <c:v>262</c:v>
                </c:pt>
                <c:pt idx="44">
                  <c:v>240</c:v>
                </c:pt>
                <c:pt idx="45">
                  <c:v>238</c:v>
                </c:pt>
                <c:pt idx="46">
                  <c:v>212</c:v>
                </c:pt>
                <c:pt idx="47">
                  <c:v>164</c:v>
                </c:pt>
                <c:pt idx="48">
                  <c:v>153</c:v>
                </c:pt>
                <c:pt idx="49">
                  <c:v>160</c:v>
                </c:pt>
                <c:pt idx="50">
                  <c:v>101</c:v>
                </c:pt>
                <c:pt idx="51">
                  <c:v>82</c:v>
                </c:pt>
                <c:pt idx="52">
                  <c:v>127</c:v>
                </c:pt>
                <c:pt idx="53">
                  <c:v>115</c:v>
                </c:pt>
                <c:pt idx="54">
                  <c:v>45</c:v>
                </c:pt>
              </c:numCache>
            </c:numRef>
          </c:val>
          <c:extLst>
            <c:ext xmlns:c16="http://schemas.microsoft.com/office/drawing/2014/chart" uri="{C3380CC4-5D6E-409C-BE32-E72D297353CC}">
              <c16:uniqueId val="{00000000-803F-4573-86AD-9061FCA18537}"/>
            </c:ext>
          </c:extLst>
        </c:ser>
        <c:ser>
          <c:idx val="1"/>
          <c:order val="1"/>
          <c:tx>
            <c:strRef>
              <c:f>'9.3abcd'!$L$3</c:f>
              <c:strCache>
                <c:ptCount val="1"/>
                <c:pt idx="0">
                  <c:v>Diesel &lt;=150 g/km</c:v>
                </c:pt>
              </c:strCache>
            </c:strRef>
          </c:tx>
          <c:spPr>
            <a:solidFill>
              <a:srgbClr val="6BB5D9"/>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'9.3abcd'!$L$5:$L$59</c:f>
              <c:numCache>
                <c:formatCode>General</c:formatCode>
                <c:ptCount val="55"/>
                <c:pt idx="0">
                  <c:v>49</c:v>
                </c:pt>
                <c:pt idx="1">
                  <c:v>71</c:v>
                </c:pt>
                <c:pt idx="2">
                  <c:v>56</c:v>
                </c:pt>
                <c:pt idx="3">
                  <c:v>44</c:v>
                </c:pt>
                <c:pt idx="4">
                  <c:v>99</c:v>
                </c:pt>
                <c:pt idx="5">
                  <c:v>177</c:v>
                </c:pt>
                <c:pt idx="6">
                  <c:v>89</c:v>
                </c:pt>
                <c:pt idx="7">
                  <c:v>177</c:v>
                </c:pt>
                <c:pt idx="8">
                  <c:v>133</c:v>
                </c:pt>
                <c:pt idx="9">
                  <c:v>169</c:v>
                </c:pt>
                <c:pt idx="10">
                  <c:v>129</c:v>
                </c:pt>
                <c:pt idx="11">
                  <c:v>98</c:v>
                </c:pt>
                <c:pt idx="12">
                  <c:v>339</c:v>
                </c:pt>
                <c:pt idx="13">
                  <c:v>234</c:v>
                </c:pt>
                <c:pt idx="14">
                  <c:v>320</c:v>
                </c:pt>
                <c:pt idx="15">
                  <c:v>365</c:v>
                </c:pt>
                <c:pt idx="16">
                  <c:v>382</c:v>
                </c:pt>
                <c:pt idx="17">
                  <c:v>513</c:v>
                </c:pt>
                <c:pt idx="18">
                  <c:v>191</c:v>
                </c:pt>
                <c:pt idx="19">
                  <c:v>305</c:v>
                </c:pt>
                <c:pt idx="20">
                  <c:v>251</c:v>
                </c:pt>
                <c:pt idx="21">
                  <c:v>338</c:v>
                </c:pt>
                <c:pt idx="22">
                  <c:v>181</c:v>
                </c:pt>
                <c:pt idx="23">
                  <c:v>369</c:v>
                </c:pt>
                <c:pt idx="24">
                  <c:v>733</c:v>
                </c:pt>
                <c:pt idx="25">
                  <c:v>641</c:v>
                </c:pt>
                <c:pt idx="26">
                  <c:v>423</c:v>
                </c:pt>
                <c:pt idx="27">
                  <c:v>720</c:v>
                </c:pt>
                <c:pt idx="28">
                  <c:v>903</c:v>
                </c:pt>
                <c:pt idx="29">
                  <c:v>754</c:v>
                </c:pt>
                <c:pt idx="30">
                  <c:v>835</c:v>
                </c:pt>
                <c:pt idx="31">
                  <c:v>920</c:v>
                </c:pt>
                <c:pt idx="32">
                  <c:v>887</c:v>
                </c:pt>
                <c:pt idx="33">
                  <c:v>821</c:v>
                </c:pt>
                <c:pt idx="34">
                  <c:v>646</c:v>
                </c:pt>
                <c:pt idx="35">
                  <c:v>822</c:v>
                </c:pt>
                <c:pt idx="36">
                  <c:v>746</c:v>
                </c:pt>
                <c:pt idx="37">
                  <c:v>704</c:v>
                </c:pt>
                <c:pt idx="38">
                  <c:v>544</c:v>
                </c:pt>
                <c:pt idx="39">
                  <c:v>705</c:v>
                </c:pt>
                <c:pt idx="40">
                  <c:v>771</c:v>
                </c:pt>
                <c:pt idx="41">
                  <c:v>756</c:v>
                </c:pt>
                <c:pt idx="42">
                  <c:v>727</c:v>
                </c:pt>
                <c:pt idx="43">
                  <c:v>833</c:v>
                </c:pt>
                <c:pt idx="44">
                  <c:v>835</c:v>
                </c:pt>
                <c:pt idx="45">
                  <c:v>901</c:v>
                </c:pt>
                <c:pt idx="46">
                  <c:v>757</c:v>
                </c:pt>
                <c:pt idx="47">
                  <c:v>896</c:v>
                </c:pt>
                <c:pt idx="48">
                  <c:v>719</c:v>
                </c:pt>
                <c:pt idx="49">
                  <c:v>630</c:v>
                </c:pt>
                <c:pt idx="50">
                  <c:v>504</c:v>
                </c:pt>
                <c:pt idx="51">
                  <c:v>646</c:v>
                </c:pt>
                <c:pt idx="52">
                  <c:v>769</c:v>
                </c:pt>
                <c:pt idx="53">
                  <c:v>706</c:v>
                </c:pt>
                <c:pt idx="54">
                  <c:v>555</c:v>
                </c:pt>
              </c:numCache>
            </c:numRef>
          </c:val>
          <c:extLst>
            <c:ext xmlns:c16="http://schemas.microsoft.com/office/drawing/2014/chart" uri="{C3380CC4-5D6E-409C-BE32-E72D297353CC}">
              <c16:uniqueId val="{00000001-803F-4573-86AD-9061FCA18537}"/>
            </c:ext>
          </c:extLst>
        </c:ser>
        <c:ser>
          <c:idx val="2"/>
          <c:order val="2"/>
          <c:tx>
            <c:strRef>
              <c:f>'9.3abcd'!$M$3</c:f>
              <c:strCache>
                <c:ptCount val="1"/>
                <c:pt idx="0">
                  <c:v>Diesel &lt;=170 g/km</c:v>
                </c:pt>
              </c:strCache>
            </c:strRef>
          </c:tx>
          <c:spPr>
            <a:solidFill>
              <a:srgbClr val="0093D3"/>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'9.3abcd'!$M$5:$M$59</c:f>
              <c:numCache>
                <c:formatCode>General</c:formatCode>
                <c:ptCount val="55"/>
                <c:pt idx="0">
                  <c:v>53</c:v>
                </c:pt>
                <c:pt idx="1">
                  <c:v>101</c:v>
                </c:pt>
                <c:pt idx="2">
                  <c:v>91</c:v>
                </c:pt>
                <c:pt idx="3">
                  <c:v>167</c:v>
                </c:pt>
                <c:pt idx="4">
                  <c:v>168</c:v>
                </c:pt>
                <c:pt idx="5">
                  <c:v>181</c:v>
                </c:pt>
                <c:pt idx="6">
                  <c:v>105</c:v>
                </c:pt>
                <c:pt idx="7">
                  <c:v>220</c:v>
                </c:pt>
                <c:pt idx="8">
                  <c:v>319</c:v>
                </c:pt>
                <c:pt idx="9">
                  <c:v>447</c:v>
                </c:pt>
                <c:pt idx="10">
                  <c:v>338</c:v>
                </c:pt>
                <c:pt idx="11">
                  <c:v>490</c:v>
                </c:pt>
                <c:pt idx="12">
                  <c:v>546</c:v>
                </c:pt>
                <c:pt idx="13">
                  <c:v>464</c:v>
                </c:pt>
                <c:pt idx="14">
                  <c:v>487</c:v>
                </c:pt>
                <c:pt idx="15">
                  <c:v>543</c:v>
                </c:pt>
                <c:pt idx="16">
                  <c:v>426</c:v>
                </c:pt>
                <c:pt idx="17">
                  <c:v>525</c:v>
                </c:pt>
                <c:pt idx="18">
                  <c:v>386</c:v>
                </c:pt>
                <c:pt idx="19">
                  <c:v>369</c:v>
                </c:pt>
                <c:pt idx="20">
                  <c:v>478</c:v>
                </c:pt>
                <c:pt idx="21">
                  <c:v>408</c:v>
                </c:pt>
                <c:pt idx="22">
                  <c:v>306</c:v>
                </c:pt>
                <c:pt idx="23">
                  <c:v>507</c:v>
                </c:pt>
                <c:pt idx="24">
                  <c:v>307</c:v>
                </c:pt>
                <c:pt idx="25">
                  <c:v>321</c:v>
                </c:pt>
                <c:pt idx="26">
                  <c:v>304</c:v>
                </c:pt>
                <c:pt idx="27">
                  <c:v>498</c:v>
                </c:pt>
                <c:pt idx="28">
                  <c:v>526</c:v>
                </c:pt>
                <c:pt idx="29">
                  <c:v>455</c:v>
                </c:pt>
                <c:pt idx="30">
                  <c:v>434</c:v>
                </c:pt>
                <c:pt idx="31">
                  <c:v>653</c:v>
                </c:pt>
                <c:pt idx="32">
                  <c:v>828</c:v>
                </c:pt>
                <c:pt idx="33">
                  <c:v>708</c:v>
                </c:pt>
                <c:pt idx="34">
                  <c:v>661</c:v>
                </c:pt>
                <c:pt idx="35">
                  <c:v>833</c:v>
                </c:pt>
                <c:pt idx="36">
                  <c:v>730</c:v>
                </c:pt>
                <c:pt idx="37">
                  <c:v>793</c:v>
                </c:pt>
                <c:pt idx="38">
                  <c:v>578</c:v>
                </c:pt>
                <c:pt idx="39">
                  <c:v>616</c:v>
                </c:pt>
                <c:pt idx="40">
                  <c:v>678</c:v>
                </c:pt>
                <c:pt idx="41">
                  <c:v>852</c:v>
                </c:pt>
                <c:pt idx="42">
                  <c:v>715</c:v>
                </c:pt>
                <c:pt idx="43">
                  <c:v>873</c:v>
                </c:pt>
                <c:pt idx="44">
                  <c:v>896</c:v>
                </c:pt>
                <c:pt idx="45">
                  <c:v>925</c:v>
                </c:pt>
                <c:pt idx="46">
                  <c:v>818</c:v>
                </c:pt>
                <c:pt idx="47">
                  <c:v>880</c:v>
                </c:pt>
                <c:pt idx="48">
                  <c:v>1001</c:v>
                </c:pt>
                <c:pt idx="49">
                  <c:v>1205</c:v>
                </c:pt>
                <c:pt idx="50">
                  <c:v>1119</c:v>
                </c:pt>
                <c:pt idx="51">
                  <c:v>1356</c:v>
                </c:pt>
                <c:pt idx="52">
                  <c:v>1485</c:v>
                </c:pt>
                <c:pt idx="53">
                  <c:v>1323</c:v>
                </c:pt>
                <c:pt idx="54">
                  <c:v>1213</c:v>
                </c:pt>
              </c:numCache>
            </c:numRef>
          </c:val>
          <c:extLst>
            <c:ext xmlns:c16="http://schemas.microsoft.com/office/drawing/2014/chart" uri="{C3380CC4-5D6E-409C-BE32-E72D297353CC}">
              <c16:uniqueId val="{00000002-803F-4573-86AD-9061FCA18537}"/>
            </c:ext>
          </c:extLst>
        </c:ser>
        <c:ser>
          <c:idx val="3"/>
          <c:order val="3"/>
          <c:tx>
            <c:strRef>
              <c:f>'9.3abcd'!$N$3</c:f>
              <c:strCache>
                <c:ptCount val="1"/>
                <c:pt idx="0">
                  <c:v>Diesel &lt;=200 g/km</c:v>
                </c:pt>
              </c:strCache>
            </c:strRef>
          </c:tx>
          <c:spPr>
            <a:solidFill>
              <a:srgbClr val="B3D14C"/>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'9.3abcd'!$N$5:$N$59</c:f>
              <c:numCache>
                <c:formatCode>General</c:formatCode>
                <c:ptCount val="55"/>
                <c:pt idx="0">
                  <c:v>135</c:v>
                </c:pt>
                <c:pt idx="1">
                  <c:v>217</c:v>
                </c:pt>
                <c:pt idx="2">
                  <c:v>99</c:v>
                </c:pt>
                <c:pt idx="3">
                  <c:v>195</c:v>
                </c:pt>
                <c:pt idx="4">
                  <c:v>224</c:v>
                </c:pt>
                <c:pt idx="5">
                  <c:v>267</c:v>
                </c:pt>
                <c:pt idx="6">
                  <c:v>178</c:v>
                </c:pt>
                <c:pt idx="7">
                  <c:v>333</c:v>
                </c:pt>
                <c:pt idx="8">
                  <c:v>345</c:v>
                </c:pt>
                <c:pt idx="9">
                  <c:v>368</c:v>
                </c:pt>
                <c:pt idx="10">
                  <c:v>421</c:v>
                </c:pt>
                <c:pt idx="11">
                  <c:v>489</c:v>
                </c:pt>
                <c:pt idx="12">
                  <c:v>690</c:v>
                </c:pt>
                <c:pt idx="13">
                  <c:v>755</c:v>
                </c:pt>
                <c:pt idx="14">
                  <c:v>572</c:v>
                </c:pt>
                <c:pt idx="15">
                  <c:v>542</c:v>
                </c:pt>
                <c:pt idx="16">
                  <c:v>502</c:v>
                </c:pt>
                <c:pt idx="17">
                  <c:v>723</c:v>
                </c:pt>
                <c:pt idx="18">
                  <c:v>783</c:v>
                </c:pt>
                <c:pt idx="19">
                  <c:v>1073</c:v>
                </c:pt>
                <c:pt idx="20">
                  <c:v>1309</c:v>
                </c:pt>
                <c:pt idx="21">
                  <c:v>1133</c:v>
                </c:pt>
                <c:pt idx="22">
                  <c:v>907</c:v>
                </c:pt>
                <c:pt idx="23">
                  <c:v>1148</c:v>
                </c:pt>
                <c:pt idx="24">
                  <c:v>1023</c:v>
                </c:pt>
                <c:pt idx="25">
                  <c:v>1140</c:v>
                </c:pt>
                <c:pt idx="26">
                  <c:v>808</c:v>
                </c:pt>
                <c:pt idx="27">
                  <c:v>1238</c:v>
                </c:pt>
                <c:pt idx="28">
                  <c:v>1266</c:v>
                </c:pt>
                <c:pt idx="29">
                  <c:v>1250</c:v>
                </c:pt>
                <c:pt idx="30">
                  <c:v>1167</c:v>
                </c:pt>
                <c:pt idx="31">
                  <c:v>1491</c:v>
                </c:pt>
                <c:pt idx="32">
                  <c:v>1753</c:v>
                </c:pt>
                <c:pt idx="33">
                  <c:v>1205</c:v>
                </c:pt>
                <c:pt idx="34">
                  <c:v>1061</c:v>
                </c:pt>
                <c:pt idx="35">
                  <c:v>1513</c:v>
                </c:pt>
                <c:pt idx="36">
                  <c:v>1533</c:v>
                </c:pt>
                <c:pt idx="37">
                  <c:v>1468</c:v>
                </c:pt>
                <c:pt idx="38">
                  <c:v>1329</c:v>
                </c:pt>
                <c:pt idx="39">
                  <c:v>1778</c:v>
                </c:pt>
                <c:pt idx="40">
                  <c:v>2153</c:v>
                </c:pt>
                <c:pt idx="41">
                  <c:v>2347</c:v>
                </c:pt>
                <c:pt idx="42">
                  <c:v>2559</c:v>
                </c:pt>
                <c:pt idx="43">
                  <c:v>3193</c:v>
                </c:pt>
                <c:pt idx="44">
                  <c:v>3351</c:v>
                </c:pt>
                <c:pt idx="45">
                  <c:v>3145</c:v>
                </c:pt>
                <c:pt idx="46">
                  <c:v>3255</c:v>
                </c:pt>
                <c:pt idx="47">
                  <c:v>3516</c:v>
                </c:pt>
                <c:pt idx="48">
                  <c:v>4006</c:v>
                </c:pt>
                <c:pt idx="49">
                  <c:v>3507</c:v>
                </c:pt>
                <c:pt idx="50">
                  <c:v>3054</c:v>
                </c:pt>
                <c:pt idx="51">
                  <c:v>3562</c:v>
                </c:pt>
                <c:pt idx="52">
                  <c:v>3590</c:v>
                </c:pt>
                <c:pt idx="53">
                  <c:v>3123</c:v>
                </c:pt>
                <c:pt idx="54">
                  <c:v>3507</c:v>
                </c:pt>
              </c:numCache>
            </c:numRef>
          </c:val>
          <c:extLst>
            <c:ext xmlns:c16="http://schemas.microsoft.com/office/drawing/2014/chart" uri="{C3380CC4-5D6E-409C-BE32-E72D297353CC}">
              <c16:uniqueId val="{00000003-803F-4573-86AD-9061FCA18537}"/>
            </c:ext>
          </c:extLst>
        </c:ser>
        <c:ser>
          <c:idx val="4"/>
          <c:order val="4"/>
          <c:tx>
            <c:strRef>
              <c:f>'9.3abcd'!$O$3</c:f>
              <c:strCache>
                <c:ptCount val="1"/>
                <c:pt idx="0">
                  <c:v>Diesel &lt;=220 g/km</c:v>
                </c:pt>
              </c:strCache>
            </c:strRef>
          </c:tx>
          <c:spPr>
            <a:solidFill>
              <a:srgbClr val="6FB976"/>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'9.3abcd'!$O$5:$O$59</c:f>
              <c:numCache>
                <c:formatCode>General</c:formatCode>
                <c:ptCount val="55"/>
                <c:pt idx="0">
                  <c:v>965</c:v>
                </c:pt>
                <c:pt idx="1">
                  <c:v>1311</c:v>
                </c:pt>
                <c:pt idx="2">
                  <c:v>1117</c:v>
                </c:pt>
                <c:pt idx="3">
                  <c:v>1475</c:v>
                </c:pt>
                <c:pt idx="4">
                  <c:v>1452</c:v>
                </c:pt>
                <c:pt idx="5">
                  <c:v>1455</c:v>
                </c:pt>
                <c:pt idx="6">
                  <c:v>1293</c:v>
                </c:pt>
                <c:pt idx="7">
                  <c:v>1493</c:v>
                </c:pt>
                <c:pt idx="8">
                  <c:v>1761</c:v>
                </c:pt>
                <c:pt idx="9">
                  <c:v>1819</c:v>
                </c:pt>
                <c:pt idx="10">
                  <c:v>1578</c:v>
                </c:pt>
                <c:pt idx="11">
                  <c:v>1819</c:v>
                </c:pt>
                <c:pt idx="12">
                  <c:v>1838</c:v>
                </c:pt>
                <c:pt idx="13">
                  <c:v>1414</c:v>
                </c:pt>
                <c:pt idx="14">
                  <c:v>1179</c:v>
                </c:pt>
                <c:pt idx="15">
                  <c:v>1051</c:v>
                </c:pt>
                <c:pt idx="16">
                  <c:v>1355</c:v>
                </c:pt>
                <c:pt idx="17">
                  <c:v>1011</c:v>
                </c:pt>
                <c:pt idx="18">
                  <c:v>1008</c:v>
                </c:pt>
                <c:pt idx="19">
                  <c:v>1333</c:v>
                </c:pt>
                <c:pt idx="20">
                  <c:v>1635</c:v>
                </c:pt>
                <c:pt idx="21">
                  <c:v>1120</c:v>
                </c:pt>
                <c:pt idx="22">
                  <c:v>1028</c:v>
                </c:pt>
                <c:pt idx="23">
                  <c:v>1571</c:v>
                </c:pt>
                <c:pt idx="24">
                  <c:v>1680</c:v>
                </c:pt>
                <c:pt idx="25">
                  <c:v>1543</c:v>
                </c:pt>
                <c:pt idx="26">
                  <c:v>1332</c:v>
                </c:pt>
                <c:pt idx="27">
                  <c:v>1365</c:v>
                </c:pt>
                <c:pt idx="28">
                  <c:v>2529</c:v>
                </c:pt>
                <c:pt idx="29">
                  <c:v>2672</c:v>
                </c:pt>
                <c:pt idx="30">
                  <c:v>2319</c:v>
                </c:pt>
                <c:pt idx="31">
                  <c:v>2658</c:v>
                </c:pt>
                <c:pt idx="32">
                  <c:v>3295</c:v>
                </c:pt>
                <c:pt idx="33">
                  <c:v>3178</c:v>
                </c:pt>
                <c:pt idx="34">
                  <c:v>2886</c:v>
                </c:pt>
                <c:pt idx="35">
                  <c:v>2793</c:v>
                </c:pt>
                <c:pt idx="36">
                  <c:v>3759</c:v>
                </c:pt>
                <c:pt idx="37">
                  <c:v>2999</c:v>
                </c:pt>
                <c:pt idx="38">
                  <c:v>2785</c:v>
                </c:pt>
                <c:pt idx="39">
                  <c:v>3041</c:v>
                </c:pt>
                <c:pt idx="40">
                  <c:v>3230</c:v>
                </c:pt>
                <c:pt idx="41">
                  <c:v>3324</c:v>
                </c:pt>
                <c:pt idx="42">
                  <c:v>2968</c:v>
                </c:pt>
                <c:pt idx="43">
                  <c:v>2814</c:v>
                </c:pt>
                <c:pt idx="44">
                  <c:v>3314</c:v>
                </c:pt>
                <c:pt idx="45">
                  <c:v>3163</c:v>
                </c:pt>
                <c:pt idx="46">
                  <c:v>3681</c:v>
                </c:pt>
                <c:pt idx="47">
                  <c:v>3967</c:v>
                </c:pt>
                <c:pt idx="48">
                  <c:v>5025</c:v>
                </c:pt>
                <c:pt idx="49">
                  <c:v>4100</c:v>
                </c:pt>
                <c:pt idx="50">
                  <c:v>4128</c:v>
                </c:pt>
                <c:pt idx="51">
                  <c:v>4174</c:v>
                </c:pt>
                <c:pt idx="52">
                  <c:v>4578</c:v>
                </c:pt>
                <c:pt idx="53">
                  <c:v>4061</c:v>
                </c:pt>
                <c:pt idx="54">
                  <c:v>4448</c:v>
                </c:pt>
              </c:numCache>
            </c:numRef>
          </c:val>
          <c:extLst>
            <c:ext xmlns:c16="http://schemas.microsoft.com/office/drawing/2014/chart" uri="{C3380CC4-5D6E-409C-BE32-E72D297353CC}">
              <c16:uniqueId val="{00000004-803F-4573-86AD-9061FCA18537}"/>
            </c:ext>
          </c:extLst>
        </c:ser>
        <c:ser>
          <c:idx val="5"/>
          <c:order val="5"/>
          <c:tx>
            <c:strRef>
              <c:f>'9.3abcd'!$P$3</c:f>
              <c:strCache>
                <c:ptCount val="1"/>
                <c:pt idx="0">
                  <c:v>Diesel &lt;=250 g/km</c:v>
                </c:pt>
              </c:strCache>
            </c:strRef>
          </c:tx>
          <c:spPr>
            <a:solidFill>
              <a:srgbClr val="66B134"/>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'9.3abcd'!$P$5:$P$59</c:f>
              <c:numCache>
                <c:formatCode>General</c:formatCode>
                <c:ptCount val="55"/>
                <c:pt idx="0">
                  <c:v>1098</c:v>
                </c:pt>
                <c:pt idx="1">
                  <c:v>1204</c:v>
                </c:pt>
                <c:pt idx="2">
                  <c:v>1057</c:v>
                </c:pt>
                <c:pt idx="3">
                  <c:v>1293</c:v>
                </c:pt>
                <c:pt idx="4">
                  <c:v>1294</c:v>
                </c:pt>
                <c:pt idx="5">
                  <c:v>1039</c:v>
                </c:pt>
                <c:pt idx="6">
                  <c:v>1548</c:v>
                </c:pt>
                <c:pt idx="7">
                  <c:v>2433</c:v>
                </c:pt>
                <c:pt idx="8">
                  <c:v>2753</c:v>
                </c:pt>
                <c:pt idx="9">
                  <c:v>2743</c:v>
                </c:pt>
                <c:pt idx="10">
                  <c:v>2274</c:v>
                </c:pt>
                <c:pt idx="11">
                  <c:v>2528</c:v>
                </c:pt>
                <c:pt idx="12">
                  <c:v>2903</c:v>
                </c:pt>
                <c:pt idx="13">
                  <c:v>2326</c:v>
                </c:pt>
                <c:pt idx="14">
                  <c:v>1956</c:v>
                </c:pt>
                <c:pt idx="15">
                  <c:v>1489</c:v>
                </c:pt>
                <c:pt idx="16">
                  <c:v>1788</c:v>
                </c:pt>
                <c:pt idx="17">
                  <c:v>1585</c:v>
                </c:pt>
                <c:pt idx="18">
                  <c:v>1513</c:v>
                </c:pt>
                <c:pt idx="19">
                  <c:v>1675</c:v>
                </c:pt>
                <c:pt idx="20">
                  <c:v>2483</c:v>
                </c:pt>
                <c:pt idx="21">
                  <c:v>2258</c:v>
                </c:pt>
                <c:pt idx="22">
                  <c:v>2046</c:v>
                </c:pt>
                <c:pt idx="23">
                  <c:v>2141</c:v>
                </c:pt>
                <c:pt idx="24">
                  <c:v>2747</c:v>
                </c:pt>
                <c:pt idx="25">
                  <c:v>2619</c:v>
                </c:pt>
                <c:pt idx="26">
                  <c:v>2299</c:v>
                </c:pt>
                <c:pt idx="27">
                  <c:v>2520</c:v>
                </c:pt>
                <c:pt idx="28">
                  <c:v>3700</c:v>
                </c:pt>
                <c:pt idx="29">
                  <c:v>2991</c:v>
                </c:pt>
                <c:pt idx="30">
                  <c:v>2414</c:v>
                </c:pt>
                <c:pt idx="31">
                  <c:v>2963</c:v>
                </c:pt>
                <c:pt idx="32">
                  <c:v>3578</c:v>
                </c:pt>
                <c:pt idx="33">
                  <c:v>3185</c:v>
                </c:pt>
                <c:pt idx="34">
                  <c:v>3664</c:v>
                </c:pt>
                <c:pt idx="35">
                  <c:v>3671</c:v>
                </c:pt>
                <c:pt idx="36">
                  <c:v>4621</c:v>
                </c:pt>
                <c:pt idx="37">
                  <c:v>4631</c:v>
                </c:pt>
                <c:pt idx="38">
                  <c:v>4626</c:v>
                </c:pt>
                <c:pt idx="39">
                  <c:v>4352</c:v>
                </c:pt>
                <c:pt idx="40">
                  <c:v>5036</c:v>
                </c:pt>
                <c:pt idx="41">
                  <c:v>4455</c:v>
                </c:pt>
                <c:pt idx="42">
                  <c:v>4306</c:v>
                </c:pt>
                <c:pt idx="43">
                  <c:v>4302</c:v>
                </c:pt>
                <c:pt idx="44">
                  <c:v>5151</c:v>
                </c:pt>
                <c:pt idx="45">
                  <c:v>5707</c:v>
                </c:pt>
                <c:pt idx="46">
                  <c:v>4769</c:v>
                </c:pt>
                <c:pt idx="47">
                  <c:v>4556</c:v>
                </c:pt>
                <c:pt idx="48">
                  <c:v>5338</c:v>
                </c:pt>
                <c:pt idx="49">
                  <c:v>4787</c:v>
                </c:pt>
                <c:pt idx="50">
                  <c:v>4768</c:v>
                </c:pt>
                <c:pt idx="51">
                  <c:v>4907</c:v>
                </c:pt>
                <c:pt idx="52">
                  <c:v>4960</c:v>
                </c:pt>
                <c:pt idx="53">
                  <c:v>4775</c:v>
                </c:pt>
                <c:pt idx="54">
                  <c:v>4878</c:v>
                </c:pt>
              </c:numCache>
            </c:numRef>
          </c:val>
          <c:extLst>
            <c:ext xmlns:c16="http://schemas.microsoft.com/office/drawing/2014/chart" uri="{C3380CC4-5D6E-409C-BE32-E72D297353CC}">
              <c16:uniqueId val="{00000005-803F-4573-86AD-9061FCA18537}"/>
            </c:ext>
          </c:extLst>
        </c:ser>
        <c:ser>
          <c:idx val="6"/>
          <c:order val="6"/>
          <c:tx>
            <c:strRef>
              <c:f>'9.3abcd'!$Q$3</c:f>
              <c:strCache>
                <c:ptCount val="1"/>
                <c:pt idx="0">
                  <c:v>Diesel &gt;250 g/km</c:v>
                </c:pt>
              </c:strCache>
            </c:strRef>
          </c:tx>
          <c:spPr>
            <a:solidFill>
              <a:srgbClr val="339966"/>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'9.3abcd'!$Q$5:$Q$59</c:f>
              <c:numCache>
                <c:formatCode>General</c:formatCode>
                <c:ptCount val="55"/>
                <c:pt idx="0">
                  <c:v>2037</c:v>
                </c:pt>
                <c:pt idx="1">
                  <c:v>2103</c:v>
                </c:pt>
                <c:pt idx="2">
                  <c:v>1394</c:v>
                </c:pt>
                <c:pt idx="3">
                  <c:v>1723</c:v>
                </c:pt>
                <c:pt idx="4">
                  <c:v>2221</c:v>
                </c:pt>
                <c:pt idx="5">
                  <c:v>1847</c:v>
                </c:pt>
                <c:pt idx="6">
                  <c:v>1421</c:v>
                </c:pt>
                <c:pt idx="7">
                  <c:v>1220</c:v>
                </c:pt>
                <c:pt idx="8">
                  <c:v>1190</c:v>
                </c:pt>
                <c:pt idx="9">
                  <c:v>1091</c:v>
                </c:pt>
                <c:pt idx="10">
                  <c:v>1079</c:v>
                </c:pt>
                <c:pt idx="11">
                  <c:v>1288</c:v>
                </c:pt>
                <c:pt idx="12">
                  <c:v>1225</c:v>
                </c:pt>
                <c:pt idx="13">
                  <c:v>944</c:v>
                </c:pt>
                <c:pt idx="14">
                  <c:v>863</c:v>
                </c:pt>
                <c:pt idx="15">
                  <c:v>748</c:v>
                </c:pt>
                <c:pt idx="16">
                  <c:v>902</c:v>
                </c:pt>
                <c:pt idx="17">
                  <c:v>733</c:v>
                </c:pt>
                <c:pt idx="18">
                  <c:v>616</c:v>
                </c:pt>
                <c:pt idx="19">
                  <c:v>814</c:v>
                </c:pt>
                <c:pt idx="20">
                  <c:v>812</c:v>
                </c:pt>
                <c:pt idx="21">
                  <c:v>831</c:v>
                </c:pt>
                <c:pt idx="22">
                  <c:v>568</c:v>
                </c:pt>
                <c:pt idx="23">
                  <c:v>736</c:v>
                </c:pt>
                <c:pt idx="24">
                  <c:v>848</c:v>
                </c:pt>
                <c:pt idx="25">
                  <c:v>763</c:v>
                </c:pt>
                <c:pt idx="26">
                  <c:v>497</c:v>
                </c:pt>
                <c:pt idx="27">
                  <c:v>492</c:v>
                </c:pt>
                <c:pt idx="28">
                  <c:v>352</c:v>
                </c:pt>
                <c:pt idx="29">
                  <c:v>317</c:v>
                </c:pt>
                <c:pt idx="30">
                  <c:v>417</c:v>
                </c:pt>
                <c:pt idx="31">
                  <c:v>460</c:v>
                </c:pt>
                <c:pt idx="32">
                  <c:v>449</c:v>
                </c:pt>
                <c:pt idx="33">
                  <c:v>490</c:v>
                </c:pt>
                <c:pt idx="34">
                  <c:v>362</c:v>
                </c:pt>
                <c:pt idx="35">
                  <c:v>414</c:v>
                </c:pt>
                <c:pt idx="36">
                  <c:v>460</c:v>
                </c:pt>
                <c:pt idx="37">
                  <c:v>434</c:v>
                </c:pt>
                <c:pt idx="38">
                  <c:v>354</c:v>
                </c:pt>
                <c:pt idx="39">
                  <c:v>450</c:v>
                </c:pt>
                <c:pt idx="40">
                  <c:v>415</c:v>
                </c:pt>
                <c:pt idx="41">
                  <c:v>242</c:v>
                </c:pt>
                <c:pt idx="42">
                  <c:v>124</c:v>
                </c:pt>
                <c:pt idx="43">
                  <c:v>147</c:v>
                </c:pt>
                <c:pt idx="44">
                  <c:v>55</c:v>
                </c:pt>
                <c:pt idx="45">
                  <c:v>96</c:v>
                </c:pt>
                <c:pt idx="46">
                  <c:v>240</c:v>
                </c:pt>
                <c:pt idx="47">
                  <c:v>344</c:v>
                </c:pt>
                <c:pt idx="48">
                  <c:v>461</c:v>
                </c:pt>
                <c:pt idx="49">
                  <c:v>486</c:v>
                </c:pt>
                <c:pt idx="50">
                  <c:v>517</c:v>
                </c:pt>
                <c:pt idx="51">
                  <c:v>521</c:v>
                </c:pt>
                <c:pt idx="52">
                  <c:v>576</c:v>
                </c:pt>
                <c:pt idx="53">
                  <c:v>567</c:v>
                </c:pt>
                <c:pt idx="54">
                  <c:v>424</c:v>
                </c:pt>
              </c:numCache>
            </c:numRef>
          </c:val>
          <c:extLst>
            <c:ext xmlns:c16="http://schemas.microsoft.com/office/drawing/2014/chart" uri="{C3380CC4-5D6E-409C-BE32-E72D297353CC}">
              <c16:uniqueId val="{00000006-803F-4573-86AD-9061FCA18537}"/>
            </c:ext>
          </c:extLst>
        </c:ser>
        <c:ser>
          <c:idx val="7"/>
          <c:order val="7"/>
          <c:tx>
            <c:strRef>
              <c:f>'9.3abcd'!$R$3</c:f>
              <c:strCache>
                <c:ptCount val="1"/>
                <c:pt idx="0">
                  <c:v>New no value</c:v>
                </c:pt>
              </c:strCache>
            </c:strRef>
          </c:tx>
          <c:spPr>
            <a:solidFill>
              <a:srgbClr val="000000"/>
            </a:solidFill>
            <a:ln w="25400">
              <a:noFill/>
            </a:ln>
          </c:spPr>
          <c:cat>
            <c:numRef>
              <c:f>'9.3abcd'!$A$4:$A$59</c:f>
              <c:numCache>
                <c:formatCode>General</c:formatCode>
                <c:ptCount val="56"/>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numCache>
            </c:numRef>
          </c:cat>
          <c:val>
            <c:numRef>
              <c:f>'9.3abcd'!$R$5:$R$59</c:f>
              <c:numCache>
                <c:formatCode>General</c:formatCode>
                <c:ptCount val="55"/>
                <c:pt idx="0">
                  <c:v>1258</c:v>
                </c:pt>
                <c:pt idx="1">
                  <c:v>914</c:v>
                </c:pt>
                <c:pt idx="2">
                  <c:v>557</c:v>
                </c:pt>
                <c:pt idx="3">
                  <c:v>519</c:v>
                </c:pt>
                <c:pt idx="4">
                  <c:v>453</c:v>
                </c:pt>
                <c:pt idx="5">
                  <c:v>469</c:v>
                </c:pt>
                <c:pt idx="6">
                  <c:v>177</c:v>
                </c:pt>
                <c:pt idx="7">
                  <c:v>130</c:v>
                </c:pt>
                <c:pt idx="8">
                  <c:v>102</c:v>
                </c:pt>
                <c:pt idx="9">
                  <c:v>61</c:v>
                </c:pt>
                <c:pt idx="10">
                  <c:v>26</c:v>
                </c:pt>
                <c:pt idx="11">
                  <c:v>21</c:v>
                </c:pt>
                <c:pt idx="12">
                  <c:v>15</c:v>
                </c:pt>
                <c:pt idx="13">
                  <c:v>22</c:v>
                </c:pt>
                <c:pt idx="14">
                  <c:v>14</c:v>
                </c:pt>
                <c:pt idx="15">
                  <c:v>17</c:v>
                </c:pt>
                <c:pt idx="16">
                  <c:v>9</c:v>
                </c:pt>
                <c:pt idx="17">
                  <c:v>14</c:v>
                </c:pt>
                <c:pt idx="18">
                  <c:v>13</c:v>
                </c:pt>
                <c:pt idx="19">
                  <c:v>15</c:v>
                </c:pt>
                <c:pt idx="20">
                  <c:v>17</c:v>
                </c:pt>
                <c:pt idx="21">
                  <c:v>19</c:v>
                </c:pt>
                <c:pt idx="22">
                  <c:v>11</c:v>
                </c:pt>
                <c:pt idx="23">
                  <c:v>11</c:v>
                </c:pt>
                <c:pt idx="24">
                  <c:v>12</c:v>
                </c:pt>
                <c:pt idx="25">
                  <c:v>24</c:v>
                </c:pt>
                <c:pt idx="26">
                  <c:v>23</c:v>
                </c:pt>
                <c:pt idx="27">
                  <c:v>16</c:v>
                </c:pt>
                <c:pt idx="28">
                  <c:v>18</c:v>
                </c:pt>
                <c:pt idx="29">
                  <c:v>22</c:v>
                </c:pt>
                <c:pt idx="30">
                  <c:v>37</c:v>
                </c:pt>
                <c:pt idx="31">
                  <c:v>27</c:v>
                </c:pt>
                <c:pt idx="32">
                  <c:v>18</c:v>
                </c:pt>
                <c:pt idx="33">
                  <c:v>45</c:v>
                </c:pt>
                <c:pt idx="34">
                  <c:v>22</c:v>
                </c:pt>
                <c:pt idx="35">
                  <c:v>34</c:v>
                </c:pt>
                <c:pt idx="36">
                  <c:v>34</c:v>
                </c:pt>
                <c:pt idx="37">
                  <c:v>50</c:v>
                </c:pt>
                <c:pt idx="38">
                  <c:v>81</c:v>
                </c:pt>
                <c:pt idx="39">
                  <c:v>63</c:v>
                </c:pt>
                <c:pt idx="40">
                  <c:v>66</c:v>
                </c:pt>
                <c:pt idx="41">
                  <c:v>90</c:v>
                </c:pt>
                <c:pt idx="42">
                  <c:v>89</c:v>
                </c:pt>
                <c:pt idx="43">
                  <c:v>80</c:v>
                </c:pt>
                <c:pt idx="44">
                  <c:v>146</c:v>
                </c:pt>
                <c:pt idx="45">
                  <c:v>194</c:v>
                </c:pt>
                <c:pt idx="46">
                  <c:v>301</c:v>
                </c:pt>
                <c:pt idx="47">
                  <c:v>269</c:v>
                </c:pt>
                <c:pt idx="48">
                  <c:v>267</c:v>
                </c:pt>
                <c:pt idx="49">
                  <c:v>278</c:v>
                </c:pt>
                <c:pt idx="50">
                  <c:v>429</c:v>
                </c:pt>
                <c:pt idx="51">
                  <c:v>315</c:v>
                </c:pt>
                <c:pt idx="52">
                  <c:v>316</c:v>
                </c:pt>
                <c:pt idx="53">
                  <c:v>376</c:v>
                </c:pt>
                <c:pt idx="54">
                  <c:v>344</c:v>
                </c:pt>
              </c:numCache>
            </c:numRef>
          </c:val>
          <c:extLst>
            <c:ext xmlns:c16="http://schemas.microsoft.com/office/drawing/2014/chart" uri="{C3380CC4-5D6E-409C-BE32-E72D297353CC}">
              <c16:uniqueId val="{00000007-803F-4573-86AD-9061FCA18537}"/>
            </c:ext>
          </c:extLst>
        </c:ser>
        <c:dLbls>
          <c:showLegendKey val="0"/>
          <c:showVal val="0"/>
          <c:showCatName val="0"/>
          <c:showSerName val="0"/>
          <c:showPercent val="0"/>
          <c:showBubbleSize val="0"/>
        </c:dLbls>
        <c:axId val="169501056"/>
        <c:axId val="169502976"/>
      </c:areaChart>
      <c:catAx>
        <c:axId val="16950105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and quarter registered</a:t>
                </a:r>
              </a:p>
            </c:rich>
          </c:tx>
          <c:layout>
            <c:manualLayout>
              <c:xMode val="edge"/>
              <c:yMode val="edge"/>
              <c:x val="0.32308388888889655"/>
              <c:y val="0.935030092592600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502976"/>
        <c:crosses val="autoZero"/>
        <c:auto val="1"/>
        <c:lblAlgn val="ctr"/>
        <c:lblOffset val="100"/>
        <c:tickLblSkip val="8"/>
        <c:tickMarkSkip val="4"/>
        <c:noMultiLvlLbl val="0"/>
      </c:catAx>
      <c:valAx>
        <c:axId val="169502976"/>
        <c:scaling>
          <c:orientation val="minMax"/>
        </c:scaling>
        <c:delete val="0"/>
        <c:axPos val="l"/>
        <c:majorGridlines>
          <c:spPr>
            <a:ln w="12700">
              <a:solidFill>
                <a:srgbClr val="FFFFFF"/>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501056"/>
        <c:crosses val="autoZero"/>
        <c:crossBetween val="midCat"/>
      </c:valAx>
      <c:spPr>
        <a:solidFill>
          <a:srgbClr val="FFFFFF"/>
        </a:solidFill>
        <a:ln w="25400">
          <a:noFill/>
        </a:ln>
      </c:spPr>
    </c:plotArea>
    <c:legend>
      <c:legendPos val="r"/>
      <c:layout>
        <c:manualLayout>
          <c:xMode val="edge"/>
          <c:yMode val="edge"/>
          <c:x val="0.75557555555556333"/>
          <c:y val="0.22264907407407408"/>
          <c:w val="0.23642472222222224"/>
          <c:h val="0.6147662037037037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9.4 : Light vehicle registrations </a:t>
            </a:r>
          </a:p>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Average 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 </a:t>
            </a:r>
          </a:p>
        </c:rich>
      </c:tx>
      <c:layout>
        <c:manualLayout>
          <c:xMode val="edge"/>
          <c:yMode val="edge"/>
          <c:x val="0.25500042173367282"/>
          <c:y val="1.243787708354638E-2"/>
        </c:manualLayout>
      </c:layout>
      <c:overlay val="0"/>
      <c:spPr>
        <a:noFill/>
        <a:ln w="25400">
          <a:noFill/>
        </a:ln>
      </c:spPr>
    </c:title>
    <c:autoTitleDeleted val="0"/>
    <c:plotArea>
      <c:layout>
        <c:manualLayout>
          <c:layoutTarget val="inner"/>
          <c:xMode val="edge"/>
          <c:yMode val="edge"/>
          <c:x val="0.11581194444444444"/>
          <c:y val="0.15671641791045487"/>
          <c:w val="0.84744444444445211"/>
          <c:h val="0.68269045914715265"/>
        </c:manualLayout>
      </c:layout>
      <c:lineChart>
        <c:grouping val="standard"/>
        <c:varyColors val="0"/>
        <c:ser>
          <c:idx val="2"/>
          <c:order val="0"/>
          <c:tx>
            <c:strRef>
              <c:f>'9.4'!$C$2</c:f>
              <c:strCache>
                <c:ptCount val="1"/>
                <c:pt idx="0">
                  <c:v>NZ New Petrol</c:v>
                </c:pt>
              </c:strCache>
            </c:strRef>
          </c:tx>
          <c:spPr>
            <a:ln w="25400">
              <a:solidFill>
                <a:srgbClr val="339966"/>
              </a:solidFill>
              <a:prstDash val="solid"/>
            </a:ln>
          </c:spPr>
          <c:marker>
            <c:symbol val="none"/>
          </c:marker>
          <c:cat>
            <c:numRef>
              <c:f>'9.4'!$A$4:$A$58</c:f>
              <c:numCache>
                <c:formatCode>General</c:formatCode>
                <c:ptCount val="5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2017</c:v>
                </c:pt>
                <c:pt idx="47">
                  <c:v>2017</c:v>
                </c:pt>
                <c:pt idx="48">
                  <c:v>2017</c:v>
                </c:pt>
                <c:pt idx="49">
                  <c:v>2017</c:v>
                </c:pt>
                <c:pt idx="50">
                  <c:v>2017</c:v>
                </c:pt>
                <c:pt idx="51">
                  <c:v>2018</c:v>
                </c:pt>
                <c:pt idx="52">
                  <c:v>2018</c:v>
                </c:pt>
                <c:pt idx="53">
                  <c:v>2018</c:v>
                </c:pt>
                <c:pt idx="54">
                  <c:v>2018</c:v>
                </c:pt>
              </c:numCache>
            </c:numRef>
          </c:cat>
          <c:val>
            <c:numRef>
              <c:f>'9.4'!$C$4:$C$58</c:f>
              <c:numCache>
                <c:formatCode>0.0</c:formatCode>
                <c:ptCount val="55"/>
                <c:pt idx="0">
                  <c:v>224.32940676000001</c:v>
                </c:pt>
                <c:pt idx="1">
                  <c:v>216.98869550000001</c:v>
                </c:pt>
                <c:pt idx="2">
                  <c:v>214.90715155000001</c:v>
                </c:pt>
                <c:pt idx="3">
                  <c:v>217.70415001000001</c:v>
                </c:pt>
                <c:pt idx="4">
                  <c:v>213.70095598</c:v>
                </c:pt>
                <c:pt idx="5">
                  <c:v>213.60692463999999</c:v>
                </c:pt>
                <c:pt idx="6">
                  <c:v>213.49291787000001</c:v>
                </c:pt>
                <c:pt idx="7">
                  <c:v>214.54630499000001</c:v>
                </c:pt>
                <c:pt idx="8">
                  <c:v>215.94562963999999</c:v>
                </c:pt>
                <c:pt idx="9">
                  <c:v>210.86461475999999</c:v>
                </c:pt>
                <c:pt idx="10">
                  <c:v>207.84896845</c:v>
                </c:pt>
                <c:pt idx="11">
                  <c:v>205.46053463999999</c:v>
                </c:pt>
                <c:pt idx="12">
                  <c:v>201.97854835000001</c:v>
                </c:pt>
                <c:pt idx="13">
                  <c:v>202.77029285</c:v>
                </c:pt>
                <c:pt idx="14">
                  <c:v>198.98621213999999</c:v>
                </c:pt>
                <c:pt idx="15">
                  <c:v>200.11196233000001</c:v>
                </c:pt>
                <c:pt idx="16">
                  <c:v>197.92860142000001</c:v>
                </c:pt>
                <c:pt idx="17">
                  <c:v>198.06040745000001</c:v>
                </c:pt>
                <c:pt idx="18">
                  <c:v>196.19312798000001</c:v>
                </c:pt>
                <c:pt idx="19">
                  <c:v>195.20166932000001</c:v>
                </c:pt>
                <c:pt idx="20">
                  <c:v>197.82069444999999</c:v>
                </c:pt>
                <c:pt idx="21">
                  <c:v>192.57203673999999</c:v>
                </c:pt>
                <c:pt idx="22">
                  <c:v>191.80610991</c:v>
                </c:pt>
                <c:pt idx="23">
                  <c:v>189.01200091999999</c:v>
                </c:pt>
                <c:pt idx="24">
                  <c:v>188.34129379000001</c:v>
                </c:pt>
                <c:pt idx="25">
                  <c:v>187.03774927000001</c:v>
                </c:pt>
                <c:pt idx="26">
                  <c:v>186.21732935</c:v>
                </c:pt>
                <c:pt idx="27">
                  <c:v>181.04257153</c:v>
                </c:pt>
                <c:pt idx="28">
                  <c:v>180.98415299000001</c:v>
                </c:pt>
                <c:pt idx="29">
                  <c:v>180.21144032999999</c:v>
                </c:pt>
                <c:pt idx="30">
                  <c:v>177.08307465999999</c:v>
                </c:pt>
                <c:pt idx="31">
                  <c:v>174.26567506999999</c:v>
                </c:pt>
                <c:pt idx="32">
                  <c:v>173.48011327</c:v>
                </c:pt>
                <c:pt idx="33">
                  <c:v>171.47708752</c:v>
                </c:pt>
                <c:pt idx="34">
                  <c:v>175.16481865</c:v>
                </c:pt>
                <c:pt idx="35">
                  <c:v>171.84747278</c:v>
                </c:pt>
                <c:pt idx="36">
                  <c:v>173.11647379999999</c:v>
                </c:pt>
                <c:pt idx="37">
                  <c:v>170.21805748</c:v>
                </c:pt>
                <c:pt idx="38">
                  <c:v>167.32728815999999</c:v>
                </c:pt>
                <c:pt idx="39">
                  <c:v>167.40690877</c:v>
                </c:pt>
                <c:pt idx="40">
                  <c:v>169.96981129</c:v>
                </c:pt>
                <c:pt idx="41">
                  <c:v>167.95817475000001</c:v>
                </c:pt>
                <c:pt idx="42">
                  <c:v>168.57991084</c:v>
                </c:pt>
                <c:pt idx="43">
                  <c:v>167.60752797000001</c:v>
                </c:pt>
                <c:pt idx="44">
                  <c:v>170.06044634</c:v>
                </c:pt>
                <c:pt idx="45">
                  <c:v>167.39119789</c:v>
                </c:pt>
                <c:pt idx="46">
                  <c:v>166.96295928000001</c:v>
                </c:pt>
                <c:pt idx="47">
                  <c:v>165.62492724000001</c:v>
                </c:pt>
                <c:pt idx="48">
                  <c:v>165.97938482999999</c:v>
                </c:pt>
                <c:pt idx="49">
                  <c:v>162.88608868</c:v>
                </c:pt>
                <c:pt idx="50">
                  <c:v>163.39331257000001</c:v>
                </c:pt>
                <c:pt idx="51">
                  <c:v>163.40174676000001</c:v>
                </c:pt>
                <c:pt idx="52">
                  <c:v>165.31650388</c:v>
                </c:pt>
                <c:pt idx="53">
                  <c:v>160.98369209000001</c:v>
                </c:pt>
                <c:pt idx="54">
                  <c:v>161.46663022999999</c:v>
                </c:pt>
              </c:numCache>
            </c:numRef>
          </c:val>
          <c:smooth val="0"/>
          <c:extLst>
            <c:ext xmlns:c16="http://schemas.microsoft.com/office/drawing/2014/chart" uri="{C3380CC4-5D6E-409C-BE32-E72D297353CC}">
              <c16:uniqueId val="{00000000-0AE6-4435-B27E-0BBF98A26828}"/>
            </c:ext>
          </c:extLst>
        </c:ser>
        <c:ser>
          <c:idx val="0"/>
          <c:order val="1"/>
          <c:tx>
            <c:strRef>
              <c:f>'9.4'!$D$2</c:f>
              <c:strCache>
                <c:ptCount val="1"/>
                <c:pt idx="0">
                  <c:v>NZ New Diesel</c:v>
                </c:pt>
              </c:strCache>
            </c:strRef>
          </c:tx>
          <c:spPr>
            <a:ln w="25400">
              <a:solidFill>
                <a:srgbClr val="99CC00"/>
              </a:solidFill>
              <a:prstDash val="solid"/>
            </a:ln>
          </c:spPr>
          <c:marker>
            <c:symbol val="none"/>
          </c:marker>
          <c:cat>
            <c:numRef>
              <c:f>'9.4'!$A$4:$A$58</c:f>
              <c:numCache>
                <c:formatCode>General</c:formatCode>
                <c:ptCount val="5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2017</c:v>
                </c:pt>
                <c:pt idx="47">
                  <c:v>2017</c:v>
                </c:pt>
                <c:pt idx="48">
                  <c:v>2017</c:v>
                </c:pt>
                <c:pt idx="49">
                  <c:v>2017</c:v>
                </c:pt>
                <c:pt idx="50">
                  <c:v>2017</c:v>
                </c:pt>
                <c:pt idx="51">
                  <c:v>2018</c:v>
                </c:pt>
                <c:pt idx="52">
                  <c:v>2018</c:v>
                </c:pt>
                <c:pt idx="53">
                  <c:v>2018</c:v>
                </c:pt>
                <c:pt idx="54">
                  <c:v>2018</c:v>
                </c:pt>
              </c:numCache>
            </c:numRef>
          </c:cat>
          <c:val>
            <c:numRef>
              <c:f>'9.4'!$D$4:$D$58</c:f>
              <c:numCache>
                <c:formatCode>0.0</c:formatCode>
                <c:ptCount val="55"/>
                <c:pt idx="0">
                  <c:v>241.66229935000001</c:v>
                </c:pt>
                <c:pt idx="1">
                  <c:v>238.55697823</c:v>
                </c:pt>
                <c:pt idx="2">
                  <c:v>235.50152962999999</c:v>
                </c:pt>
                <c:pt idx="3">
                  <c:v>234.67866339</c:v>
                </c:pt>
                <c:pt idx="4">
                  <c:v>236.49622618000001</c:v>
                </c:pt>
                <c:pt idx="5">
                  <c:v>231.5507356</c:v>
                </c:pt>
                <c:pt idx="6">
                  <c:v>231.69609083</c:v>
                </c:pt>
                <c:pt idx="7">
                  <c:v>226.10636387</c:v>
                </c:pt>
                <c:pt idx="8">
                  <c:v>225.73980900000001</c:v>
                </c:pt>
                <c:pt idx="9">
                  <c:v>224.06494960000001</c:v>
                </c:pt>
                <c:pt idx="10">
                  <c:v>224.68271156</c:v>
                </c:pt>
                <c:pt idx="11">
                  <c:v>224.19263108999999</c:v>
                </c:pt>
                <c:pt idx="12">
                  <c:v>218.54202319000001</c:v>
                </c:pt>
                <c:pt idx="13">
                  <c:v>218.17706189</c:v>
                </c:pt>
                <c:pt idx="14">
                  <c:v>217.24974621000001</c:v>
                </c:pt>
                <c:pt idx="15">
                  <c:v>211.51377454999999</c:v>
                </c:pt>
                <c:pt idx="16">
                  <c:v>217.16553808</c:v>
                </c:pt>
                <c:pt idx="17">
                  <c:v>209.66522979000001</c:v>
                </c:pt>
                <c:pt idx="18">
                  <c:v>215.35064371999999</c:v>
                </c:pt>
                <c:pt idx="19">
                  <c:v>215.61756079</c:v>
                </c:pt>
                <c:pt idx="20">
                  <c:v>216.64867504</c:v>
                </c:pt>
                <c:pt idx="21">
                  <c:v>217.04098486999999</c:v>
                </c:pt>
                <c:pt idx="22">
                  <c:v>217.56700805</c:v>
                </c:pt>
                <c:pt idx="23">
                  <c:v>214.23638847999999</c:v>
                </c:pt>
                <c:pt idx="24">
                  <c:v>214.59073598000001</c:v>
                </c:pt>
                <c:pt idx="25">
                  <c:v>213.81630855</c:v>
                </c:pt>
                <c:pt idx="26">
                  <c:v>214.14340218000001</c:v>
                </c:pt>
                <c:pt idx="27">
                  <c:v>206.78536122</c:v>
                </c:pt>
                <c:pt idx="28">
                  <c:v>209.09136444999999</c:v>
                </c:pt>
                <c:pt idx="29">
                  <c:v>209.03979815</c:v>
                </c:pt>
                <c:pt idx="30">
                  <c:v>207.02974509000001</c:v>
                </c:pt>
                <c:pt idx="31">
                  <c:v>205.49193199000001</c:v>
                </c:pt>
                <c:pt idx="32">
                  <c:v>206.47739874000001</c:v>
                </c:pt>
                <c:pt idx="33">
                  <c:v>207.72202172999999</c:v>
                </c:pt>
                <c:pt idx="34">
                  <c:v>210.49585956000001</c:v>
                </c:pt>
                <c:pt idx="35">
                  <c:v>206.63059502999999</c:v>
                </c:pt>
                <c:pt idx="36">
                  <c:v>210.44156244999999</c:v>
                </c:pt>
                <c:pt idx="37">
                  <c:v>210.72405981</c:v>
                </c:pt>
                <c:pt idx="38">
                  <c:v>212.28187098999999</c:v>
                </c:pt>
                <c:pt idx="39">
                  <c:v>209.35773159999999</c:v>
                </c:pt>
                <c:pt idx="40">
                  <c:v>209.66069701999999</c:v>
                </c:pt>
                <c:pt idx="41">
                  <c:v>205.76801576</c:v>
                </c:pt>
                <c:pt idx="42">
                  <c:v>204.82382724999999</c:v>
                </c:pt>
                <c:pt idx="43">
                  <c:v>202.37345121999999</c:v>
                </c:pt>
                <c:pt idx="44">
                  <c:v>203.71903254</c:v>
                </c:pt>
                <c:pt idx="45">
                  <c:v>204.48011141000001</c:v>
                </c:pt>
                <c:pt idx="46">
                  <c:v>204.55639717</c:v>
                </c:pt>
                <c:pt idx="47">
                  <c:v>203.68728536</c:v>
                </c:pt>
                <c:pt idx="48">
                  <c:v>205.15505906000001</c:v>
                </c:pt>
                <c:pt idx="49">
                  <c:v>204.56927848999999</c:v>
                </c:pt>
                <c:pt idx="50">
                  <c:v>206.41858521</c:v>
                </c:pt>
                <c:pt idx="51">
                  <c:v>204.65543654000001</c:v>
                </c:pt>
                <c:pt idx="52">
                  <c:v>204.16488713999999</c:v>
                </c:pt>
                <c:pt idx="53">
                  <c:v>205.30336582999999</c:v>
                </c:pt>
                <c:pt idx="54">
                  <c:v>206.39132762</c:v>
                </c:pt>
              </c:numCache>
            </c:numRef>
          </c:val>
          <c:smooth val="0"/>
          <c:extLst>
            <c:ext xmlns:c16="http://schemas.microsoft.com/office/drawing/2014/chart" uri="{C3380CC4-5D6E-409C-BE32-E72D297353CC}">
              <c16:uniqueId val="{00000001-0AE6-4435-B27E-0BBF98A26828}"/>
            </c:ext>
          </c:extLst>
        </c:ser>
        <c:ser>
          <c:idx val="1"/>
          <c:order val="2"/>
          <c:tx>
            <c:strRef>
              <c:f>'9.4'!$E$2</c:f>
              <c:strCache>
                <c:ptCount val="1"/>
                <c:pt idx="0">
                  <c:v>Used Petrol</c:v>
                </c:pt>
              </c:strCache>
            </c:strRef>
          </c:tx>
          <c:spPr>
            <a:ln w="25400">
              <a:solidFill>
                <a:srgbClr val="969696"/>
              </a:solidFill>
              <a:prstDash val="solid"/>
            </a:ln>
          </c:spPr>
          <c:marker>
            <c:symbol val="none"/>
          </c:marker>
          <c:cat>
            <c:numRef>
              <c:f>'9.4'!$A$4:$A$38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'9.4'!$E$4:$E$58</c:f>
              <c:numCache>
                <c:formatCode>0.0</c:formatCode>
                <c:ptCount val="55"/>
                <c:pt idx="0">
                  <c:v>199.7270638</c:v>
                </c:pt>
                <c:pt idx="1">
                  <c:v>196.38671269</c:v>
                </c:pt>
                <c:pt idx="2">
                  <c:v>195.9959365</c:v>
                </c:pt>
                <c:pt idx="3">
                  <c:v>196.80650231000001</c:v>
                </c:pt>
                <c:pt idx="4">
                  <c:v>191.73081698999999</c:v>
                </c:pt>
                <c:pt idx="5">
                  <c:v>191.78516336000001</c:v>
                </c:pt>
                <c:pt idx="6">
                  <c:v>194.8574548</c:v>
                </c:pt>
                <c:pt idx="7">
                  <c:v>194.37456829000001</c:v>
                </c:pt>
                <c:pt idx="8">
                  <c:v>198.08076406000001</c:v>
                </c:pt>
                <c:pt idx="9">
                  <c:v>199.90818164999999</c:v>
                </c:pt>
                <c:pt idx="10">
                  <c:v>201.0216441</c:v>
                </c:pt>
                <c:pt idx="11">
                  <c:v>199.92837675000001</c:v>
                </c:pt>
                <c:pt idx="12">
                  <c:v>197.91640307</c:v>
                </c:pt>
                <c:pt idx="13">
                  <c:v>197.06625341</c:v>
                </c:pt>
                <c:pt idx="14">
                  <c:v>202.16098887000001</c:v>
                </c:pt>
                <c:pt idx="15">
                  <c:v>198.98180969000001</c:v>
                </c:pt>
                <c:pt idx="16">
                  <c:v>190.07177877999999</c:v>
                </c:pt>
                <c:pt idx="17">
                  <c:v>188.00974331</c:v>
                </c:pt>
                <c:pt idx="18">
                  <c:v>187.45163396999999</c:v>
                </c:pt>
                <c:pt idx="19">
                  <c:v>188.47000259999999</c:v>
                </c:pt>
                <c:pt idx="20">
                  <c:v>191.49324734999999</c:v>
                </c:pt>
                <c:pt idx="21">
                  <c:v>192.80521368000001</c:v>
                </c:pt>
                <c:pt idx="22">
                  <c:v>193.50036888</c:v>
                </c:pt>
                <c:pt idx="23">
                  <c:v>191.62992842</c:v>
                </c:pt>
                <c:pt idx="24">
                  <c:v>192.61843232999999</c:v>
                </c:pt>
                <c:pt idx="25">
                  <c:v>195.68304899</c:v>
                </c:pt>
                <c:pt idx="26">
                  <c:v>193.51234371999999</c:v>
                </c:pt>
                <c:pt idx="27">
                  <c:v>187.87956434</c:v>
                </c:pt>
                <c:pt idx="28">
                  <c:v>181.55214143000001</c:v>
                </c:pt>
                <c:pt idx="29">
                  <c:v>179.18377959</c:v>
                </c:pt>
                <c:pt idx="30">
                  <c:v>178.67646384</c:v>
                </c:pt>
                <c:pt idx="31">
                  <c:v>178.06182694</c:v>
                </c:pt>
                <c:pt idx="32">
                  <c:v>179.42570207</c:v>
                </c:pt>
                <c:pt idx="33">
                  <c:v>179.38565507999999</c:v>
                </c:pt>
                <c:pt idx="34">
                  <c:v>179.3001209</c:v>
                </c:pt>
                <c:pt idx="35">
                  <c:v>179.30660291000001</c:v>
                </c:pt>
                <c:pt idx="36">
                  <c:v>180.87617370999999</c:v>
                </c:pt>
                <c:pt idx="37">
                  <c:v>182.69315784</c:v>
                </c:pt>
                <c:pt idx="38">
                  <c:v>182.74797104999999</c:v>
                </c:pt>
                <c:pt idx="39">
                  <c:v>183.03472715999999</c:v>
                </c:pt>
                <c:pt idx="40">
                  <c:v>182.37231603999999</c:v>
                </c:pt>
                <c:pt idx="41">
                  <c:v>181.64781699</c:v>
                </c:pt>
                <c:pt idx="42">
                  <c:v>181.12337024000001</c:v>
                </c:pt>
                <c:pt idx="43">
                  <c:v>181.37467420999999</c:v>
                </c:pt>
                <c:pt idx="44">
                  <c:v>181.54830292</c:v>
                </c:pt>
                <c:pt idx="45">
                  <c:v>180.90000479</c:v>
                </c:pt>
                <c:pt idx="46">
                  <c:v>179.68373514999999</c:v>
                </c:pt>
                <c:pt idx="47">
                  <c:v>179.35000801000001</c:v>
                </c:pt>
                <c:pt idx="48">
                  <c:v>180.12946869000001</c:v>
                </c:pt>
                <c:pt idx="49">
                  <c:v>180.15228683999999</c:v>
                </c:pt>
                <c:pt idx="50">
                  <c:v>177.13197104</c:v>
                </c:pt>
                <c:pt idx="51">
                  <c:v>176.62060450000001</c:v>
                </c:pt>
                <c:pt idx="52">
                  <c:v>173.99088202999999</c:v>
                </c:pt>
                <c:pt idx="53">
                  <c:v>170.75284529999999</c:v>
                </c:pt>
                <c:pt idx="54">
                  <c:v>167.02132825999999</c:v>
                </c:pt>
              </c:numCache>
            </c:numRef>
          </c:val>
          <c:smooth val="0"/>
          <c:extLst>
            <c:ext xmlns:c16="http://schemas.microsoft.com/office/drawing/2014/chart" uri="{C3380CC4-5D6E-409C-BE32-E72D297353CC}">
              <c16:uniqueId val="{00000002-0AE6-4435-B27E-0BBF98A26828}"/>
            </c:ext>
          </c:extLst>
        </c:ser>
        <c:ser>
          <c:idx val="3"/>
          <c:order val="3"/>
          <c:tx>
            <c:strRef>
              <c:f>'9.4'!$F$2</c:f>
              <c:strCache>
                <c:ptCount val="1"/>
                <c:pt idx="0">
                  <c:v>All</c:v>
                </c:pt>
              </c:strCache>
            </c:strRef>
          </c:tx>
          <c:spPr>
            <a:ln>
              <a:solidFill>
                <a:schemeClr val="bg1">
                  <a:lumMod val="75000"/>
                </a:schemeClr>
              </a:solidFill>
              <a:prstDash val="sysDash"/>
            </a:ln>
          </c:spPr>
          <c:marker>
            <c:symbol val="none"/>
          </c:marker>
          <c:cat>
            <c:numRef>
              <c:f>'9.4'!$A$4:$A$58</c:f>
              <c:numCache>
                <c:formatCode>General</c:formatCode>
                <c:ptCount val="5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2017</c:v>
                </c:pt>
                <c:pt idx="47">
                  <c:v>2017</c:v>
                </c:pt>
                <c:pt idx="48">
                  <c:v>2017</c:v>
                </c:pt>
                <c:pt idx="49">
                  <c:v>2017</c:v>
                </c:pt>
                <c:pt idx="50">
                  <c:v>2017</c:v>
                </c:pt>
                <c:pt idx="51">
                  <c:v>2018</c:v>
                </c:pt>
                <c:pt idx="52">
                  <c:v>2018</c:v>
                </c:pt>
                <c:pt idx="53">
                  <c:v>2018</c:v>
                </c:pt>
                <c:pt idx="54">
                  <c:v>2018</c:v>
                </c:pt>
              </c:numCache>
            </c:numRef>
          </c:cat>
          <c:val>
            <c:numRef>
              <c:f>'9.4'!$F$4:$F$58</c:f>
              <c:numCache>
                <c:formatCode>0.0</c:formatCode>
                <c:ptCount val="55"/>
                <c:pt idx="0">
                  <c:v>210.48182399000001</c:v>
                </c:pt>
                <c:pt idx="1">
                  <c:v>206.75436590000001</c:v>
                </c:pt>
                <c:pt idx="2">
                  <c:v>205.15580585000001</c:v>
                </c:pt>
                <c:pt idx="3">
                  <c:v>207.21205362000001</c:v>
                </c:pt>
                <c:pt idx="4">
                  <c:v>203.70349278</c:v>
                </c:pt>
                <c:pt idx="5">
                  <c:v>203.89159855</c:v>
                </c:pt>
                <c:pt idx="6">
                  <c:v>205.28870473999999</c:v>
                </c:pt>
                <c:pt idx="7">
                  <c:v>205.02398348</c:v>
                </c:pt>
                <c:pt idx="8">
                  <c:v>207.23250603</c:v>
                </c:pt>
                <c:pt idx="9">
                  <c:v>206.50872654</c:v>
                </c:pt>
                <c:pt idx="10">
                  <c:v>206.12422814999999</c:v>
                </c:pt>
                <c:pt idx="11">
                  <c:v>205.11934556</c:v>
                </c:pt>
                <c:pt idx="12">
                  <c:v>202.67888424</c:v>
                </c:pt>
                <c:pt idx="13">
                  <c:v>202.17851901</c:v>
                </c:pt>
                <c:pt idx="14">
                  <c:v>202.93122811000001</c:v>
                </c:pt>
                <c:pt idx="15">
                  <c:v>201.3033748</c:v>
                </c:pt>
                <c:pt idx="16">
                  <c:v>197.36453014</c:v>
                </c:pt>
                <c:pt idx="17">
                  <c:v>194.63136850000001</c:v>
                </c:pt>
                <c:pt idx="18">
                  <c:v>193.72755900999999</c:v>
                </c:pt>
                <c:pt idx="19">
                  <c:v>194.41804979</c:v>
                </c:pt>
                <c:pt idx="20">
                  <c:v>197.61503834000001</c:v>
                </c:pt>
                <c:pt idx="21">
                  <c:v>196.19353047000001</c:v>
                </c:pt>
                <c:pt idx="22">
                  <c:v>195.76910204000001</c:v>
                </c:pt>
                <c:pt idx="23">
                  <c:v>194.18441082999999</c:v>
                </c:pt>
                <c:pt idx="24">
                  <c:v>195.50175679</c:v>
                </c:pt>
                <c:pt idx="25">
                  <c:v>195.95187386000001</c:v>
                </c:pt>
                <c:pt idx="26">
                  <c:v>193.83342318999999</c:v>
                </c:pt>
                <c:pt idx="27">
                  <c:v>188.31023873000001</c:v>
                </c:pt>
                <c:pt idx="28">
                  <c:v>187.28668880999999</c:v>
                </c:pt>
                <c:pt idx="29">
                  <c:v>185.35895450000001</c:v>
                </c:pt>
                <c:pt idx="30">
                  <c:v>182.84253480999999</c:v>
                </c:pt>
                <c:pt idx="31">
                  <c:v>182.13197543000001</c:v>
                </c:pt>
                <c:pt idx="32">
                  <c:v>183.48740079999999</c:v>
                </c:pt>
                <c:pt idx="33">
                  <c:v>181.92352853</c:v>
                </c:pt>
                <c:pt idx="34">
                  <c:v>183.13094709000001</c:v>
                </c:pt>
                <c:pt idx="35">
                  <c:v>181.62374697000001</c:v>
                </c:pt>
                <c:pt idx="36">
                  <c:v>184.40478827000001</c:v>
                </c:pt>
                <c:pt idx="37">
                  <c:v>183.77242025999999</c:v>
                </c:pt>
                <c:pt idx="38">
                  <c:v>182.54767100000001</c:v>
                </c:pt>
                <c:pt idx="39">
                  <c:v>182.61004463</c:v>
                </c:pt>
                <c:pt idx="40">
                  <c:v>184.04270005999999</c:v>
                </c:pt>
                <c:pt idx="41">
                  <c:v>181.90850581999999</c:v>
                </c:pt>
                <c:pt idx="42">
                  <c:v>181.24893789999999</c:v>
                </c:pt>
                <c:pt idx="43">
                  <c:v>181.05717154999999</c:v>
                </c:pt>
                <c:pt idx="44">
                  <c:v>182.73293411</c:v>
                </c:pt>
                <c:pt idx="45">
                  <c:v>181.38427075999999</c:v>
                </c:pt>
                <c:pt idx="46">
                  <c:v>180.12116902</c:v>
                </c:pt>
                <c:pt idx="47">
                  <c:v>179.72630427000001</c:v>
                </c:pt>
                <c:pt idx="48">
                  <c:v>181.67835435000001</c:v>
                </c:pt>
                <c:pt idx="49">
                  <c:v>179.92934453000001</c:v>
                </c:pt>
                <c:pt idx="50">
                  <c:v>177.955468</c:v>
                </c:pt>
                <c:pt idx="51">
                  <c:v>178.22826266000001</c:v>
                </c:pt>
                <c:pt idx="52">
                  <c:v>178.04827037999999</c:v>
                </c:pt>
                <c:pt idx="53">
                  <c:v>174.61891584</c:v>
                </c:pt>
                <c:pt idx="54">
                  <c:v>173.18572209999999</c:v>
                </c:pt>
              </c:numCache>
            </c:numRef>
          </c:val>
          <c:smooth val="0"/>
          <c:extLst>
            <c:ext xmlns:c16="http://schemas.microsoft.com/office/drawing/2014/chart" uri="{C3380CC4-5D6E-409C-BE32-E72D297353CC}">
              <c16:uniqueId val="{00000003-0AE6-4435-B27E-0BBF98A26828}"/>
            </c:ext>
          </c:extLst>
        </c:ser>
        <c:dLbls>
          <c:showLegendKey val="0"/>
          <c:showVal val="0"/>
          <c:showCatName val="0"/>
          <c:showSerName val="0"/>
          <c:showPercent val="0"/>
          <c:showBubbleSize val="0"/>
        </c:dLbls>
        <c:smooth val="0"/>
        <c:axId val="169757312"/>
        <c:axId val="169775872"/>
      </c:lineChart>
      <c:catAx>
        <c:axId val="16975731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and quarter registered</a:t>
                </a:r>
              </a:p>
            </c:rich>
          </c:tx>
          <c:layout>
            <c:manualLayout>
              <c:xMode val="edge"/>
              <c:yMode val="edge"/>
              <c:x val="0.32016722222222238"/>
              <c:y val="0.92094953703703764"/>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775872"/>
        <c:crosses val="autoZero"/>
        <c:auto val="1"/>
        <c:lblAlgn val="ctr"/>
        <c:lblOffset val="100"/>
        <c:tickLblSkip val="8"/>
        <c:tickMarkSkip val="2"/>
        <c:noMultiLvlLbl val="0"/>
      </c:catAx>
      <c:valAx>
        <c:axId val="169775872"/>
        <c:scaling>
          <c:orientation val="minMax"/>
          <c:max val="250"/>
          <c:min val="15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b="0" i="0" u="none" strike="noStrike" baseline="0">
                    <a:solidFill>
                      <a:srgbClr val="000000"/>
                    </a:solidFill>
                    <a:latin typeface="Arial"/>
                    <a:cs typeface="Arial"/>
                  </a:rPr>
                  <a:t>CO</a:t>
                </a:r>
                <a:r>
                  <a:rPr lang="en-NZ" sz="700" b="0" i="0" u="none" strike="noStrike" baseline="-25000">
                    <a:solidFill>
                      <a:srgbClr val="000000"/>
                    </a:solidFill>
                    <a:latin typeface="Arial"/>
                    <a:cs typeface="Arial"/>
                  </a:rPr>
                  <a:t>2</a:t>
                </a:r>
                <a:r>
                  <a:rPr lang="en-NZ" sz="700" b="0" i="0" u="none" strike="noStrike" baseline="0">
                    <a:solidFill>
                      <a:srgbClr val="000000"/>
                    </a:solidFill>
                    <a:latin typeface="Arial"/>
                    <a:cs typeface="Arial"/>
                  </a:rPr>
                  <a:t> g/km</a:t>
                </a:r>
              </a:p>
            </c:rich>
          </c:tx>
          <c:layout>
            <c:manualLayout>
              <c:xMode val="edge"/>
              <c:yMode val="edge"/>
              <c:x val="8.7694444444446436E-4"/>
              <c:y val="0.3986162037037104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757312"/>
        <c:crosses val="autoZero"/>
        <c:crossBetween val="between"/>
        <c:majorUnit val="10"/>
      </c:valAx>
      <c:spPr>
        <a:solidFill>
          <a:srgbClr val="FFFFFF"/>
        </a:solidFill>
        <a:ln w="25400">
          <a:noFill/>
        </a:ln>
      </c:spPr>
    </c:plotArea>
    <c:legend>
      <c:legendPos val="r"/>
      <c:layout>
        <c:manualLayout>
          <c:xMode val="edge"/>
          <c:yMode val="edge"/>
          <c:x val="0.61691666666666667"/>
          <c:y val="0.16666666666666666"/>
          <c:w val="0.35592527777778454"/>
          <c:h val="0.19277499403483656"/>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81194444444444"/>
          <c:y val="0.15671641791045487"/>
          <c:w val="0.84744444444445211"/>
          <c:h val="0.68269045914715265"/>
        </c:manualLayout>
      </c:layout>
      <c:lineChart>
        <c:grouping val="standard"/>
        <c:varyColors val="0"/>
        <c:ser>
          <c:idx val="3"/>
          <c:order val="0"/>
          <c:tx>
            <c:strRef>
              <c:f>'9.4'!$F$2</c:f>
              <c:strCache>
                <c:ptCount val="1"/>
                <c:pt idx="0">
                  <c:v>All</c:v>
                </c:pt>
              </c:strCache>
            </c:strRef>
          </c:tx>
          <c:spPr>
            <a:ln w="25400" cap="flat" cmpd="sng" algn="ctr">
              <a:solidFill>
                <a:schemeClr val="tx1">
                  <a:lumMod val="50000"/>
                  <a:lumOff val="50000"/>
                </a:schemeClr>
              </a:solidFill>
              <a:prstDash val="solid"/>
            </a:ln>
            <a:effectLst/>
          </c:spPr>
          <c:marker>
            <c:symbol val="none"/>
          </c:marker>
          <c:cat>
            <c:numRef>
              <c:f>'9.4'!$A$4:$A$58</c:f>
              <c:numCache>
                <c:formatCode>General</c:formatCode>
                <c:ptCount val="5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2017</c:v>
                </c:pt>
                <c:pt idx="47">
                  <c:v>2017</c:v>
                </c:pt>
                <c:pt idx="48">
                  <c:v>2017</c:v>
                </c:pt>
                <c:pt idx="49">
                  <c:v>2017</c:v>
                </c:pt>
                <c:pt idx="50">
                  <c:v>2017</c:v>
                </c:pt>
                <c:pt idx="51">
                  <c:v>2018</c:v>
                </c:pt>
                <c:pt idx="52">
                  <c:v>2018</c:v>
                </c:pt>
                <c:pt idx="53">
                  <c:v>2018</c:v>
                </c:pt>
                <c:pt idx="54">
                  <c:v>2018</c:v>
                </c:pt>
              </c:numCache>
            </c:numRef>
          </c:cat>
          <c:val>
            <c:numRef>
              <c:f>'9.4'!$F$4:$F$58</c:f>
              <c:numCache>
                <c:formatCode>0.0</c:formatCode>
                <c:ptCount val="55"/>
                <c:pt idx="0">
                  <c:v>210.48182399000001</c:v>
                </c:pt>
                <c:pt idx="1">
                  <c:v>206.75436590000001</c:v>
                </c:pt>
                <c:pt idx="2">
                  <c:v>205.15580585000001</c:v>
                </c:pt>
                <c:pt idx="3">
                  <c:v>207.21205362000001</c:v>
                </c:pt>
                <c:pt idx="4">
                  <c:v>203.70349278</c:v>
                </c:pt>
                <c:pt idx="5">
                  <c:v>203.89159855</c:v>
                </c:pt>
                <c:pt idx="6">
                  <c:v>205.28870473999999</c:v>
                </c:pt>
                <c:pt idx="7">
                  <c:v>205.02398348</c:v>
                </c:pt>
                <c:pt idx="8">
                  <c:v>207.23250603</c:v>
                </c:pt>
                <c:pt idx="9">
                  <c:v>206.50872654</c:v>
                </c:pt>
                <c:pt idx="10">
                  <c:v>206.12422814999999</c:v>
                </c:pt>
                <c:pt idx="11">
                  <c:v>205.11934556</c:v>
                </c:pt>
                <c:pt idx="12">
                  <c:v>202.67888424</c:v>
                </c:pt>
                <c:pt idx="13">
                  <c:v>202.17851901</c:v>
                </c:pt>
                <c:pt idx="14">
                  <c:v>202.93122811000001</c:v>
                </c:pt>
                <c:pt idx="15">
                  <c:v>201.3033748</c:v>
                </c:pt>
                <c:pt idx="16">
                  <c:v>197.36453014</c:v>
                </c:pt>
                <c:pt idx="17">
                  <c:v>194.63136850000001</c:v>
                </c:pt>
                <c:pt idx="18">
                  <c:v>193.72755900999999</c:v>
                </c:pt>
                <c:pt idx="19">
                  <c:v>194.41804979</c:v>
                </c:pt>
                <c:pt idx="20">
                  <c:v>197.61503834000001</c:v>
                </c:pt>
                <c:pt idx="21">
                  <c:v>196.19353047000001</c:v>
                </c:pt>
                <c:pt idx="22">
                  <c:v>195.76910204000001</c:v>
                </c:pt>
                <c:pt idx="23">
                  <c:v>194.18441082999999</c:v>
                </c:pt>
                <c:pt idx="24">
                  <c:v>195.50175679</c:v>
                </c:pt>
                <c:pt idx="25">
                  <c:v>195.95187386000001</c:v>
                </c:pt>
                <c:pt idx="26">
                  <c:v>193.83342318999999</c:v>
                </c:pt>
                <c:pt idx="27">
                  <c:v>188.31023873000001</c:v>
                </c:pt>
                <c:pt idx="28">
                  <c:v>187.28668880999999</c:v>
                </c:pt>
                <c:pt idx="29">
                  <c:v>185.35895450000001</c:v>
                </c:pt>
                <c:pt idx="30">
                  <c:v>182.84253480999999</c:v>
                </c:pt>
                <c:pt idx="31">
                  <c:v>182.13197543000001</c:v>
                </c:pt>
                <c:pt idx="32">
                  <c:v>183.48740079999999</c:v>
                </c:pt>
                <c:pt idx="33">
                  <c:v>181.92352853</c:v>
                </c:pt>
                <c:pt idx="34">
                  <c:v>183.13094709000001</c:v>
                </c:pt>
                <c:pt idx="35">
                  <c:v>181.62374697000001</c:v>
                </c:pt>
                <c:pt idx="36">
                  <c:v>184.40478827000001</c:v>
                </c:pt>
                <c:pt idx="37">
                  <c:v>183.77242025999999</c:v>
                </c:pt>
                <c:pt idx="38">
                  <c:v>182.54767100000001</c:v>
                </c:pt>
                <c:pt idx="39">
                  <c:v>182.61004463</c:v>
                </c:pt>
                <c:pt idx="40">
                  <c:v>184.04270005999999</c:v>
                </c:pt>
                <c:pt idx="41">
                  <c:v>181.90850581999999</c:v>
                </c:pt>
                <c:pt idx="42">
                  <c:v>181.24893789999999</c:v>
                </c:pt>
                <c:pt idx="43">
                  <c:v>181.05717154999999</c:v>
                </c:pt>
                <c:pt idx="44">
                  <c:v>182.73293411</c:v>
                </c:pt>
                <c:pt idx="45">
                  <c:v>181.38427075999999</c:v>
                </c:pt>
                <c:pt idx="46">
                  <c:v>180.12116902</c:v>
                </c:pt>
                <c:pt idx="47">
                  <c:v>179.72630427000001</c:v>
                </c:pt>
                <c:pt idx="48">
                  <c:v>181.67835435000001</c:v>
                </c:pt>
                <c:pt idx="49">
                  <c:v>179.92934453000001</c:v>
                </c:pt>
                <c:pt idx="50">
                  <c:v>177.955468</c:v>
                </c:pt>
                <c:pt idx="51">
                  <c:v>178.22826266000001</c:v>
                </c:pt>
                <c:pt idx="52">
                  <c:v>178.04827037999999</c:v>
                </c:pt>
                <c:pt idx="53">
                  <c:v>174.61891584</c:v>
                </c:pt>
                <c:pt idx="54">
                  <c:v>173.18572209999999</c:v>
                </c:pt>
              </c:numCache>
            </c:numRef>
          </c:val>
          <c:smooth val="0"/>
          <c:extLst>
            <c:ext xmlns:c16="http://schemas.microsoft.com/office/drawing/2014/chart" uri="{C3380CC4-5D6E-409C-BE32-E72D297353CC}">
              <c16:uniqueId val="{00000003-7A31-4A88-8213-682D3FC75CA4}"/>
            </c:ext>
          </c:extLst>
        </c:ser>
        <c:dLbls>
          <c:showLegendKey val="0"/>
          <c:showVal val="0"/>
          <c:showCatName val="0"/>
          <c:showSerName val="0"/>
          <c:showPercent val="0"/>
          <c:showBubbleSize val="0"/>
        </c:dLbls>
        <c:smooth val="0"/>
        <c:axId val="169757312"/>
        <c:axId val="169775872"/>
      </c:lineChart>
      <c:catAx>
        <c:axId val="169757312"/>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775872"/>
        <c:crosses val="autoZero"/>
        <c:auto val="1"/>
        <c:lblAlgn val="ctr"/>
        <c:lblOffset val="100"/>
        <c:tickLblSkip val="8"/>
        <c:tickMarkSkip val="2"/>
        <c:noMultiLvlLbl val="0"/>
      </c:catAx>
      <c:valAx>
        <c:axId val="169775872"/>
        <c:scaling>
          <c:orientation val="minMax"/>
          <c:max val="220"/>
          <c:min val="160"/>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757312"/>
        <c:crosses val="autoZero"/>
        <c:crossBetween val="between"/>
        <c:majorUnit val="1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9.5b : Diesel economy trend </a:t>
            </a:r>
            <a:r>
              <a:rPr lang="en-NZ" sz="900" b="1" i="0" u="none" strike="noStrike" baseline="0"/>
              <a:t>by engine size</a:t>
            </a:r>
            <a:endParaRPr lang="en-NZ" sz="900"/>
          </a:p>
        </c:rich>
      </c:tx>
      <c:layout>
        <c:manualLayout>
          <c:xMode val="edge"/>
          <c:yMode val="edge"/>
          <c:x val="0.12664555555555557"/>
          <c:y val="5.8796296296297146E-3"/>
        </c:manualLayout>
      </c:layout>
      <c:overlay val="1"/>
    </c:title>
    <c:autoTitleDeleted val="0"/>
    <c:plotArea>
      <c:layout>
        <c:manualLayout>
          <c:layoutTarget val="inner"/>
          <c:xMode val="edge"/>
          <c:yMode val="edge"/>
          <c:x val="8.4488407699037621E-2"/>
          <c:y val="0.11672453703703722"/>
          <c:w val="0.86686333333333365"/>
          <c:h val="0.60354907407408809"/>
        </c:manualLayout>
      </c:layout>
      <c:lineChart>
        <c:grouping val="standard"/>
        <c:varyColors val="0"/>
        <c:ser>
          <c:idx val="5"/>
          <c:order val="0"/>
          <c:tx>
            <c:strRef>
              <c:f>'9.5'!$B$14</c:f>
              <c:strCache>
                <c:ptCount val="1"/>
                <c:pt idx="0">
                  <c:v>4000+cc</c:v>
                </c:pt>
              </c:strCache>
            </c:strRef>
          </c:tx>
          <c:spPr>
            <a:ln w="25400">
              <a:solidFill>
                <a:srgbClr val="2D8659"/>
              </a:solidFill>
            </a:ln>
          </c:spPr>
          <c:marker>
            <c:symbol val="none"/>
          </c:marker>
          <c:val>
            <c:numRef>
              <c:f>'9.5'!$Q$14:$AD$14</c:f>
              <c:numCache>
                <c:formatCode>0.00</c:formatCode>
                <c:ptCount val="14"/>
                <c:pt idx="0">
                  <c:v>11.6134</c:v>
                </c:pt>
                <c:pt idx="1">
                  <c:v>11.835599999999999</c:v>
                </c:pt>
                <c:pt idx="2">
                  <c:v>11.1243</c:v>
                </c:pt>
                <c:pt idx="3">
                  <c:v>10.9114</c:v>
                </c:pt>
                <c:pt idx="4">
                  <c:v>11.1214</c:v>
                </c:pt>
                <c:pt idx="5">
                  <c:v>10.826499999999999</c:v>
                </c:pt>
                <c:pt idx="6">
                  <c:v>10.4039</c:v>
                </c:pt>
                <c:pt idx="7">
                  <c:v>10.447900000000001</c:v>
                </c:pt>
                <c:pt idx="8">
                  <c:v>10.350099999999999</c:v>
                </c:pt>
                <c:pt idx="9">
                  <c:v>10.2384</c:v>
                </c:pt>
                <c:pt idx="10">
                  <c:v>10.1432</c:v>
                </c:pt>
                <c:pt idx="11">
                  <c:v>9.5929000000000002</c:v>
                </c:pt>
                <c:pt idx="12">
                  <c:v>9.7637</c:v>
                </c:pt>
                <c:pt idx="13">
                  <c:v>9.8368000000000002</c:v>
                </c:pt>
              </c:numCache>
            </c:numRef>
          </c:val>
          <c:smooth val="0"/>
          <c:extLst>
            <c:ext xmlns:c16="http://schemas.microsoft.com/office/drawing/2014/chart" uri="{C3380CC4-5D6E-409C-BE32-E72D297353CC}">
              <c16:uniqueId val="{00000000-F9A7-4A75-B34A-031E54BE2033}"/>
            </c:ext>
          </c:extLst>
        </c:ser>
        <c:ser>
          <c:idx val="4"/>
          <c:order val="1"/>
          <c:tx>
            <c:strRef>
              <c:f>'9.5'!$B$13</c:f>
              <c:strCache>
                <c:ptCount val="1"/>
                <c:pt idx="0">
                  <c:v>3000-3999cc</c:v>
                </c:pt>
              </c:strCache>
            </c:strRef>
          </c:tx>
          <c:spPr>
            <a:ln w="25400">
              <a:solidFill>
                <a:srgbClr val="519B6C"/>
              </a:solidFill>
            </a:ln>
          </c:spPr>
          <c:marker>
            <c:symbol val="none"/>
          </c:marker>
          <c:cat>
            <c:numRef>
              <c:f>'9.5'!$Q$8:$V$8</c:f>
              <c:numCache>
                <c:formatCode>General</c:formatCode>
                <c:ptCount val="6"/>
                <c:pt idx="0">
                  <c:v>2005</c:v>
                </c:pt>
                <c:pt idx="1">
                  <c:v>2006</c:v>
                </c:pt>
                <c:pt idx="2">
                  <c:v>2007</c:v>
                </c:pt>
                <c:pt idx="3">
                  <c:v>2008</c:v>
                </c:pt>
                <c:pt idx="4">
                  <c:v>2009</c:v>
                </c:pt>
                <c:pt idx="5">
                  <c:v>2010</c:v>
                </c:pt>
              </c:numCache>
            </c:numRef>
          </c:cat>
          <c:val>
            <c:numRef>
              <c:f>'9.5'!$Q$13:$AD$13</c:f>
              <c:numCache>
                <c:formatCode>0.00</c:formatCode>
                <c:ptCount val="14"/>
                <c:pt idx="0">
                  <c:v>10.3019</c:v>
                </c:pt>
                <c:pt idx="1">
                  <c:v>9.6846999999999994</c:v>
                </c:pt>
                <c:pt idx="2">
                  <c:v>9.5273000000000003</c:v>
                </c:pt>
                <c:pt idx="3">
                  <c:v>9.6384000000000007</c:v>
                </c:pt>
                <c:pt idx="4">
                  <c:v>9.4793000000000003</c:v>
                </c:pt>
                <c:pt idx="5">
                  <c:v>9.5395000000000003</c:v>
                </c:pt>
                <c:pt idx="6">
                  <c:v>9.0305</c:v>
                </c:pt>
                <c:pt idx="7">
                  <c:v>8.9527000000000001</c:v>
                </c:pt>
                <c:pt idx="8">
                  <c:v>8.9254999999999995</c:v>
                </c:pt>
                <c:pt idx="9">
                  <c:v>8.9837000000000007</c:v>
                </c:pt>
                <c:pt idx="10">
                  <c:v>8.8872999999999998</c:v>
                </c:pt>
                <c:pt idx="11">
                  <c:v>8.7335999999999991</c:v>
                </c:pt>
                <c:pt idx="12">
                  <c:v>8.6367999999999991</c:v>
                </c:pt>
                <c:pt idx="13">
                  <c:v>8.6455000000000002</c:v>
                </c:pt>
              </c:numCache>
            </c:numRef>
          </c:val>
          <c:smooth val="0"/>
          <c:extLst>
            <c:ext xmlns:c16="http://schemas.microsoft.com/office/drawing/2014/chart" uri="{C3380CC4-5D6E-409C-BE32-E72D297353CC}">
              <c16:uniqueId val="{00000001-F9A7-4A75-B34A-031E54BE2033}"/>
            </c:ext>
          </c:extLst>
        </c:ser>
        <c:ser>
          <c:idx val="3"/>
          <c:order val="2"/>
          <c:tx>
            <c:strRef>
              <c:f>'9.5'!$B$12</c:f>
              <c:strCache>
                <c:ptCount val="1"/>
                <c:pt idx="0">
                  <c:v>2000-2999cc</c:v>
                </c:pt>
              </c:strCache>
            </c:strRef>
          </c:tx>
          <c:spPr>
            <a:ln w="25400">
              <a:solidFill>
                <a:srgbClr val="75B07F"/>
              </a:solidFill>
            </a:ln>
          </c:spPr>
          <c:marker>
            <c:symbol val="none"/>
          </c:marker>
          <c:cat>
            <c:numRef>
              <c:f>'9.5'!$Q$8:$V$8</c:f>
              <c:numCache>
                <c:formatCode>General</c:formatCode>
                <c:ptCount val="6"/>
                <c:pt idx="0">
                  <c:v>2005</c:v>
                </c:pt>
                <c:pt idx="1">
                  <c:v>2006</c:v>
                </c:pt>
                <c:pt idx="2">
                  <c:v>2007</c:v>
                </c:pt>
                <c:pt idx="3">
                  <c:v>2008</c:v>
                </c:pt>
                <c:pt idx="4">
                  <c:v>2009</c:v>
                </c:pt>
                <c:pt idx="5">
                  <c:v>2010</c:v>
                </c:pt>
              </c:numCache>
            </c:numRef>
          </c:cat>
          <c:val>
            <c:numRef>
              <c:f>'9.5'!$Q$12:$AD$12</c:f>
              <c:numCache>
                <c:formatCode>0.00</c:formatCode>
                <c:ptCount val="14"/>
                <c:pt idx="0">
                  <c:v>9.3559000000000001</c:v>
                </c:pt>
                <c:pt idx="1">
                  <c:v>9.1965000000000003</c:v>
                </c:pt>
                <c:pt idx="2">
                  <c:v>8.9078999999999997</c:v>
                </c:pt>
                <c:pt idx="3">
                  <c:v>8.8521999999999998</c:v>
                </c:pt>
                <c:pt idx="4">
                  <c:v>8.7878000000000007</c:v>
                </c:pt>
                <c:pt idx="5">
                  <c:v>8.7431000000000001</c:v>
                </c:pt>
                <c:pt idx="6">
                  <c:v>8.6525999999999996</c:v>
                </c:pt>
                <c:pt idx="7">
                  <c:v>8.2736000000000001</c:v>
                </c:pt>
                <c:pt idx="8">
                  <c:v>8.1363000000000003</c:v>
                </c:pt>
                <c:pt idx="9">
                  <c:v>8.1327999999999996</c:v>
                </c:pt>
                <c:pt idx="10">
                  <c:v>7.9736000000000002</c:v>
                </c:pt>
                <c:pt idx="11">
                  <c:v>7.7827999999999999</c:v>
                </c:pt>
                <c:pt idx="12">
                  <c:v>7.8282999999999996</c:v>
                </c:pt>
                <c:pt idx="13">
                  <c:v>7.8490000000000002</c:v>
                </c:pt>
              </c:numCache>
            </c:numRef>
          </c:val>
          <c:smooth val="0"/>
          <c:extLst>
            <c:ext xmlns:c16="http://schemas.microsoft.com/office/drawing/2014/chart" uri="{C3380CC4-5D6E-409C-BE32-E72D297353CC}">
              <c16:uniqueId val="{00000002-F9A7-4A75-B34A-031E54BE2033}"/>
            </c:ext>
          </c:extLst>
        </c:ser>
        <c:ser>
          <c:idx val="2"/>
          <c:order val="3"/>
          <c:tx>
            <c:strRef>
              <c:f>'9.5'!$B$11</c:f>
              <c:strCache>
                <c:ptCount val="1"/>
                <c:pt idx="0">
                  <c:v>1600-1999cc</c:v>
                </c:pt>
              </c:strCache>
            </c:strRef>
          </c:tx>
          <c:spPr>
            <a:ln w="25400">
              <a:solidFill>
                <a:srgbClr val="9AC691"/>
              </a:solidFill>
            </a:ln>
          </c:spPr>
          <c:marker>
            <c:symbol val="none"/>
          </c:marker>
          <c:cat>
            <c:numRef>
              <c:f>'9.5'!$Q$8:$V$8</c:f>
              <c:numCache>
                <c:formatCode>General</c:formatCode>
                <c:ptCount val="6"/>
                <c:pt idx="0">
                  <c:v>2005</c:v>
                </c:pt>
                <c:pt idx="1">
                  <c:v>2006</c:v>
                </c:pt>
                <c:pt idx="2">
                  <c:v>2007</c:v>
                </c:pt>
                <c:pt idx="3">
                  <c:v>2008</c:v>
                </c:pt>
                <c:pt idx="4">
                  <c:v>2009</c:v>
                </c:pt>
                <c:pt idx="5">
                  <c:v>2010</c:v>
                </c:pt>
              </c:numCache>
            </c:numRef>
          </c:cat>
          <c:val>
            <c:numRef>
              <c:f>'9.5'!$Q$11:$AD$11</c:f>
              <c:numCache>
                <c:formatCode>0.00</c:formatCode>
                <c:ptCount val="14"/>
                <c:pt idx="0">
                  <c:v>6.7267000000000001</c:v>
                </c:pt>
                <c:pt idx="1">
                  <c:v>6.7287999999999997</c:v>
                </c:pt>
                <c:pt idx="2">
                  <c:v>6.7516999999999996</c:v>
                </c:pt>
                <c:pt idx="3">
                  <c:v>6.8023999999999996</c:v>
                </c:pt>
                <c:pt idx="4">
                  <c:v>6.5799000000000003</c:v>
                </c:pt>
                <c:pt idx="5">
                  <c:v>6.7946</c:v>
                </c:pt>
                <c:pt idx="6">
                  <c:v>6.5876000000000001</c:v>
                </c:pt>
                <c:pt idx="7">
                  <c:v>6.5690999999999997</c:v>
                </c:pt>
                <c:pt idx="8">
                  <c:v>6.5789999999999997</c:v>
                </c:pt>
                <c:pt idx="9">
                  <c:v>6.5955000000000004</c:v>
                </c:pt>
                <c:pt idx="10">
                  <c:v>6.4757999999999996</c:v>
                </c:pt>
                <c:pt idx="11">
                  <c:v>6.3209</c:v>
                </c:pt>
                <c:pt idx="12">
                  <c:v>6.3539000000000003</c:v>
                </c:pt>
                <c:pt idx="13">
                  <c:v>6.5190000000000001</c:v>
                </c:pt>
              </c:numCache>
            </c:numRef>
          </c:val>
          <c:smooth val="0"/>
          <c:extLst>
            <c:ext xmlns:c16="http://schemas.microsoft.com/office/drawing/2014/chart" uri="{C3380CC4-5D6E-409C-BE32-E72D297353CC}">
              <c16:uniqueId val="{00000003-F9A7-4A75-B34A-031E54BE2033}"/>
            </c:ext>
          </c:extLst>
        </c:ser>
        <c:ser>
          <c:idx val="1"/>
          <c:order val="4"/>
          <c:tx>
            <c:strRef>
              <c:f>'9.5'!$B$10</c:f>
              <c:strCache>
                <c:ptCount val="1"/>
                <c:pt idx="0">
                  <c:v>1350-1599cc</c:v>
                </c:pt>
              </c:strCache>
            </c:strRef>
          </c:tx>
          <c:spPr>
            <a:ln w="25400">
              <a:solidFill>
                <a:schemeClr val="bg1">
                  <a:lumMod val="50000"/>
                </a:schemeClr>
              </a:solidFill>
            </a:ln>
          </c:spPr>
          <c:marker>
            <c:symbol val="none"/>
          </c:marker>
          <c:cat>
            <c:numRef>
              <c:f>'9.5'!$Q$8:$V$8</c:f>
              <c:numCache>
                <c:formatCode>General</c:formatCode>
                <c:ptCount val="6"/>
                <c:pt idx="0">
                  <c:v>2005</c:v>
                </c:pt>
                <c:pt idx="1">
                  <c:v>2006</c:v>
                </c:pt>
                <c:pt idx="2">
                  <c:v>2007</c:v>
                </c:pt>
                <c:pt idx="3">
                  <c:v>2008</c:v>
                </c:pt>
                <c:pt idx="4">
                  <c:v>2009</c:v>
                </c:pt>
                <c:pt idx="5">
                  <c:v>2010</c:v>
                </c:pt>
              </c:numCache>
            </c:numRef>
          </c:cat>
          <c:val>
            <c:numRef>
              <c:f>'9.5'!$Q$10:$AD$10</c:f>
              <c:numCache>
                <c:formatCode>0.00</c:formatCode>
                <c:ptCount val="14"/>
                <c:pt idx="0">
                  <c:v>4.7168999999999999</c:v>
                </c:pt>
                <c:pt idx="1">
                  <c:v>5.4884000000000004</c:v>
                </c:pt>
                <c:pt idx="2">
                  <c:v>4.6566999999999998</c:v>
                </c:pt>
                <c:pt idx="3">
                  <c:v>5.0701999999999998</c:v>
                </c:pt>
                <c:pt idx="4">
                  <c:v>5.3094999999999999</c:v>
                </c:pt>
                <c:pt idx="5">
                  <c:v>5.4619999999999997</c:v>
                </c:pt>
                <c:pt idx="6">
                  <c:v>5.2428999999999997</c:v>
                </c:pt>
                <c:pt idx="7">
                  <c:v>5.1120000000000001</c:v>
                </c:pt>
                <c:pt idx="8">
                  <c:v>4.8914</c:v>
                </c:pt>
                <c:pt idx="9">
                  <c:v>5.0324</c:v>
                </c:pt>
                <c:pt idx="10">
                  <c:v>4.8156999999999996</c:v>
                </c:pt>
                <c:pt idx="11">
                  <c:v>4.5076000000000001</c:v>
                </c:pt>
                <c:pt idx="12">
                  <c:v>4.6534000000000004</c:v>
                </c:pt>
                <c:pt idx="13">
                  <c:v>5.2656999999999998</c:v>
                </c:pt>
              </c:numCache>
            </c:numRef>
          </c:val>
          <c:smooth val="0"/>
          <c:extLst>
            <c:ext xmlns:c16="http://schemas.microsoft.com/office/drawing/2014/chart" uri="{C3380CC4-5D6E-409C-BE32-E72D297353CC}">
              <c16:uniqueId val="{00000004-F9A7-4A75-B34A-031E54BE2033}"/>
            </c:ext>
          </c:extLst>
        </c:ser>
        <c:ser>
          <c:idx val="0"/>
          <c:order val="5"/>
          <c:tx>
            <c:strRef>
              <c:f>'9.5'!$B$9</c:f>
              <c:strCache>
                <c:ptCount val="1"/>
                <c:pt idx="0">
                  <c:v>&lt;1350cc</c:v>
                </c:pt>
              </c:strCache>
            </c:strRef>
          </c:tx>
          <c:spPr>
            <a:ln w="25400">
              <a:solidFill>
                <a:schemeClr val="bg1">
                  <a:lumMod val="75000"/>
                </a:schemeClr>
              </a:solidFill>
            </a:ln>
          </c:spPr>
          <c:marker>
            <c:symbol val="none"/>
          </c:marker>
          <c:cat>
            <c:numRef>
              <c:f>'9.5'!$Q$8:$AD$8</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'9.5'!$Q$9:$AD$9</c:f>
              <c:numCache>
                <c:formatCode>0.00</c:formatCode>
                <c:ptCount val="14"/>
                <c:pt idx="1">
                  <c:v>4.7032999999999996</c:v>
                </c:pt>
                <c:pt idx="2">
                  <c:v>4.7980999999999998</c:v>
                </c:pt>
                <c:pt idx="3">
                  <c:v>4.5217000000000001</c:v>
                </c:pt>
                <c:pt idx="4">
                  <c:v>4.6401000000000003</c:v>
                </c:pt>
                <c:pt idx="5">
                  <c:v>5.7403000000000004</c:v>
                </c:pt>
                <c:pt idx="7">
                  <c:v>4.1456</c:v>
                </c:pt>
                <c:pt idx="8">
                  <c:v>4.1398000000000001</c:v>
                </c:pt>
                <c:pt idx="9">
                  <c:v>4.1497000000000002</c:v>
                </c:pt>
                <c:pt idx="10">
                  <c:v>4.1456</c:v>
                </c:pt>
                <c:pt idx="11">
                  <c:v>6.5956000000000001</c:v>
                </c:pt>
              </c:numCache>
            </c:numRef>
          </c:val>
          <c:smooth val="0"/>
          <c:extLst>
            <c:ext xmlns:c16="http://schemas.microsoft.com/office/drawing/2014/chart" uri="{C3380CC4-5D6E-409C-BE32-E72D297353CC}">
              <c16:uniqueId val="{00000005-F9A7-4A75-B34A-031E54BE2033}"/>
            </c:ext>
          </c:extLst>
        </c:ser>
        <c:dLbls>
          <c:showLegendKey val="0"/>
          <c:showVal val="0"/>
          <c:showCatName val="0"/>
          <c:showSerName val="0"/>
          <c:showPercent val="0"/>
          <c:showBubbleSize val="0"/>
        </c:dLbls>
        <c:smooth val="0"/>
        <c:axId val="169813888"/>
        <c:axId val="169828352"/>
      </c:lineChart>
      <c:catAx>
        <c:axId val="16981388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registered</a:t>
                </a:r>
              </a:p>
            </c:rich>
          </c:tx>
          <c:layout>
            <c:manualLayout>
              <c:xMode val="edge"/>
              <c:yMode val="edge"/>
              <c:x val="0.42289916666666688"/>
              <c:y val="0.79402407407408393"/>
            </c:manualLayout>
          </c:layout>
          <c:overlay val="0"/>
        </c:title>
        <c:numFmt formatCode="General" sourceLinked="1"/>
        <c:majorTickMark val="out"/>
        <c:minorTickMark val="none"/>
        <c:tickLblPos val="nextTo"/>
        <c:txPr>
          <a:bodyPr rot="0" vert="horz"/>
          <a:lstStyle/>
          <a:p>
            <a:pPr>
              <a:defRPr sz="700" b="0" i="0" u="none" strike="noStrike" baseline="0">
                <a:solidFill>
                  <a:srgbClr val="000000"/>
                </a:solidFill>
                <a:latin typeface="Arial"/>
                <a:ea typeface="Arial"/>
                <a:cs typeface="Arial"/>
              </a:defRPr>
            </a:pPr>
            <a:endParaRPr lang="en-US"/>
          </a:p>
        </c:txPr>
        <c:crossAx val="169828352"/>
        <c:crosses val="autoZero"/>
        <c:auto val="1"/>
        <c:lblAlgn val="ctr"/>
        <c:lblOffset val="100"/>
        <c:noMultiLvlLbl val="0"/>
      </c:catAx>
      <c:valAx>
        <c:axId val="169828352"/>
        <c:scaling>
          <c:orientation val="minMax"/>
          <c:max val="12"/>
          <c:min val="4"/>
        </c:scaling>
        <c:delete val="0"/>
        <c:axPos val="l"/>
        <c:majorGridlines>
          <c:spPr>
            <a:ln>
              <a:solidFill>
                <a:schemeClr val="bg1">
                  <a:lumMod val="85000"/>
                </a:schemeClr>
              </a:solidFill>
              <a:prstDash val="dash"/>
            </a:ln>
          </c:spPr>
        </c:majorGridlines>
        <c:title>
          <c:tx>
            <c:rich>
              <a:bodyPr/>
              <a:lstStyle/>
              <a:p>
                <a:pPr>
                  <a:defRPr sz="700" b="0" i="0" u="none" strike="noStrike" baseline="0">
                    <a:solidFill>
                      <a:srgbClr val="000000"/>
                    </a:solidFill>
                    <a:latin typeface="Arial"/>
                    <a:ea typeface="Arial"/>
                    <a:cs typeface="Arial"/>
                  </a:defRPr>
                </a:pPr>
                <a:r>
                  <a:rPr lang="en-NZ" sz="700"/>
                  <a:t>L/100 km
</a:t>
                </a:r>
              </a:p>
            </c:rich>
          </c:tx>
          <c:overlay val="0"/>
        </c:title>
        <c:numFmt formatCode="0" sourceLinked="0"/>
        <c:majorTickMark val="out"/>
        <c:minorTickMark val="none"/>
        <c:tickLblPos val="nextTo"/>
        <c:spPr>
          <a:ln>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813888"/>
        <c:crosses val="autoZero"/>
        <c:crossBetween val="midCat"/>
      </c:valAx>
      <c:spPr>
        <a:solidFill>
          <a:srgbClr val="FFFFFF"/>
        </a:solidFill>
      </c:spPr>
    </c:plotArea>
    <c:legend>
      <c:legendPos val="b"/>
      <c:layout>
        <c:manualLayout>
          <c:xMode val="edge"/>
          <c:yMode val="edge"/>
          <c:x val="0.10229416666666789"/>
          <c:y val="0.86486481481482491"/>
          <c:w val="0.85185583333335091"/>
          <c:h val="0.12337592592592612"/>
        </c:manualLayout>
      </c:layout>
      <c:overlay val="0"/>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9.5a : Petrol economy trend by engine size</a:t>
            </a:r>
          </a:p>
        </c:rich>
      </c:tx>
      <c:layout>
        <c:manualLayout>
          <c:xMode val="edge"/>
          <c:yMode val="edge"/>
          <c:x val="9.7771666666666701E-2"/>
          <c:y val="5.8796296296297146E-3"/>
        </c:manualLayout>
      </c:layout>
      <c:overlay val="1"/>
    </c:title>
    <c:autoTitleDeleted val="0"/>
    <c:plotArea>
      <c:layout>
        <c:manualLayout>
          <c:layoutTarget val="inner"/>
          <c:xMode val="edge"/>
          <c:yMode val="edge"/>
          <c:x val="8.4488407699037621E-2"/>
          <c:y val="0.11672453703703722"/>
          <c:w val="0.86686333333333365"/>
          <c:h val="0.63882685185185184"/>
        </c:manualLayout>
      </c:layout>
      <c:lineChart>
        <c:grouping val="standard"/>
        <c:varyColors val="0"/>
        <c:ser>
          <c:idx val="5"/>
          <c:order val="0"/>
          <c:tx>
            <c:strRef>
              <c:f>'9.5'!$B$14</c:f>
              <c:strCache>
                <c:ptCount val="1"/>
                <c:pt idx="0">
                  <c:v>4000+cc</c:v>
                </c:pt>
              </c:strCache>
            </c:strRef>
          </c:tx>
          <c:spPr>
            <a:ln w="25400">
              <a:solidFill>
                <a:srgbClr val="2D8659"/>
              </a:solidFill>
            </a:ln>
          </c:spPr>
          <c:marker>
            <c:symbol val="none"/>
          </c:marker>
          <c:val>
            <c:numRef>
              <c:f>'9.5'!$C$14:$P$14</c:f>
              <c:numCache>
                <c:formatCode>0.00</c:formatCode>
                <c:ptCount val="14"/>
                <c:pt idx="0">
                  <c:v>14.0467</c:v>
                </c:pt>
                <c:pt idx="1">
                  <c:v>14.055099999999999</c:v>
                </c:pt>
                <c:pt idx="2">
                  <c:v>13.9902</c:v>
                </c:pt>
                <c:pt idx="3">
                  <c:v>14.033799999999999</c:v>
                </c:pt>
                <c:pt idx="4">
                  <c:v>13.5655</c:v>
                </c:pt>
                <c:pt idx="5">
                  <c:v>13.325900000000001</c:v>
                </c:pt>
                <c:pt idx="6">
                  <c:v>13.0623</c:v>
                </c:pt>
                <c:pt idx="7">
                  <c:v>12.7681</c:v>
                </c:pt>
                <c:pt idx="8">
                  <c:v>12.4046</c:v>
                </c:pt>
                <c:pt idx="9">
                  <c:v>12.4124</c:v>
                </c:pt>
                <c:pt idx="10">
                  <c:v>12.6493</c:v>
                </c:pt>
                <c:pt idx="11">
                  <c:v>12.958500000000001</c:v>
                </c:pt>
                <c:pt idx="12">
                  <c:v>13.020899999999999</c:v>
                </c:pt>
                <c:pt idx="13">
                  <c:v>12.9682</c:v>
                </c:pt>
              </c:numCache>
            </c:numRef>
          </c:val>
          <c:smooth val="0"/>
          <c:extLst>
            <c:ext xmlns:c16="http://schemas.microsoft.com/office/drawing/2014/chart" uri="{C3380CC4-5D6E-409C-BE32-E72D297353CC}">
              <c16:uniqueId val="{00000000-01D6-4612-A10B-C70795FA7515}"/>
            </c:ext>
          </c:extLst>
        </c:ser>
        <c:ser>
          <c:idx val="4"/>
          <c:order val="1"/>
          <c:tx>
            <c:strRef>
              <c:f>'9.5'!$B$13</c:f>
              <c:strCache>
                <c:ptCount val="1"/>
                <c:pt idx="0">
                  <c:v>3000-3999cc</c:v>
                </c:pt>
              </c:strCache>
            </c:strRef>
          </c:tx>
          <c:spPr>
            <a:ln w="25400">
              <a:solidFill>
                <a:srgbClr val="519B6C"/>
              </a:solidFill>
            </a:ln>
          </c:spPr>
          <c:marker>
            <c:symbol val="none"/>
          </c:marker>
          <c:cat>
            <c:numRef>
              <c:f>'9.5'!$C$8:$G$8</c:f>
              <c:numCache>
                <c:formatCode>0</c:formatCode>
                <c:ptCount val="5"/>
                <c:pt idx="0">
                  <c:v>2005</c:v>
                </c:pt>
                <c:pt idx="1">
                  <c:v>2006</c:v>
                </c:pt>
                <c:pt idx="2">
                  <c:v>2007</c:v>
                </c:pt>
                <c:pt idx="3">
                  <c:v>2008</c:v>
                </c:pt>
                <c:pt idx="4">
                  <c:v>2009</c:v>
                </c:pt>
              </c:numCache>
            </c:numRef>
          </c:cat>
          <c:val>
            <c:numRef>
              <c:f>'9.5'!$C$13:$P$13</c:f>
              <c:numCache>
                <c:formatCode>0.00</c:formatCode>
                <c:ptCount val="14"/>
                <c:pt idx="0">
                  <c:v>11.8218</c:v>
                </c:pt>
                <c:pt idx="1">
                  <c:v>11.567299999999999</c:v>
                </c:pt>
                <c:pt idx="2">
                  <c:v>11.3154</c:v>
                </c:pt>
                <c:pt idx="3">
                  <c:v>11.114800000000001</c:v>
                </c:pt>
                <c:pt idx="4">
                  <c:v>10.9566</c:v>
                </c:pt>
                <c:pt idx="5">
                  <c:v>10.749499999999999</c:v>
                </c:pt>
                <c:pt idx="6">
                  <c:v>10.591799999999999</c:v>
                </c:pt>
                <c:pt idx="7">
                  <c:v>10.4259</c:v>
                </c:pt>
                <c:pt idx="8">
                  <c:v>10.2018</c:v>
                </c:pt>
                <c:pt idx="9">
                  <c:v>10.090299999999999</c:v>
                </c:pt>
                <c:pt idx="10">
                  <c:v>10.0265</c:v>
                </c:pt>
                <c:pt idx="11">
                  <c:v>10.021599999999999</c:v>
                </c:pt>
                <c:pt idx="12">
                  <c:v>9.5555000000000003</c:v>
                </c:pt>
                <c:pt idx="13">
                  <c:v>9.5845000000000002</c:v>
                </c:pt>
              </c:numCache>
            </c:numRef>
          </c:val>
          <c:smooth val="0"/>
          <c:extLst>
            <c:ext xmlns:c16="http://schemas.microsoft.com/office/drawing/2014/chart" uri="{C3380CC4-5D6E-409C-BE32-E72D297353CC}">
              <c16:uniqueId val="{00000001-01D6-4612-A10B-C70795FA7515}"/>
            </c:ext>
          </c:extLst>
        </c:ser>
        <c:ser>
          <c:idx val="3"/>
          <c:order val="2"/>
          <c:tx>
            <c:strRef>
              <c:f>'9.5'!$B$12</c:f>
              <c:strCache>
                <c:ptCount val="1"/>
                <c:pt idx="0">
                  <c:v>2000-2999cc</c:v>
                </c:pt>
              </c:strCache>
            </c:strRef>
          </c:tx>
          <c:spPr>
            <a:ln w="25400">
              <a:solidFill>
                <a:srgbClr val="75B07F"/>
              </a:solidFill>
            </a:ln>
          </c:spPr>
          <c:marker>
            <c:symbol val="none"/>
          </c:marker>
          <c:cat>
            <c:numRef>
              <c:f>'9.5'!$C$8:$G$8</c:f>
              <c:numCache>
                <c:formatCode>0</c:formatCode>
                <c:ptCount val="5"/>
                <c:pt idx="0">
                  <c:v>2005</c:v>
                </c:pt>
                <c:pt idx="1">
                  <c:v>2006</c:v>
                </c:pt>
                <c:pt idx="2">
                  <c:v>2007</c:v>
                </c:pt>
                <c:pt idx="3">
                  <c:v>2008</c:v>
                </c:pt>
                <c:pt idx="4">
                  <c:v>2009</c:v>
                </c:pt>
              </c:numCache>
            </c:numRef>
          </c:cat>
          <c:val>
            <c:numRef>
              <c:f>'9.5'!$C$12:$P$12</c:f>
              <c:numCache>
                <c:formatCode>0.00</c:formatCode>
                <c:ptCount val="14"/>
                <c:pt idx="0">
                  <c:v>9.8217999999999996</c:v>
                </c:pt>
                <c:pt idx="1">
                  <c:v>9.6927000000000003</c:v>
                </c:pt>
                <c:pt idx="2">
                  <c:v>9.67</c:v>
                </c:pt>
                <c:pt idx="3">
                  <c:v>9.5808</c:v>
                </c:pt>
                <c:pt idx="4">
                  <c:v>9.4087999999999994</c:v>
                </c:pt>
                <c:pt idx="5">
                  <c:v>9.2568000000000001</c:v>
                </c:pt>
                <c:pt idx="6">
                  <c:v>9.2512000000000008</c:v>
                </c:pt>
                <c:pt idx="7">
                  <c:v>9.1487999999999996</c:v>
                </c:pt>
                <c:pt idx="8">
                  <c:v>8.6575000000000006</c:v>
                </c:pt>
                <c:pt idx="9">
                  <c:v>8.4475999999999996</c:v>
                </c:pt>
                <c:pt idx="10">
                  <c:v>8.2490000000000006</c:v>
                </c:pt>
                <c:pt idx="11">
                  <c:v>8.2917000000000005</c:v>
                </c:pt>
                <c:pt idx="12">
                  <c:v>8.1732999999999993</c:v>
                </c:pt>
                <c:pt idx="13">
                  <c:v>8.1331000000000007</c:v>
                </c:pt>
              </c:numCache>
            </c:numRef>
          </c:val>
          <c:smooth val="0"/>
          <c:extLst>
            <c:ext xmlns:c16="http://schemas.microsoft.com/office/drawing/2014/chart" uri="{C3380CC4-5D6E-409C-BE32-E72D297353CC}">
              <c16:uniqueId val="{00000002-01D6-4612-A10B-C70795FA7515}"/>
            </c:ext>
          </c:extLst>
        </c:ser>
        <c:ser>
          <c:idx val="2"/>
          <c:order val="3"/>
          <c:tx>
            <c:strRef>
              <c:f>'9.5'!$B$11</c:f>
              <c:strCache>
                <c:ptCount val="1"/>
                <c:pt idx="0">
                  <c:v>1600-1999cc</c:v>
                </c:pt>
              </c:strCache>
            </c:strRef>
          </c:tx>
          <c:spPr>
            <a:ln w="25400">
              <a:solidFill>
                <a:srgbClr val="9AC691"/>
              </a:solidFill>
            </a:ln>
          </c:spPr>
          <c:marker>
            <c:symbol val="none"/>
          </c:marker>
          <c:cat>
            <c:numRef>
              <c:f>'9.5'!$C$8:$G$8</c:f>
              <c:numCache>
                <c:formatCode>0</c:formatCode>
                <c:ptCount val="5"/>
                <c:pt idx="0">
                  <c:v>2005</c:v>
                </c:pt>
                <c:pt idx="1">
                  <c:v>2006</c:v>
                </c:pt>
                <c:pt idx="2">
                  <c:v>2007</c:v>
                </c:pt>
                <c:pt idx="3">
                  <c:v>2008</c:v>
                </c:pt>
                <c:pt idx="4">
                  <c:v>2009</c:v>
                </c:pt>
              </c:numCache>
            </c:numRef>
          </c:cat>
          <c:val>
            <c:numRef>
              <c:f>'9.5'!$C$11:$P$11</c:f>
              <c:numCache>
                <c:formatCode>0.00</c:formatCode>
                <c:ptCount val="14"/>
                <c:pt idx="0">
                  <c:v>8.3622999999999994</c:v>
                </c:pt>
                <c:pt idx="1">
                  <c:v>8.3383000000000003</c:v>
                </c:pt>
                <c:pt idx="2">
                  <c:v>8.2193000000000005</c:v>
                </c:pt>
                <c:pt idx="3">
                  <c:v>8.1219000000000001</c:v>
                </c:pt>
                <c:pt idx="4">
                  <c:v>7.9821</c:v>
                </c:pt>
                <c:pt idx="5">
                  <c:v>7.8484999999999996</c:v>
                </c:pt>
                <c:pt idx="6">
                  <c:v>7.6417999999999999</c:v>
                </c:pt>
                <c:pt idx="7">
                  <c:v>7.3226000000000004</c:v>
                </c:pt>
                <c:pt idx="8">
                  <c:v>7.1909999999999998</c:v>
                </c:pt>
                <c:pt idx="9">
                  <c:v>7.0540000000000003</c:v>
                </c:pt>
                <c:pt idx="10">
                  <c:v>6.9957000000000003</c:v>
                </c:pt>
                <c:pt idx="11">
                  <c:v>6.9002999999999997</c:v>
                </c:pt>
                <c:pt idx="12">
                  <c:v>6.8787000000000003</c:v>
                </c:pt>
                <c:pt idx="13">
                  <c:v>6.9105999999999996</c:v>
                </c:pt>
              </c:numCache>
            </c:numRef>
          </c:val>
          <c:smooth val="0"/>
          <c:extLst>
            <c:ext xmlns:c16="http://schemas.microsoft.com/office/drawing/2014/chart" uri="{C3380CC4-5D6E-409C-BE32-E72D297353CC}">
              <c16:uniqueId val="{00000003-01D6-4612-A10B-C70795FA7515}"/>
            </c:ext>
          </c:extLst>
        </c:ser>
        <c:ser>
          <c:idx val="1"/>
          <c:order val="4"/>
          <c:tx>
            <c:strRef>
              <c:f>'9.5'!$B$10</c:f>
              <c:strCache>
                <c:ptCount val="1"/>
                <c:pt idx="0">
                  <c:v>1350-1599cc</c:v>
                </c:pt>
              </c:strCache>
            </c:strRef>
          </c:tx>
          <c:spPr>
            <a:ln w="25400">
              <a:solidFill>
                <a:schemeClr val="bg1">
                  <a:lumMod val="50000"/>
                </a:schemeClr>
              </a:solidFill>
            </a:ln>
          </c:spPr>
          <c:marker>
            <c:symbol val="none"/>
          </c:marker>
          <c:cat>
            <c:numRef>
              <c:f>'9.5'!$C$8:$G$8</c:f>
              <c:numCache>
                <c:formatCode>0</c:formatCode>
                <c:ptCount val="5"/>
                <c:pt idx="0">
                  <c:v>2005</c:v>
                </c:pt>
                <c:pt idx="1">
                  <c:v>2006</c:v>
                </c:pt>
                <c:pt idx="2">
                  <c:v>2007</c:v>
                </c:pt>
                <c:pt idx="3">
                  <c:v>2008</c:v>
                </c:pt>
                <c:pt idx="4">
                  <c:v>2009</c:v>
                </c:pt>
              </c:numCache>
            </c:numRef>
          </c:cat>
          <c:val>
            <c:numRef>
              <c:f>'9.5'!$C$10:$P$10</c:f>
              <c:numCache>
                <c:formatCode>0.00</c:formatCode>
                <c:ptCount val="14"/>
                <c:pt idx="0">
                  <c:v>6.56</c:v>
                </c:pt>
                <c:pt idx="1">
                  <c:v>6.6360999999999999</c:v>
                </c:pt>
                <c:pt idx="2">
                  <c:v>6.6436999999999999</c:v>
                </c:pt>
                <c:pt idx="3">
                  <c:v>6.5415000000000001</c:v>
                </c:pt>
                <c:pt idx="4">
                  <c:v>6.6418999999999997</c:v>
                </c:pt>
                <c:pt idx="5">
                  <c:v>6.5370999999999997</c:v>
                </c:pt>
                <c:pt idx="6">
                  <c:v>6.4051</c:v>
                </c:pt>
                <c:pt idx="7">
                  <c:v>6.3044000000000002</c:v>
                </c:pt>
                <c:pt idx="8">
                  <c:v>6.2137000000000002</c:v>
                </c:pt>
                <c:pt idx="9">
                  <c:v>6.1775000000000002</c:v>
                </c:pt>
                <c:pt idx="10">
                  <c:v>6.0327999999999999</c:v>
                </c:pt>
                <c:pt idx="11">
                  <c:v>6.0823</c:v>
                </c:pt>
                <c:pt idx="12">
                  <c:v>6.1201999999999996</c:v>
                </c:pt>
                <c:pt idx="13">
                  <c:v>6.2218999999999998</c:v>
                </c:pt>
              </c:numCache>
            </c:numRef>
          </c:val>
          <c:smooth val="0"/>
          <c:extLst>
            <c:ext xmlns:c16="http://schemas.microsoft.com/office/drawing/2014/chart" uri="{C3380CC4-5D6E-409C-BE32-E72D297353CC}">
              <c16:uniqueId val="{00000004-01D6-4612-A10B-C70795FA7515}"/>
            </c:ext>
          </c:extLst>
        </c:ser>
        <c:ser>
          <c:idx val="0"/>
          <c:order val="5"/>
          <c:tx>
            <c:strRef>
              <c:f>'9.5'!$B$9</c:f>
              <c:strCache>
                <c:ptCount val="1"/>
                <c:pt idx="0">
                  <c:v>&lt;1350cc</c:v>
                </c:pt>
              </c:strCache>
            </c:strRef>
          </c:tx>
          <c:spPr>
            <a:ln w="25400">
              <a:solidFill>
                <a:schemeClr val="bg1">
                  <a:lumMod val="75000"/>
                </a:schemeClr>
              </a:solidFill>
            </a:ln>
          </c:spPr>
          <c:marker>
            <c:symbol val="none"/>
          </c:marker>
          <c:cat>
            <c:numRef>
              <c:f>'9.5'!$C$8:$P$8</c:f>
              <c:numCache>
                <c:formatCode>0</c:formatCode>
                <c:ptCount val="14"/>
                <c:pt idx="0">
                  <c:v>2005</c:v>
                </c:pt>
                <c:pt idx="1">
                  <c:v>2006</c:v>
                </c:pt>
                <c:pt idx="2">
                  <c:v>2007</c:v>
                </c:pt>
                <c:pt idx="3">
                  <c:v>2008</c:v>
                </c:pt>
                <c:pt idx="4">
                  <c:v>2009</c:v>
                </c:pt>
                <c:pt idx="5">
                  <c:v>2010</c:v>
                </c:pt>
                <c:pt idx="6">
                  <c:v>2011</c:v>
                </c:pt>
                <c:pt idx="7">
                  <c:v>2012</c:v>
                </c:pt>
                <c:pt idx="8" formatCode="General">
                  <c:v>2013</c:v>
                </c:pt>
                <c:pt idx="9" formatCode="General">
                  <c:v>2014</c:v>
                </c:pt>
                <c:pt idx="10" formatCode="General">
                  <c:v>2015</c:v>
                </c:pt>
                <c:pt idx="11" formatCode="General">
                  <c:v>2016</c:v>
                </c:pt>
                <c:pt idx="12" formatCode="General">
                  <c:v>2017</c:v>
                </c:pt>
                <c:pt idx="13" formatCode="General">
                  <c:v>2018</c:v>
                </c:pt>
              </c:numCache>
            </c:numRef>
          </c:cat>
          <c:val>
            <c:numRef>
              <c:f>'9.5'!$C$9:$P$9</c:f>
              <c:numCache>
                <c:formatCode>0.00</c:formatCode>
                <c:ptCount val="14"/>
                <c:pt idx="0">
                  <c:v>6.1719999999999997</c:v>
                </c:pt>
                <c:pt idx="1">
                  <c:v>6.1516999999999999</c:v>
                </c:pt>
                <c:pt idx="2">
                  <c:v>6.1295999999999999</c:v>
                </c:pt>
                <c:pt idx="3">
                  <c:v>6.0975000000000001</c:v>
                </c:pt>
                <c:pt idx="4">
                  <c:v>6.2359</c:v>
                </c:pt>
                <c:pt idx="5">
                  <c:v>6.1360999999999999</c:v>
                </c:pt>
                <c:pt idx="6">
                  <c:v>6.0049000000000001</c:v>
                </c:pt>
                <c:pt idx="7">
                  <c:v>5.9035000000000002</c:v>
                </c:pt>
                <c:pt idx="8">
                  <c:v>5.6737000000000002</c:v>
                </c:pt>
                <c:pt idx="9">
                  <c:v>5.6345000000000001</c:v>
                </c:pt>
                <c:pt idx="10">
                  <c:v>5.4756999999999998</c:v>
                </c:pt>
                <c:pt idx="11">
                  <c:v>5.4798999999999998</c:v>
                </c:pt>
                <c:pt idx="12">
                  <c:v>5.3830999999999998</c:v>
                </c:pt>
                <c:pt idx="13">
                  <c:v>5.4401999999999999</c:v>
                </c:pt>
              </c:numCache>
            </c:numRef>
          </c:val>
          <c:smooth val="0"/>
          <c:extLst>
            <c:ext xmlns:c16="http://schemas.microsoft.com/office/drawing/2014/chart" uri="{C3380CC4-5D6E-409C-BE32-E72D297353CC}">
              <c16:uniqueId val="{00000005-01D6-4612-A10B-C70795FA7515}"/>
            </c:ext>
          </c:extLst>
        </c:ser>
        <c:dLbls>
          <c:showLegendKey val="0"/>
          <c:showVal val="0"/>
          <c:showCatName val="0"/>
          <c:showSerName val="0"/>
          <c:showPercent val="0"/>
          <c:showBubbleSize val="0"/>
        </c:dLbls>
        <c:smooth val="0"/>
        <c:axId val="169980672"/>
        <c:axId val="169982592"/>
      </c:lineChart>
      <c:catAx>
        <c:axId val="16998067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registered</a:t>
                </a:r>
              </a:p>
            </c:rich>
          </c:tx>
          <c:layout>
            <c:manualLayout>
              <c:xMode val="edge"/>
              <c:yMode val="edge"/>
              <c:x val="0.42289916666666688"/>
              <c:y val="0.81754259259259265"/>
            </c:manualLayout>
          </c:layout>
          <c:overlay val="0"/>
        </c:title>
        <c:numFmt formatCode="General" sourceLinked="1"/>
        <c:majorTickMark val="out"/>
        <c:minorTickMark val="none"/>
        <c:tickLblPos val="nextTo"/>
        <c:txPr>
          <a:bodyPr rot="0" vert="horz"/>
          <a:lstStyle/>
          <a:p>
            <a:pPr>
              <a:defRPr sz="700" b="0" i="0" u="none" strike="noStrike" baseline="0">
                <a:solidFill>
                  <a:srgbClr val="000000"/>
                </a:solidFill>
                <a:latin typeface="Arial"/>
                <a:ea typeface="Arial"/>
                <a:cs typeface="Arial"/>
              </a:defRPr>
            </a:pPr>
            <a:endParaRPr lang="en-US"/>
          </a:p>
        </c:txPr>
        <c:crossAx val="169982592"/>
        <c:crosses val="autoZero"/>
        <c:auto val="1"/>
        <c:lblAlgn val="ctr"/>
        <c:lblOffset val="100"/>
        <c:noMultiLvlLbl val="0"/>
      </c:catAx>
      <c:valAx>
        <c:axId val="169982592"/>
        <c:scaling>
          <c:orientation val="minMax"/>
          <c:max val="15"/>
          <c:min val="4"/>
        </c:scaling>
        <c:delete val="0"/>
        <c:axPos val="l"/>
        <c:majorGridlines>
          <c:spPr>
            <a:ln>
              <a:solidFill>
                <a:schemeClr val="bg1">
                  <a:lumMod val="85000"/>
                </a:schemeClr>
              </a:solidFill>
              <a:prstDash val="dash"/>
            </a:ln>
          </c:spPr>
        </c:majorGridlines>
        <c:title>
          <c:tx>
            <c:rich>
              <a:bodyPr/>
              <a:lstStyle/>
              <a:p>
                <a:pPr>
                  <a:defRPr sz="700" b="0" i="0" u="none" strike="noStrike" baseline="0">
                    <a:solidFill>
                      <a:srgbClr val="000000"/>
                    </a:solidFill>
                    <a:latin typeface="Arial"/>
                    <a:ea typeface="Arial"/>
                    <a:cs typeface="Arial"/>
                  </a:defRPr>
                </a:pPr>
                <a:r>
                  <a:rPr lang="en-NZ" sz="700"/>
                  <a:t>L/100 km</a:t>
                </a:r>
              </a:p>
            </c:rich>
          </c:tx>
          <c:overlay val="0"/>
        </c:title>
        <c:numFmt formatCode="0" sourceLinked="0"/>
        <c:majorTickMark val="out"/>
        <c:minorTickMark val="none"/>
        <c:tickLblPos val="nextTo"/>
        <c:spPr>
          <a:ln>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980672"/>
        <c:crosses val="autoZero"/>
        <c:crossBetween val="midCat"/>
      </c:valAx>
      <c:spPr>
        <a:solidFill>
          <a:srgbClr val="FFFFFF"/>
        </a:solidFill>
      </c:spPr>
    </c:plotArea>
    <c:legend>
      <c:legendPos val="b"/>
      <c:layout>
        <c:manualLayout>
          <c:xMode val="edge"/>
          <c:yMode val="edge"/>
          <c:x val="5.6433055555555556E-2"/>
          <c:y val="0.88250370370370357"/>
          <c:w val="0.88007805555555563"/>
          <c:h val="0.11749629629629672"/>
        </c:manualLayout>
      </c:layout>
      <c:overlay val="0"/>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438121747069267E-2"/>
          <c:y val="8.4620370370374093E-2"/>
          <c:w val="0.75932619047619065"/>
          <c:h val="0.75112891737893228"/>
        </c:manualLayout>
      </c:layout>
      <c:lineChart>
        <c:grouping val="standard"/>
        <c:varyColors val="0"/>
        <c:ser>
          <c:idx val="1"/>
          <c:order val="0"/>
          <c:spPr>
            <a:ln w="31750">
              <a:solidFill>
                <a:srgbClr val="0093D3"/>
              </a:solidFill>
              <a:prstDash val="solid"/>
            </a:ln>
          </c:spPr>
          <c:marker>
            <c:symbol val="none"/>
          </c:marke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1.7'!$J$4:$J$21</c:f>
              <c:numCache>
                <c:formatCode>0</c:formatCode>
                <c:ptCount val="18"/>
                <c:pt idx="0">
                  <c:v>13266.491568926966</c:v>
                </c:pt>
                <c:pt idx="1">
                  <c:v>13256.971995931874</c:v>
                </c:pt>
                <c:pt idx="2">
                  <c:v>13106.600156557477</c:v>
                </c:pt>
                <c:pt idx="3">
                  <c:v>12949.357285569082</c:v>
                </c:pt>
                <c:pt idx="4">
                  <c:v>12607.211458060548</c:v>
                </c:pt>
                <c:pt idx="5">
                  <c:v>12314.916950171293</c:v>
                </c:pt>
                <c:pt idx="6">
                  <c:v>12254.349184672194</c:v>
                </c:pt>
                <c:pt idx="7">
                  <c:v>11981.017243287235</c:v>
                </c:pt>
                <c:pt idx="8">
                  <c:v>12041.209665217881</c:v>
                </c:pt>
                <c:pt idx="9">
                  <c:v>11944.660363079207</c:v>
                </c:pt>
                <c:pt idx="10">
                  <c:v>11817.286318429904</c:v>
                </c:pt>
                <c:pt idx="11">
                  <c:v>11661.479142975553</c:v>
                </c:pt>
                <c:pt idx="12">
                  <c:v>11551.975496514982</c:v>
                </c:pt>
                <c:pt idx="13">
                  <c:v>11430.228147952332</c:v>
                </c:pt>
                <c:pt idx="14">
                  <c:v>11443.980836768686</c:v>
                </c:pt>
                <c:pt idx="15">
                  <c:v>11512.299737763633</c:v>
                </c:pt>
                <c:pt idx="16">
                  <c:v>11437.870719670927</c:v>
                </c:pt>
                <c:pt idx="17">
                  <c:v>11446.241402715626</c:v>
                </c:pt>
              </c:numCache>
            </c:numRef>
          </c:val>
          <c:smooth val="0"/>
          <c:extLst>
            <c:ext xmlns:c16="http://schemas.microsoft.com/office/drawing/2014/chart" uri="{C3380CC4-5D6E-409C-BE32-E72D297353CC}">
              <c16:uniqueId val="{00000000-E91A-4136-93E7-BD327F42B4CB}"/>
            </c:ext>
          </c:extLst>
        </c:ser>
        <c:dLbls>
          <c:showLegendKey val="0"/>
          <c:showVal val="0"/>
          <c:showCatName val="0"/>
          <c:showSerName val="0"/>
          <c:showPercent val="0"/>
          <c:showBubbleSize val="0"/>
        </c:dLbls>
        <c:smooth val="0"/>
        <c:axId val="145388672"/>
        <c:axId val="145390208"/>
      </c:lineChart>
      <c:catAx>
        <c:axId val="145388672"/>
        <c:scaling>
          <c:orientation val="minMax"/>
        </c:scaling>
        <c:delete val="0"/>
        <c:axPos val="b"/>
        <c:numFmt formatCode="General" sourceLinked="1"/>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390208"/>
        <c:crosses val="autoZero"/>
        <c:auto val="1"/>
        <c:lblAlgn val="ctr"/>
        <c:lblOffset val="100"/>
        <c:tickLblSkip val="2"/>
        <c:tickMarkSkip val="1"/>
        <c:noMultiLvlLbl val="0"/>
      </c:catAx>
      <c:valAx>
        <c:axId val="145390208"/>
        <c:scaling>
          <c:orientation val="minMax"/>
          <c:max val="14000"/>
          <c:min val="11000"/>
        </c:scaling>
        <c:delete val="0"/>
        <c:axPos val="l"/>
        <c:majorGridlines>
          <c:spPr>
            <a:ln w="3175">
              <a:solidFill>
                <a:srgbClr val="808080"/>
              </a:solidFill>
              <a:prstDash val="sysDash"/>
            </a:ln>
          </c:spPr>
        </c:majorGridlines>
        <c:numFmt formatCode="0" sourceLinked="0"/>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388672"/>
        <c:crosses val="autoZero"/>
        <c:crossBetween val="midCat"/>
        <c:majorUnit val="10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NZ" sz="1100"/>
              <a:t>Figure 9.11a: Light petrol</a:t>
            </a:r>
            <a:r>
              <a:rPr lang="en-NZ" sz="1100" baseline="0"/>
              <a:t> vehicles in the 2018 fleet</a:t>
            </a:r>
            <a:endParaRPr lang="en-NZ" sz="1100"/>
          </a:p>
        </c:rich>
      </c:tx>
      <c:overlay val="0"/>
    </c:title>
    <c:autoTitleDeleted val="0"/>
    <c:plotArea>
      <c:layout/>
      <c:pieChart>
        <c:varyColors val="1"/>
        <c:ser>
          <c:idx val="0"/>
          <c:order val="0"/>
          <c:tx>
            <c:strRef>
              <c:f>'9.11'!$C$5</c:f>
              <c:strCache>
                <c:ptCount val="1"/>
                <c:pt idx="0">
                  <c:v>Vehicles</c:v>
                </c:pt>
              </c:strCache>
            </c:strRef>
          </c:tx>
          <c:dPt>
            <c:idx val="1"/>
            <c:bubble3D val="0"/>
            <c:spPr>
              <a:solidFill>
                <a:schemeClr val="accent1">
                  <a:lumMod val="50000"/>
                </a:schemeClr>
              </a:solidFill>
            </c:spPr>
            <c:extLst>
              <c:ext xmlns:c16="http://schemas.microsoft.com/office/drawing/2014/chart" uri="{C3380CC4-5D6E-409C-BE32-E72D297353CC}">
                <c16:uniqueId val="{00000000-608C-4E3F-BBAC-BACE4AB7542A}"/>
              </c:ext>
            </c:extLst>
          </c:dPt>
          <c:dPt>
            <c:idx val="2"/>
            <c:bubble3D val="0"/>
            <c:spPr>
              <a:solidFill>
                <a:schemeClr val="accent1">
                  <a:lumMod val="75000"/>
                </a:schemeClr>
              </a:solidFill>
            </c:spPr>
            <c:extLst>
              <c:ext xmlns:c16="http://schemas.microsoft.com/office/drawing/2014/chart" uri="{C3380CC4-5D6E-409C-BE32-E72D297353CC}">
                <c16:uniqueId val="{00000001-608C-4E3F-BBAC-BACE4AB7542A}"/>
              </c:ext>
            </c:extLst>
          </c:dPt>
          <c:dPt>
            <c:idx val="3"/>
            <c:bubble3D val="0"/>
            <c:spPr>
              <a:solidFill>
                <a:schemeClr val="accent1"/>
              </a:solidFill>
            </c:spPr>
            <c:extLst>
              <c:ext xmlns:c16="http://schemas.microsoft.com/office/drawing/2014/chart" uri="{C3380CC4-5D6E-409C-BE32-E72D297353CC}">
                <c16:uniqueId val="{00000002-608C-4E3F-BBAC-BACE4AB7542A}"/>
              </c:ext>
            </c:extLst>
          </c:dPt>
          <c:dPt>
            <c:idx val="4"/>
            <c:bubble3D val="0"/>
            <c:spPr>
              <a:solidFill>
                <a:schemeClr val="accent1">
                  <a:lumMod val="60000"/>
                  <a:lumOff val="40000"/>
                </a:schemeClr>
              </a:solidFill>
            </c:spPr>
            <c:extLst>
              <c:ext xmlns:c16="http://schemas.microsoft.com/office/drawing/2014/chart" uri="{C3380CC4-5D6E-409C-BE32-E72D297353CC}">
                <c16:uniqueId val="{00000003-608C-4E3F-BBAC-BACE4AB7542A}"/>
              </c:ext>
            </c:extLst>
          </c:dPt>
          <c:dPt>
            <c:idx val="5"/>
            <c:bubble3D val="0"/>
            <c:spPr>
              <a:solidFill>
                <a:schemeClr val="accent1">
                  <a:lumMod val="40000"/>
                  <a:lumOff val="60000"/>
                </a:schemeClr>
              </a:solidFill>
            </c:spPr>
            <c:extLst>
              <c:ext xmlns:c16="http://schemas.microsoft.com/office/drawing/2014/chart" uri="{C3380CC4-5D6E-409C-BE32-E72D297353CC}">
                <c16:uniqueId val="{00000004-608C-4E3F-BBAC-BACE4AB7542A}"/>
              </c:ext>
            </c:extLst>
          </c:dPt>
          <c:dPt>
            <c:idx val="6"/>
            <c:bubble3D val="0"/>
            <c:spPr>
              <a:solidFill>
                <a:schemeClr val="accent2">
                  <a:lumMod val="50000"/>
                </a:schemeClr>
              </a:solidFill>
            </c:spPr>
            <c:extLst>
              <c:ext xmlns:c16="http://schemas.microsoft.com/office/drawing/2014/chart" uri="{C3380CC4-5D6E-409C-BE32-E72D297353CC}">
                <c16:uniqueId val="{00000005-608C-4E3F-BBAC-BACE4AB7542A}"/>
              </c:ext>
            </c:extLst>
          </c:dPt>
          <c:dPt>
            <c:idx val="7"/>
            <c:bubble3D val="0"/>
            <c:spPr>
              <a:solidFill>
                <a:schemeClr val="accent2">
                  <a:lumMod val="75000"/>
                </a:schemeClr>
              </a:solidFill>
            </c:spPr>
            <c:extLst>
              <c:ext xmlns:c16="http://schemas.microsoft.com/office/drawing/2014/chart" uri="{C3380CC4-5D6E-409C-BE32-E72D297353CC}">
                <c16:uniqueId val="{00000006-608C-4E3F-BBAC-BACE4AB7542A}"/>
              </c:ext>
            </c:extLst>
          </c:dPt>
          <c:dPt>
            <c:idx val="8"/>
            <c:bubble3D val="0"/>
            <c:spPr>
              <a:solidFill>
                <a:schemeClr val="accent2"/>
              </a:solidFill>
            </c:spPr>
            <c:extLst>
              <c:ext xmlns:c16="http://schemas.microsoft.com/office/drawing/2014/chart" uri="{C3380CC4-5D6E-409C-BE32-E72D297353CC}">
                <c16:uniqueId val="{00000007-608C-4E3F-BBAC-BACE4AB7542A}"/>
              </c:ext>
            </c:extLst>
          </c:dPt>
          <c:dPt>
            <c:idx val="9"/>
            <c:bubble3D val="0"/>
            <c:spPr>
              <a:solidFill>
                <a:schemeClr val="accent2">
                  <a:lumMod val="60000"/>
                  <a:lumOff val="40000"/>
                </a:schemeClr>
              </a:solidFill>
            </c:spPr>
            <c:extLst>
              <c:ext xmlns:c16="http://schemas.microsoft.com/office/drawing/2014/chart" uri="{C3380CC4-5D6E-409C-BE32-E72D297353CC}">
                <c16:uniqueId val="{00000008-608C-4E3F-BBAC-BACE4AB7542A}"/>
              </c:ext>
            </c:extLst>
          </c:dPt>
          <c:dPt>
            <c:idx val="10"/>
            <c:bubble3D val="0"/>
            <c:spPr>
              <a:solidFill>
                <a:schemeClr val="accent2">
                  <a:lumMod val="40000"/>
                  <a:lumOff val="60000"/>
                </a:schemeClr>
              </a:solidFill>
            </c:spPr>
            <c:extLst>
              <c:ext xmlns:c16="http://schemas.microsoft.com/office/drawing/2014/chart" uri="{C3380CC4-5D6E-409C-BE32-E72D297353CC}">
                <c16:uniqueId val="{00000009-608C-4E3F-BBAC-BACE4AB7542A}"/>
              </c:ext>
            </c:extLst>
          </c:dPt>
          <c:dPt>
            <c:idx val="13"/>
            <c:bubble3D val="0"/>
            <c:spPr>
              <a:solidFill>
                <a:schemeClr val="bg1">
                  <a:lumMod val="90000"/>
                </a:schemeClr>
              </a:solidFill>
            </c:spPr>
            <c:extLst>
              <c:ext xmlns:c16="http://schemas.microsoft.com/office/drawing/2014/chart" uri="{C3380CC4-5D6E-409C-BE32-E72D297353CC}">
                <c16:uniqueId val="{0000000A-608C-4E3F-BBAC-BACE4AB7542A}"/>
              </c:ext>
            </c:extLst>
          </c:dPt>
          <c:cat>
            <c:strRef>
              <c:f>'9.11'!$B$6:$B$20</c:f>
              <c:strCache>
                <c:ptCount val="15"/>
                <c:pt idx="0">
                  <c:v>Euro 1 petrol</c:v>
                </c:pt>
                <c:pt idx="1">
                  <c:v>Euro 2 petrol</c:v>
                </c:pt>
                <c:pt idx="2">
                  <c:v>Euro 3 or 4 petrol</c:v>
                </c:pt>
                <c:pt idx="3">
                  <c:v>Euro 3 petrol</c:v>
                </c:pt>
                <c:pt idx="4">
                  <c:v>Euro 4 petrol</c:v>
                </c:pt>
                <c:pt idx="5">
                  <c:v>Euro 5 petrol</c:v>
                </c:pt>
                <c:pt idx="6">
                  <c:v>Euro 6 petrol</c:v>
                </c:pt>
                <c:pt idx="7">
                  <c:v>Japan pre-1998 petrol</c:v>
                </c:pt>
                <c:pt idx="8">
                  <c:v>Japan 00/02 petrol</c:v>
                </c:pt>
                <c:pt idx="9">
                  <c:v>Japan 98 petrol</c:v>
                </c:pt>
                <c:pt idx="10">
                  <c:v>Japan 05 petrol</c:v>
                </c:pt>
                <c:pt idx="11">
                  <c:v>Japan 09 petrol</c:v>
                </c:pt>
                <c:pt idx="12">
                  <c:v>Australian pre-Euro 2</c:v>
                </c:pt>
                <c:pt idx="13">
                  <c:v>US petrol</c:v>
                </c:pt>
                <c:pt idx="14">
                  <c:v>No info</c:v>
                </c:pt>
              </c:strCache>
            </c:strRef>
          </c:cat>
          <c:val>
            <c:numRef>
              <c:f>'9.11'!$C$6:$C$20</c:f>
              <c:numCache>
                <c:formatCode>General</c:formatCode>
                <c:ptCount val="15"/>
                <c:pt idx="0">
                  <c:v>711</c:v>
                </c:pt>
                <c:pt idx="1">
                  <c:v>55085</c:v>
                </c:pt>
                <c:pt idx="2">
                  <c:v>18396</c:v>
                </c:pt>
                <c:pt idx="3">
                  <c:v>172608</c:v>
                </c:pt>
                <c:pt idx="4">
                  <c:v>299985</c:v>
                </c:pt>
                <c:pt idx="5">
                  <c:v>303501</c:v>
                </c:pt>
                <c:pt idx="6">
                  <c:v>54194</c:v>
                </c:pt>
                <c:pt idx="7">
                  <c:v>366837</c:v>
                </c:pt>
                <c:pt idx="8">
                  <c:v>266674</c:v>
                </c:pt>
                <c:pt idx="9">
                  <c:v>101716</c:v>
                </c:pt>
                <c:pt idx="10">
                  <c:v>832131</c:v>
                </c:pt>
                <c:pt idx="11">
                  <c:v>849</c:v>
                </c:pt>
                <c:pt idx="12">
                  <c:v>453</c:v>
                </c:pt>
                <c:pt idx="13">
                  <c:v>1831</c:v>
                </c:pt>
                <c:pt idx="14">
                  <c:v>684462</c:v>
                </c:pt>
              </c:numCache>
            </c:numRef>
          </c:val>
          <c:extLst>
            <c:ext xmlns:c16="http://schemas.microsoft.com/office/drawing/2014/chart" uri="{C3380CC4-5D6E-409C-BE32-E72D297353CC}">
              <c16:uniqueId val="{0000000B-608C-4E3F-BBAC-BACE4AB7542A}"/>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69695822397200369"/>
          <c:y val="0.10413240011665417"/>
          <c:w val="0.28637510936132982"/>
          <c:h val="0.85391112569262151"/>
        </c:manualLayout>
      </c:layout>
      <c:overlay val="0"/>
      <c:txPr>
        <a:bodyPr/>
        <a:lstStyle/>
        <a:p>
          <a:pPr>
            <a:defRPr sz="800">
              <a:latin typeface="Arial" pitchFamily="34" charset="0"/>
              <a:cs typeface="Arial" pitchFamily="34" charset="0"/>
            </a:defRPr>
          </a:pPr>
          <a:endParaRPr lang="en-US"/>
        </a:p>
      </c:txPr>
    </c:legend>
    <c:plotVisOnly val="1"/>
    <c:dispBlanksAs val="zero"/>
    <c:showDLblsOverMax val="0"/>
  </c:chart>
  <c:spPr>
    <a:solidFill>
      <a:srgbClr val="FFFFFF"/>
    </a:solidFill>
  </c:spPr>
  <c:printSettings>
    <c:headerFooter/>
    <c:pageMargins b="0.75000000000001266" l="0.70000000000000062" r="0.70000000000000062" t="0.75000000000001266" header="0.30000000000000032" footer="0.30000000000000032"/>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NZ" sz="1100"/>
              <a:t>Figure 9.11b: Light diesel</a:t>
            </a:r>
            <a:r>
              <a:rPr lang="en-NZ" sz="1100" baseline="0"/>
              <a:t> vehicles in the 2018 fleet</a:t>
            </a:r>
            <a:endParaRPr lang="en-NZ" sz="1100"/>
          </a:p>
        </c:rich>
      </c:tx>
      <c:overlay val="0"/>
    </c:title>
    <c:autoTitleDeleted val="0"/>
    <c:plotArea>
      <c:layout/>
      <c:pieChart>
        <c:varyColors val="1"/>
        <c:ser>
          <c:idx val="0"/>
          <c:order val="0"/>
          <c:tx>
            <c:strRef>
              <c:f>'9.11'!$C$5</c:f>
              <c:strCache>
                <c:ptCount val="1"/>
                <c:pt idx="0">
                  <c:v>Vehicles</c:v>
                </c:pt>
              </c:strCache>
            </c:strRef>
          </c:tx>
          <c:dPt>
            <c:idx val="0"/>
            <c:bubble3D val="0"/>
            <c:spPr>
              <a:solidFill>
                <a:schemeClr val="accent6"/>
              </a:solidFill>
            </c:spPr>
            <c:extLst>
              <c:ext xmlns:c16="http://schemas.microsoft.com/office/drawing/2014/chart" uri="{C3380CC4-5D6E-409C-BE32-E72D297353CC}">
                <c16:uniqueId val="{00000000-C11C-4EB3-92C0-6E49C0987870}"/>
              </c:ext>
            </c:extLst>
          </c:dPt>
          <c:dPt>
            <c:idx val="2"/>
            <c:bubble3D val="0"/>
            <c:spPr>
              <a:solidFill>
                <a:schemeClr val="accent3">
                  <a:lumMod val="75000"/>
                </a:schemeClr>
              </a:solidFill>
            </c:spPr>
            <c:extLst>
              <c:ext xmlns:c16="http://schemas.microsoft.com/office/drawing/2014/chart" uri="{C3380CC4-5D6E-409C-BE32-E72D297353CC}">
                <c16:uniqueId val="{00000001-C11C-4EB3-92C0-6E49C0987870}"/>
              </c:ext>
            </c:extLst>
          </c:dPt>
          <c:dPt>
            <c:idx val="3"/>
            <c:bubble3D val="0"/>
            <c:spPr>
              <a:solidFill>
                <a:schemeClr val="accent3"/>
              </a:solidFill>
            </c:spPr>
            <c:extLst>
              <c:ext xmlns:c16="http://schemas.microsoft.com/office/drawing/2014/chart" uri="{C3380CC4-5D6E-409C-BE32-E72D297353CC}">
                <c16:uniqueId val="{00000002-C11C-4EB3-92C0-6E49C0987870}"/>
              </c:ext>
            </c:extLst>
          </c:dPt>
          <c:dPt>
            <c:idx val="4"/>
            <c:bubble3D val="0"/>
            <c:spPr>
              <a:solidFill>
                <a:schemeClr val="accent3">
                  <a:lumMod val="60000"/>
                  <a:lumOff val="40000"/>
                </a:schemeClr>
              </a:solidFill>
            </c:spPr>
            <c:extLst>
              <c:ext xmlns:c16="http://schemas.microsoft.com/office/drawing/2014/chart" uri="{C3380CC4-5D6E-409C-BE32-E72D297353CC}">
                <c16:uniqueId val="{00000003-C11C-4EB3-92C0-6E49C0987870}"/>
              </c:ext>
            </c:extLst>
          </c:dPt>
          <c:dPt>
            <c:idx val="5"/>
            <c:bubble3D val="0"/>
            <c:spPr>
              <a:solidFill>
                <a:schemeClr val="accent3">
                  <a:lumMod val="40000"/>
                  <a:lumOff val="60000"/>
                </a:schemeClr>
              </a:solidFill>
            </c:spPr>
            <c:extLst>
              <c:ext xmlns:c16="http://schemas.microsoft.com/office/drawing/2014/chart" uri="{C3380CC4-5D6E-409C-BE32-E72D297353CC}">
                <c16:uniqueId val="{00000004-C11C-4EB3-92C0-6E49C0987870}"/>
              </c:ext>
            </c:extLst>
          </c:dPt>
          <c:dPt>
            <c:idx val="6"/>
            <c:bubble3D val="0"/>
            <c:spPr>
              <a:solidFill>
                <a:schemeClr val="accent3">
                  <a:lumMod val="20000"/>
                  <a:lumOff val="80000"/>
                </a:schemeClr>
              </a:solidFill>
            </c:spPr>
            <c:extLst>
              <c:ext xmlns:c16="http://schemas.microsoft.com/office/drawing/2014/chart" uri="{C3380CC4-5D6E-409C-BE32-E72D297353CC}">
                <c16:uniqueId val="{00000005-C11C-4EB3-92C0-6E49C0987870}"/>
              </c:ext>
            </c:extLst>
          </c:dPt>
          <c:dPt>
            <c:idx val="7"/>
            <c:bubble3D val="0"/>
            <c:spPr>
              <a:solidFill>
                <a:schemeClr val="accent2">
                  <a:lumMod val="75000"/>
                </a:schemeClr>
              </a:solidFill>
            </c:spPr>
            <c:extLst>
              <c:ext xmlns:c16="http://schemas.microsoft.com/office/drawing/2014/chart" uri="{C3380CC4-5D6E-409C-BE32-E72D297353CC}">
                <c16:uniqueId val="{00000006-C11C-4EB3-92C0-6E49C0987870}"/>
              </c:ext>
            </c:extLst>
          </c:dPt>
          <c:dPt>
            <c:idx val="8"/>
            <c:bubble3D val="0"/>
            <c:spPr>
              <a:solidFill>
                <a:schemeClr val="accent2"/>
              </a:solidFill>
            </c:spPr>
            <c:extLst>
              <c:ext xmlns:c16="http://schemas.microsoft.com/office/drawing/2014/chart" uri="{C3380CC4-5D6E-409C-BE32-E72D297353CC}">
                <c16:uniqueId val="{00000007-C11C-4EB3-92C0-6E49C0987870}"/>
              </c:ext>
            </c:extLst>
          </c:dPt>
          <c:dPt>
            <c:idx val="9"/>
            <c:bubble3D val="0"/>
            <c:spPr>
              <a:solidFill>
                <a:schemeClr val="accent2">
                  <a:lumMod val="60000"/>
                  <a:lumOff val="40000"/>
                </a:schemeClr>
              </a:solidFill>
            </c:spPr>
            <c:extLst>
              <c:ext xmlns:c16="http://schemas.microsoft.com/office/drawing/2014/chart" uri="{C3380CC4-5D6E-409C-BE32-E72D297353CC}">
                <c16:uniqueId val="{00000008-C11C-4EB3-92C0-6E49C0987870}"/>
              </c:ext>
            </c:extLst>
          </c:dPt>
          <c:dPt>
            <c:idx val="13"/>
            <c:bubble3D val="0"/>
            <c:spPr>
              <a:solidFill>
                <a:schemeClr val="bg1">
                  <a:lumMod val="90000"/>
                </a:schemeClr>
              </a:solidFill>
            </c:spPr>
            <c:extLst>
              <c:ext xmlns:c16="http://schemas.microsoft.com/office/drawing/2014/chart" uri="{C3380CC4-5D6E-409C-BE32-E72D297353CC}">
                <c16:uniqueId val="{00000009-C11C-4EB3-92C0-6E49C0987870}"/>
              </c:ext>
            </c:extLst>
          </c:dPt>
          <c:cat>
            <c:strRef>
              <c:f>'9.11'!$B$24:$B$37</c:f>
              <c:strCache>
                <c:ptCount val="14"/>
                <c:pt idx="0">
                  <c:v>Australian pre-Euro 2</c:v>
                </c:pt>
                <c:pt idx="1">
                  <c:v>Euro 1 diesel</c:v>
                </c:pt>
                <c:pt idx="2">
                  <c:v>Euro 2 diesel</c:v>
                </c:pt>
                <c:pt idx="3">
                  <c:v>Euro 3 diesel</c:v>
                </c:pt>
                <c:pt idx="4">
                  <c:v>Euro 4 diesel</c:v>
                </c:pt>
                <c:pt idx="5">
                  <c:v>Euro 5 diesel</c:v>
                </c:pt>
                <c:pt idx="6">
                  <c:v>Euro 6 diesel</c:v>
                </c:pt>
                <c:pt idx="7">
                  <c:v>Japan pre-97 diesel</c:v>
                </c:pt>
                <c:pt idx="8">
                  <c:v>Japan 97/99 diesel</c:v>
                </c:pt>
                <c:pt idx="9">
                  <c:v>Japan 02/04 diesel</c:v>
                </c:pt>
                <c:pt idx="10">
                  <c:v>Japan 05 diesel</c:v>
                </c:pt>
                <c:pt idx="11">
                  <c:v>Japan 09 diesel</c:v>
                </c:pt>
                <c:pt idx="12">
                  <c:v>US2007 diesel</c:v>
                </c:pt>
                <c:pt idx="13">
                  <c:v>No info</c:v>
                </c:pt>
              </c:strCache>
            </c:strRef>
          </c:cat>
          <c:val>
            <c:numRef>
              <c:f>'9.11'!$C$24:$C$37</c:f>
              <c:numCache>
                <c:formatCode>General</c:formatCode>
                <c:ptCount val="14"/>
                <c:pt idx="0">
                  <c:v>1</c:v>
                </c:pt>
                <c:pt idx="1">
                  <c:v>5</c:v>
                </c:pt>
                <c:pt idx="2">
                  <c:v>31780</c:v>
                </c:pt>
                <c:pt idx="3">
                  <c:v>34429</c:v>
                </c:pt>
                <c:pt idx="4">
                  <c:v>202495</c:v>
                </c:pt>
                <c:pt idx="5">
                  <c:v>163186</c:v>
                </c:pt>
                <c:pt idx="6">
                  <c:v>20019</c:v>
                </c:pt>
                <c:pt idx="7">
                  <c:v>112827</c:v>
                </c:pt>
                <c:pt idx="8">
                  <c:v>11817</c:v>
                </c:pt>
                <c:pt idx="9">
                  <c:v>1931</c:v>
                </c:pt>
                <c:pt idx="10">
                  <c:v>12419</c:v>
                </c:pt>
                <c:pt idx="11">
                  <c:v>1073</c:v>
                </c:pt>
                <c:pt idx="12">
                  <c:v>12</c:v>
                </c:pt>
                <c:pt idx="13">
                  <c:v>160138</c:v>
                </c:pt>
              </c:numCache>
            </c:numRef>
          </c:val>
          <c:extLst>
            <c:ext xmlns:c16="http://schemas.microsoft.com/office/drawing/2014/chart" uri="{C3380CC4-5D6E-409C-BE32-E72D297353CC}">
              <c16:uniqueId val="{0000000A-C11C-4EB3-92C0-6E49C0987870}"/>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70533311461067361"/>
          <c:y val="9.0243511227762932E-2"/>
          <c:w val="0.27800021872266634"/>
          <c:h val="0.86780001458153633"/>
        </c:manualLayout>
      </c:layout>
      <c:overlay val="0"/>
      <c:txPr>
        <a:bodyPr/>
        <a:lstStyle/>
        <a:p>
          <a:pPr>
            <a:defRPr sz="800">
              <a:latin typeface="Arial" pitchFamily="34" charset="0"/>
              <a:cs typeface="Arial" pitchFamily="34" charset="0"/>
            </a:defRPr>
          </a:pPr>
          <a:endParaRPr lang="en-US"/>
        </a:p>
      </c:txPr>
    </c:legend>
    <c:plotVisOnly val="1"/>
    <c:dispBlanksAs val="zero"/>
    <c:showDLblsOverMax val="0"/>
  </c:chart>
  <c:spPr>
    <a:solidFill>
      <a:srgbClr val="FFFFFF"/>
    </a:solidFill>
  </c:spPr>
  <c:printSettings>
    <c:headerFooter/>
    <c:pageMargins b="0.75000000000001288" l="0.70000000000000062" r="0.70000000000000062" t="0.75000000000001288" header="0.30000000000000032" footer="0.30000000000000032"/>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Z" sz="1050"/>
              <a:t>Figure 9.11c:</a:t>
            </a:r>
            <a:r>
              <a:rPr lang="en-NZ" sz="1050" baseline="0"/>
              <a:t> Emissions regime of the Dec 2018 light petrol fleet by year of manufacture</a:t>
            </a:r>
            <a:endParaRPr lang="en-NZ" sz="1050"/>
          </a:p>
        </c:rich>
      </c:tx>
      <c:layout>
        <c:manualLayout>
          <c:xMode val="edge"/>
          <c:yMode val="edge"/>
          <c:x val="0.16243044619423158"/>
          <c:y val="2.7777777777779029E-2"/>
        </c:manualLayout>
      </c:layout>
      <c:overlay val="0"/>
    </c:title>
    <c:autoTitleDeleted val="0"/>
    <c:plotArea>
      <c:layout>
        <c:manualLayout>
          <c:layoutTarget val="inner"/>
          <c:xMode val="edge"/>
          <c:yMode val="edge"/>
          <c:x val="0.12832174103237096"/>
          <c:y val="0.17177092446777489"/>
          <c:w val="0.8499991251093616"/>
          <c:h val="0.67486512102653862"/>
        </c:manualLayout>
      </c:layout>
      <c:barChart>
        <c:barDir val="col"/>
        <c:grouping val="stacked"/>
        <c:varyColors val="0"/>
        <c:ser>
          <c:idx val="0"/>
          <c:order val="0"/>
          <c:tx>
            <c:strRef>
              <c:f>'9.11'!$E$7</c:f>
              <c:strCache>
                <c:ptCount val="1"/>
                <c:pt idx="0">
                  <c:v>Known</c:v>
                </c:pt>
              </c:strCache>
            </c:strRef>
          </c:tx>
          <c:invertIfNegative val="0"/>
          <c:cat>
            <c:numRef>
              <c:f>'9.11'!$F$6:$BD$6</c:f>
              <c:numCache>
                <c:formatCode>General</c:formatCode>
                <c:ptCount val="51"/>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formatCode="@">
                  <c:v>2016</c:v>
                </c:pt>
                <c:pt idx="49">
                  <c:v>2017</c:v>
                </c:pt>
                <c:pt idx="50" formatCode="@">
                  <c:v>2018</c:v>
                </c:pt>
              </c:numCache>
            </c:numRef>
          </c:cat>
          <c:val>
            <c:numRef>
              <c:f>'9.11'!$F$7:$BD$7</c:f>
              <c:numCache>
                <c:formatCode>General</c:formatCode>
                <c:ptCount val="51"/>
                <c:pt idx="0">
                  <c:v>11469</c:v>
                </c:pt>
                <c:pt idx="1">
                  <c:v>1068</c:v>
                </c:pt>
                <c:pt idx="2">
                  <c:v>892</c:v>
                </c:pt>
                <c:pt idx="3">
                  <c:v>583</c:v>
                </c:pt>
                <c:pt idx="4">
                  <c:v>673</c:v>
                </c:pt>
                <c:pt idx="5">
                  <c:v>666</c:v>
                </c:pt>
                <c:pt idx="6">
                  <c:v>503</c:v>
                </c:pt>
                <c:pt idx="7">
                  <c:v>378</c:v>
                </c:pt>
                <c:pt idx="8">
                  <c:v>427</c:v>
                </c:pt>
                <c:pt idx="9">
                  <c:v>521</c:v>
                </c:pt>
                <c:pt idx="10">
                  <c:v>907</c:v>
                </c:pt>
                <c:pt idx="11">
                  <c:v>1369</c:v>
                </c:pt>
                <c:pt idx="12">
                  <c:v>1137</c:v>
                </c:pt>
                <c:pt idx="13">
                  <c:v>1040</c:v>
                </c:pt>
                <c:pt idx="14">
                  <c:v>1246</c:v>
                </c:pt>
                <c:pt idx="15">
                  <c:v>1466</c:v>
                </c:pt>
                <c:pt idx="16">
                  <c:v>1956</c:v>
                </c:pt>
                <c:pt idx="17">
                  <c:v>2268</c:v>
                </c:pt>
                <c:pt idx="18">
                  <c:v>2530</c:v>
                </c:pt>
                <c:pt idx="19">
                  <c:v>2958</c:v>
                </c:pt>
                <c:pt idx="20">
                  <c:v>4296</c:v>
                </c:pt>
                <c:pt idx="21">
                  <c:v>8321</c:v>
                </c:pt>
                <c:pt idx="22">
                  <c:v>12016</c:v>
                </c:pt>
                <c:pt idx="23">
                  <c:v>14454</c:v>
                </c:pt>
                <c:pt idx="24">
                  <c:v>19109</c:v>
                </c:pt>
                <c:pt idx="25">
                  <c:v>19194</c:v>
                </c:pt>
                <c:pt idx="26">
                  <c:v>29379</c:v>
                </c:pt>
                <c:pt idx="27">
                  <c:v>43357</c:v>
                </c:pt>
                <c:pt idx="28">
                  <c:v>74078</c:v>
                </c:pt>
                <c:pt idx="29">
                  <c:v>67778</c:v>
                </c:pt>
                <c:pt idx="30">
                  <c:v>56875</c:v>
                </c:pt>
                <c:pt idx="31">
                  <c:v>49763</c:v>
                </c:pt>
                <c:pt idx="32">
                  <c:v>59090</c:v>
                </c:pt>
                <c:pt idx="33">
                  <c:v>63785</c:v>
                </c:pt>
                <c:pt idx="34">
                  <c:v>61487</c:v>
                </c:pt>
                <c:pt idx="35">
                  <c:v>49890</c:v>
                </c:pt>
                <c:pt idx="36">
                  <c:v>140824</c:v>
                </c:pt>
                <c:pt idx="37">
                  <c:v>238871</c:v>
                </c:pt>
                <c:pt idx="38">
                  <c:v>225442</c:v>
                </c:pt>
                <c:pt idx="39">
                  <c:v>205677</c:v>
                </c:pt>
                <c:pt idx="40">
                  <c:v>152816</c:v>
                </c:pt>
                <c:pt idx="41">
                  <c:v>97143</c:v>
                </c:pt>
                <c:pt idx="42">
                  <c:v>88463</c:v>
                </c:pt>
                <c:pt idx="43">
                  <c:v>78460</c:v>
                </c:pt>
                <c:pt idx="44">
                  <c:v>84535</c:v>
                </c:pt>
                <c:pt idx="45">
                  <c:v>80325</c:v>
                </c:pt>
                <c:pt idx="46">
                  <c:v>78979</c:v>
                </c:pt>
                <c:pt idx="47">
                  <c:v>77631</c:v>
                </c:pt>
                <c:pt idx="48" formatCode="_-* #,##0_-;\-* #,##0_-;_-* &quot;-&quot;??_-;_-@_-">
                  <c:v>81149</c:v>
                </c:pt>
                <c:pt idx="49">
                  <c:v>88686</c:v>
                </c:pt>
                <c:pt idx="50" formatCode="_-* #,##0_-;\-* #,##0_-;_-* &quot;-&quot;??_-;_-@_-">
                  <c:v>88954</c:v>
                </c:pt>
              </c:numCache>
            </c:numRef>
          </c:val>
          <c:extLst>
            <c:ext xmlns:c16="http://schemas.microsoft.com/office/drawing/2014/chart" uri="{C3380CC4-5D6E-409C-BE32-E72D297353CC}">
              <c16:uniqueId val="{00000000-1912-4196-BBE1-5C4E019AE8EC}"/>
            </c:ext>
          </c:extLst>
        </c:ser>
        <c:ser>
          <c:idx val="1"/>
          <c:order val="1"/>
          <c:tx>
            <c:strRef>
              <c:f>'9.11'!$E$8</c:f>
              <c:strCache>
                <c:ptCount val="1"/>
                <c:pt idx="0">
                  <c:v>Not known</c:v>
                </c:pt>
              </c:strCache>
            </c:strRef>
          </c:tx>
          <c:invertIfNegative val="0"/>
          <c:cat>
            <c:numRef>
              <c:f>'9.11'!$F$6:$BD$6</c:f>
              <c:numCache>
                <c:formatCode>General</c:formatCode>
                <c:ptCount val="51"/>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formatCode="@">
                  <c:v>2016</c:v>
                </c:pt>
                <c:pt idx="49">
                  <c:v>2017</c:v>
                </c:pt>
                <c:pt idx="50" formatCode="@">
                  <c:v>2018</c:v>
                </c:pt>
              </c:numCache>
            </c:numRef>
          </c:cat>
          <c:val>
            <c:numRef>
              <c:f>'9.11'!$F$8:$BD$8</c:f>
              <c:numCache>
                <c:formatCode>General</c:formatCode>
                <c:ptCount val="51"/>
                <c:pt idx="0">
                  <c:v>43625</c:v>
                </c:pt>
                <c:pt idx="1">
                  <c:v>3317</c:v>
                </c:pt>
                <c:pt idx="2">
                  <c:v>4766</c:v>
                </c:pt>
                <c:pt idx="3">
                  <c:v>5203</c:v>
                </c:pt>
                <c:pt idx="4">
                  <c:v>5769</c:v>
                </c:pt>
                <c:pt idx="5">
                  <c:v>5865</c:v>
                </c:pt>
                <c:pt idx="6">
                  <c:v>6200</c:v>
                </c:pt>
                <c:pt idx="7">
                  <c:v>4009</c:v>
                </c:pt>
                <c:pt idx="8">
                  <c:v>3519</c:v>
                </c:pt>
                <c:pt idx="9">
                  <c:v>3616</c:v>
                </c:pt>
                <c:pt idx="10">
                  <c:v>4319</c:v>
                </c:pt>
                <c:pt idx="11">
                  <c:v>4063</c:v>
                </c:pt>
                <c:pt idx="12">
                  <c:v>3968</c:v>
                </c:pt>
                <c:pt idx="13">
                  <c:v>3384</c:v>
                </c:pt>
                <c:pt idx="14">
                  <c:v>3407</c:v>
                </c:pt>
                <c:pt idx="15">
                  <c:v>3117</c:v>
                </c:pt>
                <c:pt idx="16">
                  <c:v>3834</c:v>
                </c:pt>
                <c:pt idx="17">
                  <c:v>4540</c:v>
                </c:pt>
                <c:pt idx="18">
                  <c:v>5026</c:v>
                </c:pt>
                <c:pt idx="19">
                  <c:v>6158</c:v>
                </c:pt>
                <c:pt idx="20">
                  <c:v>6740</c:v>
                </c:pt>
                <c:pt idx="21">
                  <c:v>9742</c:v>
                </c:pt>
                <c:pt idx="22">
                  <c:v>14186</c:v>
                </c:pt>
                <c:pt idx="23">
                  <c:v>11375</c:v>
                </c:pt>
                <c:pt idx="24">
                  <c:v>12567</c:v>
                </c:pt>
                <c:pt idx="25">
                  <c:v>14664</c:v>
                </c:pt>
                <c:pt idx="26">
                  <c:v>20428</c:v>
                </c:pt>
                <c:pt idx="27">
                  <c:v>17594</c:v>
                </c:pt>
                <c:pt idx="28">
                  <c:v>25041</c:v>
                </c:pt>
                <c:pt idx="29">
                  <c:v>24670</c:v>
                </c:pt>
                <c:pt idx="30">
                  <c:v>29852</c:v>
                </c:pt>
                <c:pt idx="31">
                  <c:v>35028</c:v>
                </c:pt>
                <c:pt idx="32">
                  <c:v>38847</c:v>
                </c:pt>
                <c:pt idx="33">
                  <c:v>42762</c:v>
                </c:pt>
                <c:pt idx="34">
                  <c:v>50791</c:v>
                </c:pt>
                <c:pt idx="35">
                  <c:v>61244</c:v>
                </c:pt>
                <c:pt idx="36">
                  <c:v>66863</c:v>
                </c:pt>
                <c:pt idx="37">
                  <c:v>15954</c:v>
                </c:pt>
                <c:pt idx="38">
                  <c:v>7411</c:v>
                </c:pt>
                <c:pt idx="39">
                  <c:v>6107</c:v>
                </c:pt>
                <c:pt idx="40">
                  <c:v>4532</c:v>
                </c:pt>
                <c:pt idx="41">
                  <c:v>3882</c:v>
                </c:pt>
                <c:pt idx="42">
                  <c:v>3221</c:v>
                </c:pt>
                <c:pt idx="43">
                  <c:v>2347</c:v>
                </c:pt>
                <c:pt idx="44">
                  <c:v>2265</c:v>
                </c:pt>
                <c:pt idx="45">
                  <c:v>2427</c:v>
                </c:pt>
                <c:pt idx="46">
                  <c:v>4963</c:v>
                </c:pt>
                <c:pt idx="47">
                  <c:v>6765</c:v>
                </c:pt>
                <c:pt idx="48" formatCode="_-* #,##0_-;\-* #,##0_-;_-* &quot;-&quot;??_-;_-@_-">
                  <c:v>6910</c:v>
                </c:pt>
                <c:pt idx="49">
                  <c:v>3988</c:v>
                </c:pt>
                <c:pt idx="50" formatCode="_-* #,##0_-;\-* #,##0_-;_-* &quot;-&quot;??_-;_-@_-">
                  <c:v>3589</c:v>
                </c:pt>
              </c:numCache>
            </c:numRef>
          </c:val>
          <c:extLst>
            <c:ext xmlns:c16="http://schemas.microsoft.com/office/drawing/2014/chart" uri="{C3380CC4-5D6E-409C-BE32-E72D297353CC}">
              <c16:uniqueId val="{00000001-1912-4196-BBE1-5C4E019AE8EC}"/>
            </c:ext>
          </c:extLst>
        </c:ser>
        <c:dLbls>
          <c:showLegendKey val="0"/>
          <c:showVal val="0"/>
          <c:showCatName val="0"/>
          <c:showSerName val="0"/>
          <c:showPercent val="0"/>
          <c:showBubbleSize val="0"/>
        </c:dLbls>
        <c:gapWidth val="150"/>
        <c:overlap val="100"/>
        <c:axId val="170036224"/>
        <c:axId val="170054400"/>
      </c:barChart>
      <c:catAx>
        <c:axId val="170036224"/>
        <c:scaling>
          <c:orientation val="minMax"/>
        </c:scaling>
        <c:delete val="0"/>
        <c:axPos val="b"/>
        <c:numFmt formatCode="General" sourceLinked="1"/>
        <c:majorTickMark val="out"/>
        <c:minorTickMark val="none"/>
        <c:tickLblPos val="nextTo"/>
        <c:crossAx val="170054400"/>
        <c:crosses val="autoZero"/>
        <c:auto val="1"/>
        <c:lblAlgn val="ctr"/>
        <c:lblOffset val="100"/>
        <c:noMultiLvlLbl val="0"/>
      </c:catAx>
      <c:valAx>
        <c:axId val="170054400"/>
        <c:scaling>
          <c:orientation val="minMax"/>
        </c:scaling>
        <c:delete val="0"/>
        <c:axPos val="l"/>
        <c:majorGridlines>
          <c:spPr>
            <a:ln>
              <a:solidFill>
                <a:schemeClr val="bg1">
                  <a:lumMod val="75000"/>
                </a:schemeClr>
              </a:solidFill>
              <a:prstDash val="dash"/>
            </a:ln>
          </c:spPr>
        </c:majorGridlines>
        <c:numFmt formatCode="General" sourceLinked="1"/>
        <c:majorTickMark val="out"/>
        <c:minorTickMark val="none"/>
        <c:tickLblPos val="nextTo"/>
        <c:crossAx val="170036224"/>
        <c:crosses val="autoZero"/>
        <c:crossBetween val="between"/>
      </c:valAx>
      <c:spPr>
        <a:solidFill>
          <a:srgbClr val="FFFFFF"/>
        </a:solidFill>
      </c:spPr>
    </c:plotArea>
    <c:legend>
      <c:legendPos val="r"/>
      <c:layout>
        <c:manualLayout>
          <c:xMode val="edge"/>
          <c:yMode val="edge"/>
          <c:x val="0.17276531058618244"/>
          <c:y val="0.23109762321376487"/>
          <c:w val="0.17167913385826791"/>
          <c:h val="0.13502697579469233"/>
        </c:manualLayout>
      </c:layout>
      <c:overlay val="0"/>
    </c:legend>
    <c:plotVisOnly val="1"/>
    <c:dispBlanksAs val="gap"/>
    <c:showDLblsOverMax val="0"/>
  </c:chart>
  <c:spPr>
    <a:solidFill>
      <a:srgbClr val="FFFFFF"/>
    </a:solidFill>
  </c:spPr>
  <c:printSettings>
    <c:headerFooter/>
    <c:pageMargins b="0.75000000000001255" l="0.70000000000000062" r="0.70000000000000062" t="0.75000000000001255" header="0.30000000000000032" footer="0.30000000000000032"/>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Z" sz="1050"/>
              <a:t>Figure 9.11d:</a:t>
            </a:r>
            <a:r>
              <a:rPr lang="en-NZ" sz="1050" baseline="0"/>
              <a:t> Emissions regime of the Dec 2018 light diesel fleet by year of manufacture</a:t>
            </a:r>
            <a:endParaRPr lang="en-NZ" sz="1050"/>
          </a:p>
        </c:rich>
      </c:tx>
      <c:layout>
        <c:manualLayout>
          <c:xMode val="edge"/>
          <c:yMode val="edge"/>
          <c:x val="0.16243044619423158"/>
          <c:y val="2.7777777777779029E-2"/>
        </c:manualLayout>
      </c:layout>
      <c:overlay val="0"/>
      <c:spPr>
        <a:solidFill>
          <a:srgbClr val="FFFFFF"/>
        </a:solidFill>
      </c:spPr>
    </c:title>
    <c:autoTitleDeleted val="0"/>
    <c:plotArea>
      <c:layout>
        <c:manualLayout>
          <c:layoutTarget val="inner"/>
          <c:xMode val="edge"/>
          <c:yMode val="edge"/>
          <c:x val="0.12832174103237096"/>
          <c:y val="0.17177092446777489"/>
          <c:w val="0.8499991251093616"/>
          <c:h val="0.67486512102653862"/>
        </c:manualLayout>
      </c:layout>
      <c:barChart>
        <c:barDir val="col"/>
        <c:grouping val="stacked"/>
        <c:varyColors val="0"/>
        <c:ser>
          <c:idx val="0"/>
          <c:order val="0"/>
          <c:tx>
            <c:strRef>
              <c:f>'9.11'!$E$12</c:f>
              <c:strCache>
                <c:ptCount val="1"/>
                <c:pt idx="0">
                  <c:v>Known</c:v>
                </c:pt>
              </c:strCache>
            </c:strRef>
          </c:tx>
          <c:invertIfNegative val="0"/>
          <c:cat>
            <c:numRef>
              <c:f>'9.11'!$F$11:$BD$11</c:f>
              <c:numCache>
                <c:formatCode>General</c:formatCode>
                <c:ptCount val="51"/>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formatCode="@">
                  <c:v>2016</c:v>
                </c:pt>
                <c:pt idx="49">
                  <c:v>2017</c:v>
                </c:pt>
                <c:pt idx="50" formatCode="@">
                  <c:v>2018</c:v>
                </c:pt>
              </c:numCache>
            </c:numRef>
          </c:cat>
          <c:val>
            <c:numRef>
              <c:f>'9.11'!$F$12:$BD$12</c:f>
              <c:numCache>
                <c:formatCode>General</c:formatCode>
                <c:ptCount val="51"/>
                <c:pt idx="0">
                  <c:v>9</c:v>
                </c:pt>
                <c:pt idx="1">
                  <c:v>3</c:v>
                </c:pt>
                <c:pt idx="2">
                  <c:v>1</c:v>
                </c:pt>
                <c:pt idx="3">
                  <c:v>2</c:v>
                </c:pt>
                <c:pt idx="4">
                  <c:v>4</c:v>
                </c:pt>
                <c:pt idx="5">
                  <c:v>6</c:v>
                </c:pt>
                <c:pt idx="6">
                  <c:v>4</c:v>
                </c:pt>
                <c:pt idx="7">
                  <c:v>5</c:v>
                </c:pt>
                <c:pt idx="8">
                  <c:v>11</c:v>
                </c:pt>
                <c:pt idx="9">
                  <c:v>22</c:v>
                </c:pt>
                <c:pt idx="10">
                  <c:v>29</c:v>
                </c:pt>
                <c:pt idx="11">
                  <c:v>54</c:v>
                </c:pt>
                <c:pt idx="12">
                  <c:v>64</c:v>
                </c:pt>
                <c:pt idx="13">
                  <c:v>90</c:v>
                </c:pt>
                <c:pt idx="14">
                  <c:v>191</c:v>
                </c:pt>
                <c:pt idx="15">
                  <c:v>246</c:v>
                </c:pt>
                <c:pt idx="16">
                  <c:v>464</c:v>
                </c:pt>
                <c:pt idx="17">
                  <c:v>848</c:v>
                </c:pt>
                <c:pt idx="18">
                  <c:v>1179</c:v>
                </c:pt>
                <c:pt idx="19">
                  <c:v>1614</c:v>
                </c:pt>
                <c:pt idx="20">
                  <c:v>3054</c:v>
                </c:pt>
                <c:pt idx="21">
                  <c:v>4112</c:v>
                </c:pt>
                <c:pt idx="22">
                  <c:v>5755</c:v>
                </c:pt>
                <c:pt idx="23">
                  <c:v>7366</c:v>
                </c:pt>
                <c:pt idx="24">
                  <c:v>8452</c:v>
                </c:pt>
                <c:pt idx="25">
                  <c:v>8932</c:v>
                </c:pt>
                <c:pt idx="26">
                  <c:v>12413</c:v>
                </c:pt>
                <c:pt idx="27">
                  <c:v>14767</c:v>
                </c:pt>
                <c:pt idx="28">
                  <c:v>23175</c:v>
                </c:pt>
                <c:pt idx="29">
                  <c:v>14493</c:v>
                </c:pt>
                <c:pt idx="30">
                  <c:v>7267</c:v>
                </c:pt>
                <c:pt idx="31">
                  <c:v>4380</c:v>
                </c:pt>
                <c:pt idx="32">
                  <c:v>2730</c:v>
                </c:pt>
                <c:pt idx="33">
                  <c:v>1644</c:v>
                </c:pt>
                <c:pt idx="34">
                  <c:v>918</c:v>
                </c:pt>
                <c:pt idx="35">
                  <c:v>293</c:v>
                </c:pt>
                <c:pt idx="36">
                  <c:v>621</c:v>
                </c:pt>
                <c:pt idx="37">
                  <c:v>13724</c:v>
                </c:pt>
                <c:pt idx="38">
                  <c:v>16035</c:v>
                </c:pt>
                <c:pt idx="39">
                  <c:v>21497</c:v>
                </c:pt>
                <c:pt idx="40">
                  <c:v>25509</c:v>
                </c:pt>
                <c:pt idx="41">
                  <c:v>18320</c:v>
                </c:pt>
                <c:pt idx="42">
                  <c:v>22085</c:v>
                </c:pt>
                <c:pt idx="43">
                  <c:v>25368</c:v>
                </c:pt>
                <c:pt idx="44">
                  <c:v>31172</c:v>
                </c:pt>
                <c:pt idx="45">
                  <c:v>36778</c:v>
                </c:pt>
                <c:pt idx="46">
                  <c:v>39654</c:v>
                </c:pt>
                <c:pt idx="47">
                  <c:v>44117</c:v>
                </c:pt>
                <c:pt idx="48" formatCode="_-* #,##0_-;\-* #,##0_-;_-* &quot;-&quot;??_-;_-@_-">
                  <c:v>51803</c:v>
                </c:pt>
                <c:pt idx="49" formatCode="_-* #,##0_-;\-* #,##0_-;_-* &quot;-&quot;??_-;_-@_-">
                  <c:v>59710</c:v>
                </c:pt>
                <c:pt idx="50" formatCode="_-* #,##0_-;\-* #,##0_-;_-* &quot;-&quot;??_-;_-@_-">
                  <c:v>60946</c:v>
                </c:pt>
              </c:numCache>
            </c:numRef>
          </c:val>
          <c:extLst>
            <c:ext xmlns:c16="http://schemas.microsoft.com/office/drawing/2014/chart" uri="{C3380CC4-5D6E-409C-BE32-E72D297353CC}">
              <c16:uniqueId val="{00000000-B17A-45D7-8E5A-326DBAE916CF}"/>
            </c:ext>
          </c:extLst>
        </c:ser>
        <c:ser>
          <c:idx val="1"/>
          <c:order val="1"/>
          <c:tx>
            <c:strRef>
              <c:f>'9.11'!$E$13</c:f>
              <c:strCache>
                <c:ptCount val="1"/>
                <c:pt idx="0">
                  <c:v>Not known</c:v>
                </c:pt>
              </c:strCache>
            </c:strRef>
          </c:tx>
          <c:invertIfNegative val="0"/>
          <c:cat>
            <c:numRef>
              <c:f>'9.11'!$F$11:$BD$11</c:f>
              <c:numCache>
                <c:formatCode>General</c:formatCode>
                <c:ptCount val="51"/>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formatCode="@">
                  <c:v>2016</c:v>
                </c:pt>
                <c:pt idx="49">
                  <c:v>2017</c:v>
                </c:pt>
                <c:pt idx="50" formatCode="@">
                  <c:v>2018</c:v>
                </c:pt>
              </c:numCache>
            </c:numRef>
          </c:cat>
          <c:val>
            <c:numRef>
              <c:f>'9.11'!$F$13:$BD$13</c:f>
              <c:numCache>
                <c:formatCode>General</c:formatCode>
                <c:ptCount val="51"/>
                <c:pt idx="0">
                  <c:v>418</c:v>
                </c:pt>
                <c:pt idx="1">
                  <c:v>38</c:v>
                </c:pt>
                <c:pt idx="2">
                  <c:v>68</c:v>
                </c:pt>
                <c:pt idx="3">
                  <c:v>92</c:v>
                </c:pt>
                <c:pt idx="4">
                  <c:v>83</c:v>
                </c:pt>
                <c:pt idx="5">
                  <c:v>112</c:v>
                </c:pt>
                <c:pt idx="6">
                  <c:v>112</c:v>
                </c:pt>
                <c:pt idx="7">
                  <c:v>113</c:v>
                </c:pt>
                <c:pt idx="8">
                  <c:v>119</c:v>
                </c:pt>
                <c:pt idx="9">
                  <c:v>140</c:v>
                </c:pt>
                <c:pt idx="10">
                  <c:v>165</c:v>
                </c:pt>
                <c:pt idx="11">
                  <c:v>192</c:v>
                </c:pt>
                <c:pt idx="12">
                  <c:v>217</c:v>
                </c:pt>
                <c:pt idx="13">
                  <c:v>260</c:v>
                </c:pt>
                <c:pt idx="14">
                  <c:v>300</c:v>
                </c:pt>
                <c:pt idx="15">
                  <c:v>340</c:v>
                </c:pt>
                <c:pt idx="16">
                  <c:v>510</c:v>
                </c:pt>
                <c:pt idx="17">
                  <c:v>488</c:v>
                </c:pt>
                <c:pt idx="18">
                  <c:v>276</c:v>
                </c:pt>
                <c:pt idx="19">
                  <c:v>227</c:v>
                </c:pt>
                <c:pt idx="20">
                  <c:v>273</c:v>
                </c:pt>
                <c:pt idx="21">
                  <c:v>519</c:v>
                </c:pt>
                <c:pt idx="22">
                  <c:v>1339</c:v>
                </c:pt>
                <c:pt idx="23">
                  <c:v>1344</c:v>
                </c:pt>
                <c:pt idx="24">
                  <c:v>2192</c:v>
                </c:pt>
                <c:pt idx="25">
                  <c:v>2741</c:v>
                </c:pt>
                <c:pt idx="26">
                  <c:v>3916</c:v>
                </c:pt>
                <c:pt idx="27">
                  <c:v>3325</c:v>
                </c:pt>
                <c:pt idx="28">
                  <c:v>4846</c:v>
                </c:pt>
                <c:pt idx="29">
                  <c:v>6206</c:v>
                </c:pt>
                <c:pt idx="30">
                  <c:v>5906</c:v>
                </c:pt>
                <c:pt idx="31">
                  <c:v>7955</c:v>
                </c:pt>
                <c:pt idx="32">
                  <c:v>9810</c:v>
                </c:pt>
                <c:pt idx="33">
                  <c:v>10474</c:v>
                </c:pt>
                <c:pt idx="34">
                  <c:v>11561</c:v>
                </c:pt>
                <c:pt idx="35">
                  <c:v>12684</c:v>
                </c:pt>
                <c:pt idx="36">
                  <c:v>14722</c:v>
                </c:pt>
                <c:pt idx="37">
                  <c:v>4712</c:v>
                </c:pt>
                <c:pt idx="38">
                  <c:v>4605</c:v>
                </c:pt>
                <c:pt idx="39">
                  <c:v>4552</c:v>
                </c:pt>
                <c:pt idx="40">
                  <c:v>4048</c:v>
                </c:pt>
                <c:pt idx="41">
                  <c:v>3724</c:v>
                </c:pt>
                <c:pt idx="42">
                  <c:v>3795</c:v>
                </c:pt>
                <c:pt idx="43">
                  <c:v>3686</c:v>
                </c:pt>
                <c:pt idx="44">
                  <c:v>4998</c:v>
                </c:pt>
                <c:pt idx="45">
                  <c:v>5862</c:v>
                </c:pt>
                <c:pt idx="46">
                  <c:v>5873</c:v>
                </c:pt>
                <c:pt idx="47">
                  <c:v>4672</c:v>
                </c:pt>
                <c:pt idx="48" formatCode="_-* #,##0_-;\-* #,##0_-;_-* &quot;-&quot;??_-;_-@_-">
                  <c:v>3402</c:v>
                </c:pt>
                <c:pt idx="49" formatCode="_-* #,##0_-;\-* #,##0_-;_-* &quot;-&quot;??_-;_-@_-">
                  <c:v>1229</c:v>
                </c:pt>
                <c:pt idx="50" formatCode="_-* #,##0_-;\-* #,##0_-;_-* &quot;-&quot;??_-;_-@_-">
                  <c:v>895</c:v>
                </c:pt>
              </c:numCache>
            </c:numRef>
          </c:val>
          <c:extLst>
            <c:ext xmlns:c16="http://schemas.microsoft.com/office/drawing/2014/chart" uri="{C3380CC4-5D6E-409C-BE32-E72D297353CC}">
              <c16:uniqueId val="{00000001-B17A-45D7-8E5A-326DBAE916CF}"/>
            </c:ext>
          </c:extLst>
        </c:ser>
        <c:dLbls>
          <c:showLegendKey val="0"/>
          <c:showVal val="0"/>
          <c:showCatName val="0"/>
          <c:showSerName val="0"/>
          <c:showPercent val="0"/>
          <c:showBubbleSize val="0"/>
        </c:dLbls>
        <c:gapWidth val="150"/>
        <c:overlap val="100"/>
        <c:axId val="170109952"/>
        <c:axId val="170111744"/>
      </c:barChart>
      <c:catAx>
        <c:axId val="170109952"/>
        <c:scaling>
          <c:orientation val="minMax"/>
        </c:scaling>
        <c:delete val="0"/>
        <c:axPos val="b"/>
        <c:numFmt formatCode="General" sourceLinked="1"/>
        <c:majorTickMark val="out"/>
        <c:minorTickMark val="none"/>
        <c:tickLblPos val="nextTo"/>
        <c:crossAx val="170111744"/>
        <c:crosses val="autoZero"/>
        <c:auto val="1"/>
        <c:lblAlgn val="ctr"/>
        <c:lblOffset val="100"/>
        <c:noMultiLvlLbl val="0"/>
      </c:catAx>
      <c:valAx>
        <c:axId val="170111744"/>
        <c:scaling>
          <c:orientation val="minMax"/>
        </c:scaling>
        <c:delete val="0"/>
        <c:axPos val="l"/>
        <c:majorGridlines>
          <c:spPr>
            <a:ln>
              <a:solidFill>
                <a:schemeClr val="bg1">
                  <a:lumMod val="75000"/>
                </a:schemeClr>
              </a:solidFill>
              <a:prstDash val="dash"/>
            </a:ln>
          </c:spPr>
        </c:majorGridlines>
        <c:numFmt formatCode="General" sourceLinked="1"/>
        <c:majorTickMark val="out"/>
        <c:minorTickMark val="none"/>
        <c:tickLblPos val="nextTo"/>
        <c:crossAx val="170109952"/>
        <c:crosses val="autoZero"/>
        <c:crossBetween val="between"/>
      </c:valAx>
      <c:spPr>
        <a:solidFill>
          <a:srgbClr val="FFFFFF"/>
        </a:solidFill>
      </c:spPr>
    </c:plotArea>
    <c:legend>
      <c:legendPos val="r"/>
      <c:layout>
        <c:manualLayout>
          <c:xMode val="edge"/>
          <c:yMode val="edge"/>
          <c:x val="0.17276531058618244"/>
          <c:y val="0.23109762321376487"/>
          <c:w val="0.17167913385826791"/>
          <c:h val="0.13502697579469233"/>
        </c:manualLayout>
      </c:layout>
      <c:overlay val="0"/>
    </c:legend>
    <c:plotVisOnly val="1"/>
    <c:dispBlanksAs val="gap"/>
    <c:showDLblsOverMax val="0"/>
  </c:chart>
  <c:spPr>
    <a:solidFill>
      <a:srgbClr val="FFFFFF"/>
    </a:solidFill>
  </c:spPr>
  <c:printSettings>
    <c:headerFooter/>
    <c:pageMargins b="0.75000000000001277" l="0.70000000000000062" r="0.70000000000000062" t="0.75000000000001277" header="0.30000000000000032" footer="0.30000000000000032"/>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10.2 : Light fleet travel-weighted average engine size</a:t>
            </a:r>
          </a:p>
        </c:rich>
      </c:tx>
      <c:layout>
        <c:manualLayout>
          <c:xMode val="edge"/>
          <c:yMode val="edge"/>
          <c:x val="0.13915881497799543"/>
          <c:y val="3.0612196202747386E-2"/>
        </c:manualLayout>
      </c:layout>
      <c:overlay val="0"/>
      <c:spPr>
        <a:noFill/>
        <a:ln w="25400">
          <a:noFill/>
        </a:ln>
      </c:spPr>
    </c:title>
    <c:autoTitleDeleted val="0"/>
    <c:plotArea>
      <c:layout>
        <c:manualLayout>
          <c:layoutTarget val="inner"/>
          <c:xMode val="edge"/>
          <c:yMode val="edge"/>
          <c:x val="0.14620388888888891"/>
          <c:y val="0.14214463840399041"/>
          <c:w val="0.8051477777777778"/>
          <c:h val="0.70093055555555561"/>
        </c:manualLayout>
      </c:layout>
      <c:lineChart>
        <c:grouping val="standard"/>
        <c:varyColors val="0"/>
        <c:ser>
          <c:idx val="1"/>
          <c:order val="0"/>
          <c:tx>
            <c:strRef>
              <c:f>'10.1, 10.2'!$B$2</c:f>
              <c:strCache>
                <c:ptCount val="1"/>
                <c:pt idx="0">
                  <c:v> Mean CC, travel weighted</c:v>
                </c:pt>
              </c:strCache>
            </c:strRef>
          </c:tx>
          <c:spPr>
            <a:ln w="25400">
              <a:solidFill>
                <a:srgbClr val="FF6600"/>
              </a:solidFill>
              <a:prstDash val="solid"/>
            </a:ln>
          </c:spPr>
          <c:marker>
            <c:symbol val="none"/>
          </c:marker>
          <c:cat>
            <c:numRef>
              <c:f>'10.1, 10.2'!$A$3:$A$20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'10.1, 10.2'!$B$3:$B$20</c:f>
              <c:numCache>
                <c:formatCode>0</c:formatCode>
                <c:ptCount val="18"/>
                <c:pt idx="0">
                  <c:v>2166.8915308000001</c:v>
                </c:pt>
                <c:pt idx="1">
                  <c:v>2195.3121110000002</c:v>
                </c:pt>
                <c:pt idx="2">
                  <c:v>2227.2447459999999</c:v>
                </c:pt>
                <c:pt idx="3">
                  <c:v>2263.7011782999998</c:v>
                </c:pt>
                <c:pt idx="4">
                  <c:v>2293.3148406999999</c:v>
                </c:pt>
                <c:pt idx="5">
                  <c:v>2313.5497538999998</c:v>
                </c:pt>
                <c:pt idx="6">
                  <c:v>2332.9870562000001</c:v>
                </c:pt>
                <c:pt idx="7">
                  <c:v>2342.4077609000001</c:v>
                </c:pt>
                <c:pt idx="8">
                  <c:v>2347.9044732000002</c:v>
                </c:pt>
                <c:pt idx="9">
                  <c:v>2344.8793464</c:v>
                </c:pt>
                <c:pt idx="10">
                  <c:v>2339.9939638000001</c:v>
                </c:pt>
                <c:pt idx="11">
                  <c:v>2336.8119689</c:v>
                </c:pt>
                <c:pt idx="12">
                  <c:v>2330.2462910999998</c:v>
                </c:pt>
                <c:pt idx="13">
                  <c:v>2324.6605184999999</c:v>
                </c:pt>
                <c:pt idx="14">
                  <c:v>2320.8841803999999</c:v>
                </c:pt>
                <c:pt idx="15">
                  <c:v>2317.0101746</c:v>
                </c:pt>
                <c:pt idx="16">
                  <c:v>2311.5682996</c:v>
                </c:pt>
                <c:pt idx="17">
                  <c:v>2304.1441963000002</c:v>
                </c:pt>
              </c:numCache>
            </c:numRef>
          </c:val>
          <c:smooth val="0"/>
          <c:extLst>
            <c:ext xmlns:c16="http://schemas.microsoft.com/office/drawing/2014/chart" uri="{C3380CC4-5D6E-409C-BE32-E72D297353CC}">
              <c16:uniqueId val="{00000000-BF18-4E99-B46B-9456E8FBC587}"/>
            </c:ext>
          </c:extLst>
        </c:ser>
        <c:ser>
          <c:idx val="0"/>
          <c:order val="1"/>
          <c:tx>
            <c:strRef>
              <c:f>'10.1, 10.2'!$C$2</c:f>
              <c:strCache>
                <c:ptCount val="1"/>
                <c:pt idx="0">
                  <c:v> Mean CC</c:v>
                </c:pt>
              </c:strCache>
            </c:strRef>
          </c:tx>
          <c:spPr>
            <a:ln w="25400">
              <a:solidFill>
                <a:srgbClr val="333333"/>
              </a:solidFill>
              <a:prstDash val="solid"/>
            </a:ln>
          </c:spPr>
          <c:marker>
            <c:symbol val="none"/>
          </c:marker>
          <c:cat>
            <c:numRef>
              <c:f>'10.1, 10.2'!$A$3:$A$20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'10.1, 10.2'!$C$3:$C$20</c:f>
              <c:numCache>
                <c:formatCode>0</c:formatCode>
                <c:ptCount val="18"/>
                <c:pt idx="0">
                  <c:v>2101.5771037999998</c:v>
                </c:pt>
                <c:pt idx="1">
                  <c:v>2129.114842</c:v>
                </c:pt>
                <c:pt idx="2">
                  <c:v>2159.3282555999999</c:v>
                </c:pt>
                <c:pt idx="3">
                  <c:v>2189.7770555000002</c:v>
                </c:pt>
                <c:pt idx="4">
                  <c:v>2214.3636252000001</c:v>
                </c:pt>
                <c:pt idx="5">
                  <c:v>2233.2000867000002</c:v>
                </c:pt>
                <c:pt idx="6">
                  <c:v>2251.6697562999998</c:v>
                </c:pt>
                <c:pt idx="7">
                  <c:v>2265.4368288999999</c:v>
                </c:pt>
                <c:pt idx="8">
                  <c:v>2274.0574449999999</c:v>
                </c:pt>
                <c:pt idx="9">
                  <c:v>2279.8913981000001</c:v>
                </c:pt>
                <c:pt idx="10">
                  <c:v>2284.3952586</c:v>
                </c:pt>
                <c:pt idx="11">
                  <c:v>2286.8392703</c:v>
                </c:pt>
                <c:pt idx="12">
                  <c:v>2286.4559119</c:v>
                </c:pt>
                <c:pt idx="13">
                  <c:v>2285.0762058</c:v>
                </c:pt>
                <c:pt idx="14">
                  <c:v>2283.8851476</c:v>
                </c:pt>
                <c:pt idx="15">
                  <c:v>2282.9210929999999</c:v>
                </c:pt>
                <c:pt idx="16">
                  <c:v>2280.6108165000001</c:v>
                </c:pt>
                <c:pt idx="17">
                  <c:v>2276.3232803999999</c:v>
                </c:pt>
              </c:numCache>
            </c:numRef>
          </c:val>
          <c:smooth val="0"/>
          <c:extLst>
            <c:ext xmlns:c16="http://schemas.microsoft.com/office/drawing/2014/chart" uri="{C3380CC4-5D6E-409C-BE32-E72D297353CC}">
              <c16:uniqueId val="{00000001-BF18-4E99-B46B-9456E8FBC587}"/>
            </c:ext>
          </c:extLst>
        </c:ser>
        <c:dLbls>
          <c:showLegendKey val="0"/>
          <c:showVal val="0"/>
          <c:showCatName val="0"/>
          <c:showSerName val="0"/>
          <c:showPercent val="0"/>
          <c:showBubbleSize val="0"/>
        </c:dLbls>
        <c:smooth val="0"/>
        <c:axId val="167739776"/>
        <c:axId val="167741696"/>
      </c:lineChart>
      <c:catAx>
        <c:axId val="16773977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Fleet year</a:t>
                </a:r>
              </a:p>
            </c:rich>
          </c:tx>
          <c:layout>
            <c:manualLayout>
              <c:xMode val="edge"/>
              <c:yMode val="edge"/>
              <c:x val="0.49575888888889424"/>
              <c:y val="0.9265796296296297"/>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741696"/>
        <c:crosses val="autoZero"/>
        <c:auto val="1"/>
        <c:lblAlgn val="ctr"/>
        <c:lblOffset val="100"/>
        <c:tickLblSkip val="2"/>
        <c:tickMarkSkip val="1"/>
        <c:noMultiLvlLbl val="0"/>
      </c:catAx>
      <c:valAx>
        <c:axId val="167741696"/>
        <c:scaling>
          <c:orientation val="minMax"/>
          <c:max val="2500"/>
          <c:min val="200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Engine size (cc)</a:t>
                </a:r>
              </a:p>
            </c:rich>
          </c:tx>
          <c:layout>
            <c:manualLayout>
              <c:xMode val="edge"/>
              <c:yMode val="edge"/>
              <c:x val="8.038611111111111E-3"/>
              <c:y val="0.3201939814814814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739776"/>
        <c:crosses val="autoZero"/>
        <c:crossBetween val="midCat"/>
        <c:majorUnit val="100"/>
      </c:valAx>
      <c:spPr>
        <a:solidFill>
          <a:srgbClr val="FFFFFF"/>
        </a:solidFill>
        <a:ln w="25400">
          <a:noFill/>
        </a:ln>
      </c:spPr>
    </c:plotArea>
    <c:legend>
      <c:legendPos val="r"/>
      <c:layout>
        <c:manualLayout>
          <c:xMode val="edge"/>
          <c:yMode val="edge"/>
          <c:x val="0.14899027777778048"/>
          <c:y val="0.1681162037037037"/>
          <c:w val="0.46328666666667101"/>
          <c:h val="0.107414814814814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10.1 : Light fleet travel-weighted average vehicle age</a:t>
            </a:r>
          </a:p>
        </c:rich>
      </c:tx>
      <c:layout>
        <c:manualLayout>
          <c:xMode val="edge"/>
          <c:yMode val="edge"/>
          <c:x val="0.15620221385370617"/>
          <c:y val="3.2338344070627696E-2"/>
        </c:manualLayout>
      </c:layout>
      <c:overlay val="0"/>
      <c:spPr>
        <a:noFill/>
        <a:ln w="25400">
          <a:noFill/>
        </a:ln>
      </c:spPr>
    </c:title>
    <c:autoTitleDeleted val="0"/>
    <c:plotArea>
      <c:layout>
        <c:manualLayout>
          <c:layoutTarget val="inner"/>
          <c:xMode val="edge"/>
          <c:yMode val="edge"/>
          <c:x val="0.10548611111111122"/>
          <c:y val="0.17542175925925918"/>
          <c:w val="0.84586555555555565"/>
          <c:h val="0.6911226851851856"/>
        </c:manualLayout>
      </c:layout>
      <c:lineChart>
        <c:grouping val="standard"/>
        <c:varyColors val="0"/>
        <c:ser>
          <c:idx val="1"/>
          <c:order val="0"/>
          <c:tx>
            <c:strRef>
              <c:f>'10.1, 10.2'!$E$2</c:f>
              <c:strCache>
                <c:ptCount val="1"/>
                <c:pt idx="0">
                  <c:v> Mean age</c:v>
                </c:pt>
              </c:strCache>
            </c:strRef>
          </c:tx>
          <c:spPr>
            <a:ln w="25400">
              <a:solidFill>
                <a:srgbClr val="333333"/>
              </a:solidFill>
              <a:prstDash val="solid"/>
            </a:ln>
          </c:spPr>
          <c:marker>
            <c:symbol val="none"/>
          </c:marker>
          <c:cat>
            <c:numRef>
              <c:f>'10.1, 10.2'!$A$3:$A$20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'10.1, 10.2'!$E$3:$E$20</c:f>
              <c:numCache>
                <c:formatCode>0.0</c:formatCode>
                <c:ptCount val="18"/>
                <c:pt idx="0">
                  <c:v>11.800229165999999</c:v>
                </c:pt>
                <c:pt idx="1">
                  <c:v>11.935206953</c:v>
                </c:pt>
                <c:pt idx="2">
                  <c:v>12.022020162</c:v>
                </c:pt>
                <c:pt idx="3">
                  <c:v>12.126622412</c:v>
                </c:pt>
                <c:pt idx="4">
                  <c:v>12.241120083</c:v>
                </c:pt>
                <c:pt idx="5">
                  <c:v>12.421426832</c:v>
                </c:pt>
                <c:pt idx="6">
                  <c:v>12.597435767</c:v>
                </c:pt>
                <c:pt idx="7">
                  <c:v>12.830908060000001</c:v>
                </c:pt>
                <c:pt idx="8">
                  <c:v>13.179255393</c:v>
                </c:pt>
                <c:pt idx="9">
                  <c:v>13.476562526</c:v>
                </c:pt>
                <c:pt idx="10">
                  <c:v>13.778524754999999</c:v>
                </c:pt>
                <c:pt idx="11">
                  <c:v>13.951946884</c:v>
                </c:pt>
                <c:pt idx="12">
                  <c:v>14.069235990999999</c:v>
                </c:pt>
                <c:pt idx="13">
                  <c:v>14.098196176</c:v>
                </c:pt>
                <c:pt idx="14">
                  <c:v>14.109759031999999</c:v>
                </c:pt>
                <c:pt idx="15">
                  <c:v>14.096618523</c:v>
                </c:pt>
                <c:pt idx="16">
                  <c:v>14.0698004</c:v>
                </c:pt>
                <c:pt idx="17">
                  <c:v>14.080096019999999</c:v>
                </c:pt>
              </c:numCache>
            </c:numRef>
          </c:val>
          <c:smooth val="0"/>
          <c:extLst>
            <c:ext xmlns:c16="http://schemas.microsoft.com/office/drawing/2014/chart" uri="{C3380CC4-5D6E-409C-BE32-E72D297353CC}">
              <c16:uniqueId val="{00000000-8DE4-44A9-A953-54FA0F002FFB}"/>
            </c:ext>
          </c:extLst>
        </c:ser>
        <c:ser>
          <c:idx val="0"/>
          <c:order val="1"/>
          <c:tx>
            <c:strRef>
              <c:f>'10.1, 10.2'!$D$2</c:f>
              <c:strCache>
                <c:ptCount val="1"/>
                <c:pt idx="0">
                  <c:v> Mean age, travel weighted</c:v>
                </c:pt>
              </c:strCache>
            </c:strRef>
          </c:tx>
          <c:spPr>
            <a:ln w="25400">
              <a:solidFill>
                <a:srgbClr val="FF6600"/>
              </a:solidFill>
              <a:prstDash val="solid"/>
            </a:ln>
          </c:spPr>
          <c:marker>
            <c:symbol val="none"/>
          </c:marker>
          <c:cat>
            <c:numRef>
              <c:f>'10.1, 10.2'!$A$3:$A$20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'10.1, 10.2'!$D$3:$D$20</c:f>
              <c:numCache>
                <c:formatCode>0.0</c:formatCode>
                <c:ptCount val="18"/>
                <c:pt idx="0">
                  <c:v>10.420561454</c:v>
                </c:pt>
                <c:pt idx="1">
                  <c:v>10.550798099</c:v>
                </c:pt>
                <c:pt idx="2">
                  <c:v>10.628278029000001</c:v>
                </c:pt>
                <c:pt idx="3">
                  <c:v>10.649797106999999</c:v>
                </c:pt>
                <c:pt idx="4">
                  <c:v>10.694299031</c:v>
                </c:pt>
                <c:pt idx="5">
                  <c:v>10.745508202</c:v>
                </c:pt>
                <c:pt idx="6">
                  <c:v>10.878724934999999</c:v>
                </c:pt>
                <c:pt idx="7">
                  <c:v>10.976276792</c:v>
                </c:pt>
                <c:pt idx="8">
                  <c:v>11.247422587000001</c:v>
                </c:pt>
                <c:pt idx="9">
                  <c:v>11.557256492</c:v>
                </c:pt>
                <c:pt idx="10">
                  <c:v>11.741094086</c:v>
                </c:pt>
                <c:pt idx="11">
                  <c:v>11.907526872</c:v>
                </c:pt>
                <c:pt idx="12">
                  <c:v>11.967167047</c:v>
                </c:pt>
                <c:pt idx="13">
                  <c:v>11.940556291</c:v>
                </c:pt>
                <c:pt idx="14">
                  <c:v>11.875272912</c:v>
                </c:pt>
                <c:pt idx="15">
                  <c:v>11.807249031</c:v>
                </c:pt>
                <c:pt idx="16">
                  <c:v>11.701053700999999</c:v>
                </c:pt>
                <c:pt idx="17">
                  <c:v>11.574854178000001</c:v>
                </c:pt>
              </c:numCache>
            </c:numRef>
          </c:val>
          <c:smooth val="0"/>
          <c:extLst>
            <c:ext xmlns:c16="http://schemas.microsoft.com/office/drawing/2014/chart" uri="{C3380CC4-5D6E-409C-BE32-E72D297353CC}">
              <c16:uniqueId val="{00000001-8DE4-44A9-A953-54FA0F002FFB}"/>
            </c:ext>
          </c:extLst>
        </c:ser>
        <c:dLbls>
          <c:showLegendKey val="0"/>
          <c:showVal val="0"/>
          <c:showCatName val="0"/>
          <c:showSerName val="0"/>
          <c:showPercent val="0"/>
          <c:showBubbleSize val="0"/>
        </c:dLbls>
        <c:smooth val="0"/>
        <c:axId val="168645376"/>
        <c:axId val="168647296"/>
      </c:lineChart>
      <c:catAx>
        <c:axId val="16864537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Fleet year</a:t>
                </a:r>
              </a:p>
            </c:rich>
          </c:tx>
          <c:layout>
            <c:manualLayout>
              <c:xMode val="edge"/>
              <c:yMode val="edge"/>
              <c:x val="0.4313936111111113"/>
              <c:y val="0.93425833333333363"/>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647296"/>
        <c:crosses val="autoZero"/>
        <c:auto val="1"/>
        <c:lblAlgn val="ctr"/>
        <c:lblOffset val="100"/>
        <c:tickLblSkip val="2"/>
        <c:tickMarkSkip val="1"/>
        <c:noMultiLvlLbl val="0"/>
      </c:catAx>
      <c:valAx>
        <c:axId val="168647296"/>
        <c:scaling>
          <c:orientation val="minMax"/>
          <c:min val="8"/>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 age (years)</a:t>
                </a:r>
              </a:p>
            </c:rich>
          </c:tx>
          <c:layout>
            <c:manualLayout>
              <c:xMode val="edge"/>
              <c:yMode val="edge"/>
              <c:x val="1.2348560399704321E-2"/>
              <c:y val="0.3228360091352304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645376"/>
        <c:crosses val="autoZero"/>
        <c:crossBetween val="midCat"/>
        <c:majorUnit val="1"/>
        <c:minorUnit val="0.1"/>
      </c:valAx>
      <c:spPr>
        <a:solidFill>
          <a:srgbClr val="FFFFFF"/>
        </a:solidFill>
        <a:ln w="25400">
          <a:noFill/>
        </a:ln>
      </c:spPr>
    </c:plotArea>
    <c:legend>
      <c:legendPos val="r"/>
      <c:layout>
        <c:manualLayout>
          <c:xMode val="edge"/>
          <c:yMode val="edge"/>
          <c:x val="0.10746055555555629"/>
          <c:y val="0.18847222222222493"/>
          <c:w val="0.41712166666667055"/>
          <c:h val="8.9775709854450048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11.1 : Truck and trailer travel </a:t>
            </a:r>
          </a:p>
        </c:rich>
      </c:tx>
      <c:layout>
        <c:manualLayout>
          <c:xMode val="edge"/>
          <c:yMode val="edge"/>
          <c:x val="0.30500044908835516"/>
          <c:y val="1.8559306798978891E-2"/>
        </c:manualLayout>
      </c:layout>
      <c:overlay val="0"/>
      <c:spPr>
        <a:noFill/>
        <a:ln w="25400">
          <a:noFill/>
        </a:ln>
      </c:spPr>
    </c:title>
    <c:autoTitleDeleted val="0"/>
    <c:plotArea>
      <c:layout>
        <c:manualLayout>
          <c:layoutTarget val="inner"/>
          <c:xMode val="edge"/>
          <c:yMode val="edge"/>
          <c:x val="0.15158972222222244"/>
          <c:y val="9.7256857855361603E-2"/>
          <c:w val="0.80808777777777752"/>
          <c:h val="0.73743333333333361"/>
        </c:manualLayout>
      </c:layout>
      <c:barChart>
        <c:barDir val="col"/>
        <c:grouping val="stacked"/>
        <c:varyColors val="0"/>
        <c:ser>
          <c:idx val="1"/>
          <c:order val="0"/>
          <c:tx>
            <c:strRef>
              <c:f>'11.1,11.2'!$D$8</c:f>
              <c:strCache>
                <c:ptCount val="1"/>
                <c:pt idx="0">
                  <c:v>RUC Truck km (millions)</c:v>
                </c:pt>
              </c:strCache>
            </c:strRef>
          </c:tx>
          <c:spPr>
            <a:solidFill>
              <a:srgbClr val="66B134"/>
            </a:solidFill>
            <a:ln w="25400">
              <a:noFill/>
            </a:ln>
          </c:spPr>
          <c:invertIfNegative val="0"/>
          <c:cat>
            <c:numRef>
              <c:f>'11.1,11.2'!$A$9:$A$25</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'11.1,11.2'!$D$9:$D$25</c:f>
              <c:numCache>
                <c:formatCode>0</c:formatCode>
                <c:ptCount val="17"/>
                <c:pt idx="0">
                  <c:v>2229.23</c:v>
                </c:pt>
                <c:pt idx="1">
                  <c:v>2353.4</c:v>
                </c:pt>
                <c:pt idx="2">
                  <c:v>2436.0500000000002</c:v>
                </c:pt>
                <c:pt idx="3">
                  <c:v>2600.88</c:v>
                </c:pt>
                <c:pt idx="4">
                  <c:v>2651.7</c:v>
                </c:pt>
                <c:pt idx="5">
                  <c:v>2652.08</c:v>
                </c:pt>
                <c:pt idx="6">
                  <c:v>2753.38</c:v>
                </c:pt>
                <c:pt idx="7">
                  <c:v>2733.59</c:v>
                </c:pt>
                <c:pt idx="8">
                  <c:v>2591.27</c:v>
                </c:pt>
                <c:pt idx="9">
                  <c:v>2653.39</c:v>
                </c:pt>
                <c:pt idx="10">
                  <c:v>2674.86</c:v>
                </c:pt>
                <c:pt idx="11">
                  <c:v>2738.1</c:v>
                </c:pt>
                <c:pt idx="12">
                  <c:v>2664.82</c:v>
                </c:pt>
                <c:pt idx="13">
                  <c:v>2831.38</c:v>
                </c:pt>
                <c:pt idx="14">
                  <c:v>2786.98</c:v>
                </c:pt>
                <c:pt idx="15">
                  <c:v>2808.61</c:v>
                </c:pt>
                <c:pt idx="16">
                  <c:v>2981.97</c:v>
                </c:pt>
              </c:numCache>
            </c:numRef>
          </c:val>
          <c:extLst>
            <c:ext xmlns:c16="http://schemas.microsoft.com/office/drawing/2014/chart" uri="{C3380CC4-5D6E-409C-BE32-E72D297353CC}">
              <c16:uniqueId val="{00000000-6535-43DF-B16E-5CBA7FD9DDF5}"/>
            </c:ext>
          </c:extLst>
        </c:ser>
        <c:ser>
          <c:idx val="0"/>
          <c:order val="1"/>
          <c:tx>
            <c:strRef>
              <c:f>'11.1,11.2'!$E$8</c:f>
              <c:strCache>
                <c:ptCount val="1"/>
                <c:pt idx="0">
                  <c:v>RUC Trailer km (millions)</c:v>
                </c:pt>
              </c:strCache>
            </c:strRef>
          </c:tx>
          <c:spPr>
            <a:solidFill>
              <a:srgbClr val="B3D14C"/>
            </a:solidFill>
          </c:spPr>
          <c:invertIfNegative val="0"/>
          <c:cat>
            <c:numRef>
              <c:f>'11.1,11.2'!$A$9:$A$25</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'11.1,11.2'!$E$9:$E$25</c:f>
              <c:numCache>
                <c:formatCode>0.0</c:formatCode>
                <c:ptCount val="17"/>
                <c:pt idx="0">
                  <c:v>988.49</c:v>
                </c:pt>
                <c:pt idx="1">
                  <c:v>1042.26</c:v>
                </c:pt>
                <c:pt idx="2">
                  <c:v>1077.52</c:v>
                </c:pt>
                <c:pt idx="3">
                  <c:v>1148.23</c:v>
                </c:pt>
                <c:pt idx="4">
                  <c:v>1146.18</c:v>
                </c:pt>
                <c:pt idx="5">
                  <c:v>1148.6400000000001</c:v>
                </c:pt>
                <c:pt idx="6">
                  <c:v>1184.8900000000001</c:v>
                </c:pt>
                <c:pt idx="7">
                  <c:v>1193.9100000000001</c:v>
                </c:pt>
                <c:pt idx="8">
                  <c:v>1098.1300000000001</c:v>
                </c:pt>
                <c:pt idx="9">
                  <c:v>1174.8699999999999</c:v>
                </c:pt>
                <c:pt idx="10">
                  <c:v>1222.1400000000001</c:v>
                </c:pt>
                <c:pt idx="11">
                  <c:v>1246.98</c:v>
                </c:pt>
                <c:pt idx="12">
                  <c:v>1237.67</c:v>
                </c:pt>
                <c:pt idx="13">
                  <c:v>1308.55</c:v>
                </c:pt>
                <c:pt idx="14">
                  <c:v>1274.9100000000001</c:v>
                </c:pt>
                <c:pt idx="15">
                  <c:v>1283.69</c:v>
                </c:pt>
                <c:pt idx="16">
                  <c:v>1382.76</c:v>
                </c:pt>
              </c:numCache>
            </c:numRef>
          </c:val>
          <c:extLst>
            <c:ext xmlns:c16="http://schemas.microsoft.com/office/drawing/2014/chart" uri="{C3380CC4-5D6E-409C-BE32-E72D297353CC}">
              <c16:uniqueId val="{00000001-6535-43DF-B16E-5CBA7FD9DDF5}"/>
            </c:ext>
          </c:extLst>
        </c:ser>
        <c:dLbls>
          <c:showLegendKey val="0"/>
          <c:showVal val="0"/>
          <c:showCatName val="0"/>
          <c:showSerName val="0"/>
          <c:showPercent val="0"/>
          <c:showBubbleSize val="0"/>
        </c:dLbls>
        <c:gapWidth val="150"/>
        <c:overlap val="100"/>
        <c:axId val="170427904"/>
        <c:axId val="170429440"/>
      </c:barChart>
      <c:catAx>
        <c:axId val="17042790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70429440"/>
        <c:crosses val="autoZero"/>
        <c:auto val="1"/>
        <c:lblAlgn val="ctr"/>
        <c:lblOffset val="100"/>
        <c:tickLblSkip val="2"/>
        <c:tickMarkSkip val="1"/>
        <c:noMultiLvlLbl val="0"/>
      </c:catAx>
      <c:valAx>
        <c:axId val="170429440"/>
        <c:scaling>
          <c:orientation val="minMax"/>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Travel (millions of km)</a:t>
                </a:r>
              </a:p>
            </c:rich>
          </c:tx>
          <c:layout>
            <c:manualLayout>
              <c:xMode val="edge"/>
              <c:yMode val="edge"/>
              <c:x val="1.4555555555555583E-4"/>
              <c:y val="0.2849314814814815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70427904"/>
        <c:crosses val="autoZero"/>
        <c:crossBetween val="between"/>
      </c:valAx>
      <c:spPr>
        <a:solidFill>
          <a:srgbClr val="FFFFFF"/>
        </a:solidFill>
        <a:ln w="25400">
          <a:noFill/>
        </a:ln>
      </c:spPr>
    </c:plotArea>
    <c:legend>
      <c:legendPos val="b"/>
      <c:layout>
        <c:manualLayout>
          <c:xMode val="edge"/>
          <c:yMode val="edge"/>
          <c:x val="0.17073250000000001"/>
          <c:y val="0.93586490367950448"/>
          <c:w val="0.74339833333334326"/>
          <c:h val="6.413518518518517E-2"/>
        </c:manualLayout>
      </c:layout>
      <c:overlay val="0"/>
      <c:txPr>
        <a:bodyPr/>
        <a:lstStyle/>
        <a:p>
          <a:pPr>
            <a:defRPr sz="700"/>
          </a:pPr>
          <a:endParaRPr lang="en-US"/>
        </a:p>
      </c:txPr>
    </c:legend>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11.2 : Truck and trailer tonne km </a:t>
            </a:r>
          </a:p>
        </c:rich>
      </c:tx>
      <c:layout>
        <c:manualLayout>
          <c:xMode val="edge"/>
          <c:yMode val="edge"/>
          <c:x val="0.26166707818930041"/>
          <c:y val="1.3363333333333343E-2"/>
        </c:manualLayout>
      </c:layout>
      <c:overlay val="0"/>
      <c:spPr>
        <a:noFill/>
        <a:ln w="25400">
          <a:noFill/>
        </a:ln>
      </c:spPr>
    </c:title>
    <c:autoTitleDeleted val="0"/>
    <c:plotArea>
      <c:layout>
        <c:manualLayout>
          <c:layoutTarget val="inner"/>
          <c:xMode val="edge"/>
          <c:yMode val="edge"/>
          <c:x val="0.15230972222222244"/>
          <c:y val="0.10224438902743142"/>
          <c:w val="0.81381944444444465"/>
          <c:h val="0.77558055555555561"/>
        </c:manualLayout>
      </c:layout>
      <c:barChart>
        <c:barDir val="col"/>
        <c:grouping val="stacked"/>
        <c:varyColors val="0"/>
        <c:ser>
          <c:idx val="0"/>
          <c:order val="0"/>
          <c:tx>
            <c:strRef>
              <c:f>'11.1,11.2'!$B$7</c:f>
              <c:strCache>
                <c:ptCount val="1"/>
                <c:pt idx="0">
                  <c:v>WIMS/RUC approach</c:v>
                </c:pt>
              </c:strCache>
            </c:strRef>
          </c:tx>
          <c:spPr>
            <a:solidFill>
              <a:srgbClr val="66B134"/>
            </a:solidFill>
            <a:ln w="25400">
              <a:noFill/>
            </a:ln>
          </c:spPr>
          <c:invertIfNegative val="0"/>
          <c:cat>
            <c:numRef>
              <c:f>'11.1,11.2'!$A$9:$A$25</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'11.1,11.2'!$B$9:$B$25</c:f>
              <c:numCache>
                <c:formatCode>0</c:formatCode>
                <c:ptCount val="17"/>
                <c:pt idx="0">
                  <c:v>17739.05</c:v>
                </c:pt>
                <c:pt idx="1">
                  <c:v>17929.2</c:v>
                </c:pt>
                <c:pt idx="2">
                  <c:v>18432.75</c:v>
                </c:pt>
                <c:pt idx="3">
                  <c:v>20496.03</c:v>
                </c:pt>
                <c:pt idx="4">
                  <c:v>20238.23</c:v>
                </c:pt>
                <c:pt idx="5">
                  <c:v>20143.12</c:v>
                </c:pt>
                <c:pt idx="6">
                  <c:v>20774.3</c:v>
                </c:pt>
                <c:pt idx="7">
                  <c:v>22150.26</c:v>
                </c:pt>
                <c:pt idx="8">
                  <c:v>18754.310000000001</c:v>
                </c:pt>
                <c:pt idx="9">
                  <c:v>21209.05</c:v>
                </c:pt>
                <c:pt idx="10">
                  <c:v>21526.01</c:v>
                </c:pt>
                <c:pt idx="11">
                  <c:v>21712.5</c:v>
                </c:pt>
                <c:pt idx="12">
                  <c:v>21739.13</c:v>
                </c:pt>
                <c:pt idx="13">
                  <c:v>23681.9</c:v>
                </c:pt>
                <c:pt idx="14">
                  <c:v>23002.33</c:v>
                </c:pt>
                <c:pt idx="15">
                  <c:v>23256.61</c:v>
                </c:pt>
                <c:pt idx="16">
                  <c:v>24896.54</c:v>
                </c:pt>
              </c:numCache>
            </c:numRef>
          </c:val>
          <c:extLst>
            <c:ext xmlns:c16="http://schemas.microsoft.com/office/drawing/2014/chart" uri="{C3380CC4-5D6E-409C-BE32-E72D297353CC}">
              <c16:uniqueId val="{00000000-A550-441A-9252-DA681C3592E2}"/>
            </c:ext>
          </c:extLst>
        </c:ser>
        <c:dLbls>
          <c:showLegendKey val="0"/>
          <c:showVal val="0"/>
          <c:showCatName val="0"/>
          <c:showSerName val="0"/>
          <c:showPercent val="0"/>
          <c:showBubbleSize val="0"/>
        </c:dLbls>
        <c:gapWidth val="150"/>
        <c:overlap val="100"/>
        <c:axId val="170475520"/>
        <c:axId val="170477056"/>
      </c:barChart>
      <c:catAx>
        <c:axId val="170475520"/>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70477056"/>
        <c:crosses val="autoZero"/>
        <c:auto val="1"/>
        <c:lblAlgn val="ctr"/>
        <c:lblOffset val="100"/>
        <c:tickLblSkip val="2"/>
        <c:tickMarkSkip val="1"/>
        <c:noMultiLvlLbl val="0"/>
      </c:catAx>
      <c:valAx>
        <c:axId val="170477056"/>
        <c:scaling>
          <c:orientation val="minMax"/>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Tonne km (millions)</a:t>
                </a:r>
              </a:p>
            </c:rich>
          </c:tx>
          <c:layout>
            <c:manualLayout>
              <c:xMode val="edge"/>
              <c:yMode val="edge"/>
              <c:x val="5.5473251028807114E-3"/>
              <c:y val="0.3267325925925925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70475520"/>
        <c:crosses val="autoZero"/>
        <c:crossBetween val="between"/>
        <c:majorUnit val="40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Z" sz="1000" b="1" i="0" baseline="0">
                <a:effectLst/>
                <a:latin typeface="Arial" panose="020B0604020202020204" pitchFamily="34" charset="0"/>
                <a:cs typeface="Arial" panose="020B0604020202020204" pitchFamily="34" charset="0"/>
              </a:rPr>
              <a:t>GPD and freight growth </a:t>
            </a:r>
            <a:endParaRPr lang="en-NZ" sz="1000">
              <a:effectLst/>
              <a:latin typeface="Arial" panose="020B0604020202020204" pitchFamily="34" charset="0"/>
              <a:cs typeface="Arial" panose="020B0604020202020204" pitchFamily="34" charset="0"/>
            </a:endParaRPr>
          </a:p>
        </c:rich>
      </c:tx>
      <c:layout>
        <c:manualLayout>
          <c:xMode val="edge"/>
          <c:yMode val="edge"/>
          <c:x val="0.23155555555555538"/>
          <c:y val="1.3888888888889148E-2"/>
        </c:manualLayout>
      </c:layout>
      <c:overlay val="0"/>
    </c:title>
    <c:autoTitleDeleted val="0"/>
    <c:plotArea>
      <c:layout>
        <c:manualLayout>
          <c:layoutTarget val="inner"/>
          <c:xMode val="edge"/>
          <c:yMode val="edge"/>
          <c:x val="0.11986351706036745"/>
          <c:y val="0.11621536891222002"/>
          <c:w val="0.8435564304462001"/>
          <c:h val="0.73173009623798035"/>
        </c:manualLayout>
      </c:layout>
      <c:barChart>
        <c:barDir val="col"/>
        <c:grouping val="clustered"/>
        <c:varyColors val="0"/>
        <c:ser>
          <c:idx val="0"/>
          <c:order val="0"/>
          <c:tx>
            <c:strRef>
              <c:f>'11.1,11.2'!$C$30:$D$30</c:f>
              <c:strCache>
                <c:ptCount val="1"/>
              </c:strCache>
            </c:strRef>
          </c:tx>
          <c:invertIfNegative val="0"/>
          <c:cat>
            <c:strRef>
              <c:f>'11.1,11.2'!$B$32:$B$43</c:f>
              <c:strCache>
                <c:ptCount val="12"/>
                <c:pt idx="1">
                  <c:v>2001-06</c:v>
                </c:pt>
                <c:pt idx="2">
                  <c:v>2002-07</c:v>
                </c:pt>
                <c:pt idx="3">
                  <c:v>2003-08</c:v>
                </c:pt>
                <c:pt idx="4">
                  <c:v>2004-09</c:v>
                </c:pt>
                <c:pt idx="5">
                  <c:v>2005-10</c:v>
                </c:pt>
                <c:pt idx="6">
                  <c:v>2006-11</c:v>
                </c:pt>
                <c:pt idx="7">
                  <c:v>2007-12</c:v>
                </c:pt>
                <c:pt idx="8">
                  <c:v>2008-13</c:v>
                </c:pt>
                <c:pt idx="9">
                  <c:v>2009-14</c:v>
                </c:pt>
                <c:pt idx="10">
                  <c:v>2010-15</c:v>
                </c:pt>
                <c:pt idx="11">
                  <c:v>2011-16</c:v>
                </c:pt>
              </c:strCache>
            </c:strRef>
          </c:cat>
          <c:val>
            <c:numRef>
              <c:f>'11.1,11.2'!$C$32:$C$43</c:f>
              <c:numCache>
                <c:formatCode>0.0%</c:formatCode>
                <c:ptCount val="12"/>
                <c:pt idx="1">
                  <c:v>2.5744687660927523E-2</c:v>
                </c:pt>
                <c:pt idx="2">
                  <c:v>2.9895350304216528E-2</c:v>
                </c:pt>
                <c:pt idx="3">
                  <c:v>3.7427459533403651E-2</c:v>
                </c:pt>
                <c:pt idx="4">
                  <c:v>-1.7604717127562841E-2</c:v>
                </c:pt>
                <c:pt idx="5">
                  <c:v>9.414961994411053E-3</c:v>
                </c:pt>
                <c:pt idx="6">
                  <c:v>1.336840475092238E-2</c:v>
                </c:pt>
                <c:pt idx="7">
                  <c:v>8.8734347166288252E-3</c:v>
                </c:pt>
                <c:pt idx="8">
                  <c:v>-3.7400628926009816E-3</c:v>
                </c:pt>
                <c:pt idx="9">
                  <c:v>4.7763078411555027E-2</c:v>
                </c:pt>
                <c:pt idx="10">
                  <c:v>1.6365986833891899E-2</c:v>
                </c:pt>
                <c:pt idx="11">
                  <c:v>1.5585693762867781E-2</c:v>
                </c:pt>
              </c:numCache>
            </c:numRef>
          </c:val>
          <c:extLst>
            <c:ext xmlns:c16="http://schemas.microsoft.com/office/drawing/2014/chart" uri="{C3380CC4-5D6E-409C-BE32-E72D297353CC}">
              <c16:uniqueId val="{00000000-FB95-41DC-BBBE-8133D858F279}"/>
            </c:ext>
          </c:extLst>
        </c:ser>
        <c:ser>
          <c:idx val="2"/>
          <c:order val="1"/>
          <c:tx>
            <c:strRef>
              <c:f>'11.1,11.2'!$E$30:$F$30</c:f>
              <c:strCache>
                <c:ptCount val="1"/>
              </c:strCache>
            </c:strRef>
          </c:tx>
          <c:invertIfNegative val="0"/>
          <c:cat>
            <c:strRef>
              <c:f>'11.1,11.2'!$B$32:$B$41</c:f>
              <c:strCache>
                <c:ptCount val="10"/>
                <c:pt idx="1">
                  <c:v>2001-06</c:v>
                </c:pt>
                <c:pt idx="2">
                  <c:v>2002-07</c:v>
                </c:pt>
                <c:pt idx="3">
                  <c:v>2003-08</c:v>
                </c:pt>
                <c:pt idx="4">
                  <c:v>2004-09</c:v>
                </c:pt>
                <c:pt idx="5">
                  <c:v>2005-10</c:v>
                </c:pt>
                <c:pt idx="6">
                  <c:v>2006-11</c:v>
                </c:pt>
                <c:pt idx="7">
                  <c:v>2007-12</c:v>
                </c:pt>
                <c:pt idx="8">
                  <c:v>2008-13</c:v>
                </c:pt>
                <c:pt idx="9">
                  <c:v>2009-14</c:v>
                </c:pt>
              </c:strCache>
            </c:strRef>
          </c:cat>
          <c:val>
            <c:numRef>
              <c:f>'11.1,11.2'!$E$32:$E$43</c:f>
              <c:numCache>
                <c:formatCode>0.0%</c:formatCode>
                <c:ptCount val="12"/>
                <c:pt idx="1">
                  <c:v>4.0122650216751765E-2</c:v>
                </c:pt>
                <c:pt idx="2">
                  <c:v>3.886113045711781E-2</c:v>
                </c:pt>
                <c:pt idx="3">
                  <c:v>3.5530727438499055E-2</c:v>
                </c:pt>
                <c:pt idx="4">
                  <c:v>2.425133398146806E-2</c:v>
                </c:pt>
                <c:pt idx="5">
                  <c:v>1.5747490136420295E-2</c:v>
                </c:pt>
                <c:pt idx="6">
                  <c:v>1.2210725653478693E-2</c:v>
                </c:pt>
                <c:pt idx="7">
                  <c:v>1.122855130847622E-2</c:v>
                </c:pt>
                <c:pt idx="8">
                  <c:v>9.6663312764575515E-3</c:v>
                </c:pt>
                <c:pt idx="9">
                  <c:v>1.688095103312115E-2</c:v>
                </c:pt>
                <c:pt idx="10">
                  <c:v>2.4769338892417281E-2</c:v>
                </c:pt>
                <c:pt idx="11">
                  <c:v>2.886386811058328E-2</c:v>
                </c:pt>
              </c:numCache>
            </c:numRef>
          </c:val>
          <c:extLst>
            <c:ext xmlns:c16="http://schemas.microsoft.com/office/drawing/2014/chart" uri="{C3380CC4-5D6E-409C-BE32-E72D297353CC}">
              <c16:uniqueId val="{00000001-FB95-41DC-BBBE-8133D858F279}"/>
            </c:ext>
          </c:extLst>
        </c:ser>
        <c:dLbls>
          <c:showLegendKey val="0"/>
          <c:showVal val="0"/>
          <c:showCatName val="0"/>
          <c:showSerName val="0"/>
          <c:showPercent val="0"/>
          <c:showBubbleSize val="0"/>
        </c:dLbls>
        <c:gapWidth val="150"/>
        <c:axId val="129568128"/>
        <c:axId val="129578112"/>
      </c:barChart>
      <c:catAx>
        <c:axId val="129568128"/>
        <c:scaling>
          <c:orientation val="minMax"/>
        </c:scaling>
        <c:delete val="0"/>
        <c:axPos val="b"/>
        <c:numFmt formatCode="General" sourceLinked="1"/>
        <c:majorTickMark val="out"/>
        <c:minorTickMark val="none"/>
        <c:tickLblPos val="nextTo"/>
        <c:txPr>
          <a:bodyPr rot="-2700000" vert="horz"/>
          <a:lstStyle/>
          <a:p>
            <a:pPr>
              <a:defRPr sz="8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29578112"/>
        <c:crosses val="autoZero"/>
        <c:auto val="1"/>
        <c:lblAlgn val="ctr"/>
        <c:lblOffset val="100"/>
        <c:noMultiLvlLbl val="0"/>
      </c:catAx>
      <c:valAx>
        <c:axId val="129578112"/>
        <c:scaling>
          <c:orientation val="minMax"/>
          <c:max val="0.05"/>
        </c:scaling>
        <c:delete val="0"/>
        <c:axPos val="l"/>
        <c:majorGridlines>
          <c:spPr>
            <a:ln>
              <a:solidFill>
                <a:schemeClr val="bg1">
                  <a:lumMod val="75000"/>
                </a:schemeClr>
              </a:solidFill>
              <a:prstDash val="dash"/>
            </a:ln>
          </c:spPr>
        </c:majorGridlines>
        <c:numFmt formatCode="0%" sourceLinked="0"/>
        <c:majorTickMark val="out"/>
        <c:minorTickMark val="none"/>
        <c:tickLblPos val="nextTo"/>
        <c:txPr>
          <a:bodyPr rot="0" vert="horz"/>
          <a:lstStyle/>
          <a:p>
            <a:pPr>
              <a:defRPr sz="8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29568128"/>
        <c:crosses val="autoZero"/>
        <c:crossBetween val="between"/>
      </c:valAx>
      <c:spPr>
        <a:solidFill>
          <a:srgbClr val="FFFFFF"/>
        </a:solidFill>
      </c:spPr>
    </c:plotArea>
    <c:legend>
      <c:legendPos val="b"/>
      <c:layout>
        <c:manualLayout>
          <c:xMode val="edge"/>
          <c:yMode val="edge"/>
          <c:x val="0.24235804899387575"/>
          <c:y val="0.86022601341500005"/>
          <c:w val="0.59583923884514434"/>
          <c:h val="0.11662583843686219"/>
        </c:manualLayout>
      </c:layout>
      <c:overlay val="0"/>
      <c:txPr>
        <a:bodyPr/>
        <a:lstStyle/>
        <a:p>
          <a:pPr>
            <a:defRPr sz="9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legend>
    <c:plotVisOnly val="1"/>
    <c:dispBlanksAs val="gap"/>
    <c:showDLblsOverMax val="0"/>
  </c:chart>
  <c:spPr>
    <a:solidFill>
      <a:srgbClr val="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paperSize="9" orientation="landscape"/>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11.1 : Truck and trailer travel </a:t>
            </a:r>
          </a:p>
        </c:rich>
      </c:tx>
      <c:layout>
        <c:manualLayout>
          <c:xMode val="edge"/>
          <c:yMode val="edge"/>
          <c:x val="0.30500044908835516"/>
          <c:y val="1.8559306798978891E-2"/>
        </c:manualLayout>
      </c:layout>
      <c:overlay val="0"/>
      <c:spPr>
        <a:noFill/>
        <a:ln w="25400">
          <a:noFill/>
        </a:ln>
      </c:spPr>
    </c:title>
    <c:autoTitleDeleted val="0"/>
    <c:plotArea>
      <c:layout>
        <c:manualLayout>
          <c:layoutTarget val="inner"/>
          <c:xMode val="edge"/>
          <c:yMode val="edge"/>
          <c:x val="0.15158972222222244"/>
          <c:y val="9.7256857855361603E-2"/>
          <c:w val="0.80808777777777752"/>
          <c:h val="0.73743333333333361"/>
        </c:manualLayout>
      </c:layout>
      <c:barChart>
        <c:barDir val="col"/>
        <c:grouping val="stacked"/>
        <c:varyColors val="0"/>
        <c:ser>
          <c:idx val="1"/>
          <c:order val="0"/>
          <c:tx>
            <c:strRef>
              <c:f>'[1]11.1,11.2'!$D$8</c:f>
              <c:strCache>
                <c:ptCount val="1"/>
                <c:pt idx="0">
                  <c:v>RUC Truck km (millions)</c:v>
                </c:pt>
              </c:strCache>
            </c:strRef>
          </c:tx>
          <c:spPr>
            <a:solidFill>
              <a:srgbClr val="66B134"/>
            </a:solidFill>
            <a:ln w="25400">
              <a:noFill/>
            </a:ln>
          </c:spPr>
          <c:invertIfNegative val="0"/>
          <c:cat>
            <c:numRef>
              <c:f>'[1]11.1,11.2'!$A$9:$A$26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'[1]11.1,11.2'!$D$9:$D$26</c:f>
              <c:numCache>
                <c:formatCode>General</c:formatCode>
                <c:ptCount val="18"/>
                <c:pt idx="0">
                  <c:v>2229.23</c:v>
                </c:pt>
                <c:pt idx="1">
                  <c:v>2353.4</c:v>
                </c:pt>
                <c:pt idx="2">
                  <c:v>2436.0500000000002</c:v>
                </c:pt>
                <c:pt idx="3">
                  <c:v>2600.88</c:v>
                </c:pt>
                <c:pt idx="4">
                  <c:v>2651.7</c:v>
                </c:pt>
                <c:pt idx="5">
                  <c:v>2652.08</c:v>
                </c:pt>
                <c:pt idx="6">
                  <c:v>2753.38</c:v>
                </c:pt>
                <c:pt idx="7">
                  <c:v>2733.59</c:v>
                </c:pt>
                <c:pt idx="8">
                  <c:v>2591.27</c:v>
                </c:pt>
                <c:pt idx="9">
                  <c:v>2653.39</c:v>
                </c:pt>
                <c:pt idx="10">
                  <c:v>2674.86</c:v>
                </c:pt>
                <c:pt idx="11">
                  <c:v>2738.1</c:v>
                </c:pt>
                <c:pt idx="12">
                  <c:v>2664.82</c:v>
                </c:pt>
                <c:pt idx="13">
                  <c:v>2831.38</c:v>
                </c:pt>
                <c:pt idx="14">
                  <c:v>2786.98</c:v>
                </c:pt>
                <c:pt idx="15">
                  <c:v>2808.61</c:v>
                </c:pt>
                <c:pt idx="16">
                  <c:v>2981.97</c:v>
                </c:pt>
                <c:pt idx="17">
                  <c:v>3080.23</c:v>
                </c:pt>
              </c:numCache>
            </c:numRef>
          </c:val>
          <c:extLst>
            <c:ext xmlns:c16="http://schemas.microsoft.com/office/drawing/2014/chart" uri="{C3380CC4-5D6E-409C-BE32-E72D297353CC}">
              <c16:uniqueId val="{00000000-465A-4AF4-AD66-42DA0C0651A9}"/>
            </c:ext>
          </c:extLst>
        </c:ser>
        <c:ser>
          <c:idx val="0"/>
          <c:order val="1"/>
          <c:tx>
            <c:strRef>
              <c:f>'[1]11.1,11.2'!$E$8</c:f>
              <c:strCache>
                <c:ptCount val="1"/>
                <c:pt idx="0">
                  <c:v>RUC Trailer km (millions)</c:v>
                </c:pt>
              </c:strCache>
            </c:strRef>
          </c:tx>
          <c:spPr>
            <a:solidFill>
              <a:srgbClr val="B3D14C"/>
            </a:solidFill>
          </c:spPr>
          <c:invertIfNegative val="0"/>
          <c:cat>
            <c:numRef>
              <c:f>'[1]11.1,11.2'!$A$9:$A$26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'[1]11.1,11.2'!$E$9:$E$26</c:f>
              <c:numCache>
                <c:formatCode>General</c:formatCode>
                <c:ptCount val="18"/>
                <c:pt idx="0">
                  <c:v>988.49</c:v>
                </c:pt>
                <c:pt idx="1">
                  <c:v>1042.26</c:v>
                </c:pt>
                <c:pt idx="2">
                  <c:v>1077.52</c:v>
                </c:pt>
                <c:pt idx="3">
                  <c:v>1148.23</c:v>
                </c:pt>
                <c:pt idx="4">
                  <c:v>1146.18</c:v>
                </c:pt>
                <c:pt idx="5">
                  <c:v>1148.6400000000001</c:v>
                </c:pt>
                <c:pt idx="6">
                  <c:v>1184.8900000000001</c:v>
                </c:pt>
                <c:pt idx="7">
                  <c:v>1193.9100000000001</c:v>
                </c:pt>
                <c:pt idx="8">
                  <c:v>1098.1300000000001</c:v>
                </c:pt>
                <c:pt idx="9">
                  <c:v>1174.8699999999999</c:v>
                </c:pt>
                <c:pt idx="10">
                  <c:v>1222.1400000000001</c:v>
                </c:pt>
                <c:pt idx="11">
                  <c:v>1246.98</c:v>
                </c:pt>
                <c:pt idx="12">
                  <c:v>1237.67</c:v>
                </c:pt>
                <c:pt idx="13">
                  <c:v>1308.55</c:v>
                </c:pt>
                <c:pt idx="14">
                  <c:v>1274.9100000000001</c:v>
                </c:pt>
                <c:pt idx="15">
                  <c:v>1283.69</c:v>
                </c:pt>
                <c:pt idx="16">
                  <c:v>1382.76</c:v>
                </c:pt>
                <c:pt idx="17">
                  <c:v>1384.48</c:v>
                </c:pt>
              </c:numCache>
            </c:numRef>
          </c:val>
          <c:extLst>
            <c:ext xmlns:c16="http://schemas.microsoft.com/office/drawing/2014/chart" uri="{C3380CC4-5D6E-409C-BE32-E72D297353CC}">
              <c16:uniqueId val="{00000001-465A-4AF4-AD66-42DA0C0651A9}"/>
            </c:ext>
          </c:extLst>
        </c:ser>
        <c:dLbls>
          <c:showLegendKey val="0"/>
          <c:showVal val="0"/>
          <c:showCatName val="0"/>
          <c:showSerName val="0"/>
          <c:showPercent val="0"/>
          <c:showBubbleSize val="0"/>
        </c:dLbls>
        <c:gapWidth val="150"/>
        <c:overlap val="100"/>
        <c:axId val="170427904"/>
        <c:axId val="170429440"/>
      </c:barChart>
      <c:catAx>
        <c:axId val="17042790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70429440"/>
        <c:crosses val="autoZero"/>
        <c:auto val="1"/>
        <c:lblAlgn val="ctr"/>
        <c:lblOffset val="100"/>
        <c:tickLblSkip val="2"/>
        <c:tickMarkSkip val="1"/>
        <c:noMultiLvlLbl val="0"/>
      </c:catAx>
      <c:valAx>
        <c:axId val="170429440"/>
        <c:scaling>
          <c:orientation val="minMax"/>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Travel (millions of km)</a:t>
                </a:r>
              </a:p>
            </c:rich>
          </c:tx>
          <c:layout>
            <c:manualLayout>
              <c:xMode val="edge"/>
              <c:yMode val="edge"/>
              <c:x val="1.4555555555555583E-4"/>
              <c:y val="0.2849314814814815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70427904"/>
        <c:crosses val="autoZero"/>
        <c:crossBetween val="between"/>
      </c:valAx>
      <c:spPr>
        <a:solidFill>
          <a:srgbClr val="FFFFFF"/>
        </a:solidFill>
        <a:ln w="25400">
          <a:noFill/>
        </a:ln>
      </c:spPr>
    </c:plotArea>
    <c:legend>
      <c:legendPos val="b"/>
      <c:layout>
        <c:manualLayout>
          <c:xMode val="edge"/>
          <c:yMode val="edge"/>
          <c:x val="0.17073250000000001"/>
          <c:y val="0.93586490367950448"/>
          <c:w val="0.74339833333334326"/>
          <c:h val="6.413518518518517E-2"/>
        </c:manualLayout>
      </c:layout>
      <c:overlay val="0"/>
      <c:txPr>
        <a:bodyPr/>
        <a:lstStyle/>
        <a:p>
          <a:pPr>
            <a:defRPr sz="700"/>
          </a:pPr>
          <a:endParaRPr lang="en-US"/>
        </a:p>
      </c:txPr>
    </c:legend>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1.3b: Travel  growth</a:t>
            </a:r>
          </a:p>
        </c:rich>
      </c:tx>
      <c:layout>
        <c:manualLayout>
          <c:xMode val="edge"/>
          <c:yMode val="edge"/>
          <c:x val="0.22269694444444443"/>
          <c:y val="1.4276388888888891E-2"/>
        </c:manualLayout>
      </c:layout>
      <c:overlay val="0"/>
      <c:spPr>
        <a:noFill/>
        <a:ln w="25400">
          <a:noFill/>
        </a:ln>
      </c:spPr>
    </c:title>
    <c:autoTitleDeleted val="0"/>
    <c:plotArea>
      <c:layout>
        <c:manualLayout>
          <c:layoutTarget val="inner"/>
          <c:xMode val="edge"/>
          <c:yMode val="edge"/>
          <c:x val="9.2260442869972245E-2"/>
          <c:y val="0.11494278677888572"/>
          <c:w val="0.87018442165429788"/>
          <c:h val="0.65516296296295273"/>
        </c:manualLayout>
      </c:layout>
      <c:lineChart>
        <c:grouping val="standard"/>
        <c:varyColors val="0"/>
        <c:ser>
          <c:idx val="0"/>
          <c:order val="0"/>
          <c:tx>
            <c:strRef>
              <c:f>'1.4 to 1.7'!$W$30</c:f>
              <c:strCache>
                <c:ptCount val="1"/>
                <c:pt idx="0">
                  <c:v>Light passenger</c:v>
                </c:pt>
              </c:strCache>
            </c:strRef>
          </c:tx>
          <c:spPr>
            <a:ln w="25400">
              <a:solidFill>
                <a:srgbClr val="0093D3"/>
              </a:solidFill>
              <a:prstDash val="solid"/>
            </a:ln>
          </c:spPr>
          <c:marker>
            <c:symbol val="none"/>
          </c:marker>
          <c:cat>
            <c:numRef>
              <c:f>'1.4 to 1.7'!$V$31:$V$48</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1.7'!$W$31:$W$48</c:f>
              <c:numCache>
                <c:formatCode>0.00</c:formatCode>
                <c:ptCount val="18"/>
                <c:pt idx="0">
                  <c:v>0</c:v>
                </c:pt>
                <c:pt idx="1">
                  <c:v>3.4527459577056607E-2</c:v>
                </c:pt>
                <c:pt idx="2">
                  <c:v>6.7478393683120252E-2</c:v>
                </c:pt>
                <c:pt idx="3">
                  <c:v>9.5048216659920026E-2</c:v>
                </c:pt>
                <c:pt idx="4">
                  <c:v>0.10137312805841359</c:v>
                </c:pt>
                <c:pt idx="5">
                  <c:v>9.4765422434212487E-2</c:v>
                </c:pt>
                <c:pt idx="6">
                  <c:v>0.10733530750968012</c:v>
                </c:pt>
                <c:pt idx="7">
                  <c:v>8.326441291704012E-2</c:v>
                </c:pt>
                <c:pt idx="8">
                  <c:v>8.6300199586098358E-2</c:v>
                </c:pt>
                <c:pt idx="9">
                  <c:v>8.3983176787034486E-2</c:v>
                </c:pt>
                <c:pt idx="10">
                  <c:v>6.7325956832155143E-2</c:v>
                </c:pt>
                <c:pt idx="11">
                  <c:v>6.629736910491757E-2</c:v>
                </c:pt>
                <c:pt idx="12">
                  <c:v>7.6363667918124323E-2</c:v>
                </c:pt>
                <c:pt idx="13">
                  <c:v>9.5953335625786229E-2</c:v>
                </c:pt>
                <c:pt idx="14">
                  <c:v>0.13139995302569796</c:v>
                </c:pt>
                <c:pt idx="15">
                  <c:v>0.17899666189284869</c:v>
                </c:pt>
                <c:pt idx="16">
                  <c:v>0.21165217492147415</c:v>
                </c:pt>
                <c:pt idx="17">
                  <c:v>0.24015354092922014</c:v>
                </c:pt>
              </c:numCache>
            </c:numRef>
          </c:val>
          <c:smooth val="0"/>
          <c:extLst>
            <c:ext xmlns:c16="http://schemas.microsoft.com/office/drawing/2014/chart" uri="{C3380CC4-5D6E-409C-BE32-E72D297353CC}">
              <c16:uniqueId val="{00000000-2887-4B65-A231-81B569BAACE3}"/>
            </c:ext>
          </c:extLst>
        </c:ser>
        <c:ser>
          <c:idx val="4"/>
          <c:order val="1"/>
          <c:tx>
            <c:strRef>
              <c:f>'1.4 to 1.7'!$X$30</c:f>
              <c:strCache>
                <c:ptCount val="1"/>
                <c:pt idx="0">
                  <c:v>Light commercial</c:v>
                </c:pt>
              </c:strCache>
            </c:strRef>
          </c:tx>
          <c:spPr>
            <a:ln w="25400">
              <a:solidFill>
                <a:srgbClr val="222222"/>
              </a:solidFill>
            </a:ln>
          </c:spPr>
          <c:marker>
            <c:symbol val="none"/>
          </c:marker>
          <c:cat>
            <c:numRef>
              <c:f>'1.4 to 1.7'!$V$31:$V$48</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1.7'!$X$31:$X$48</c:f>
              <c:numCache>
                <c:formatCode>0.00</c:formatCode>
                <c:ptCount val="18"/>
                <c:pt idx="0">
                  <c:v>0</c:v>
                </c:pt>
                <c:pt idx="1">
                  <c:v>1.8870798724548221E-2</c:v>
                </c:pt>
                <c:pt idx="2">
                  <c:v>4.0675960312312354E-2</c:v>
                </c:pt>
                <c:pt idx="3">
                  <c:v>7.2306969043317126E-2</c:v>
                </c:pt>
                <c:pt idx="4">
                  <c:v>9.1546885597051153E-2</c:v>
                </c:pt>
                <c:pt idx="5">
                  <c:v>0.10952810134373525</c:v>
                </c:pt>
                <c:pt idx="6">
                  <c:v>0.14366590679475744</c:v>
                </c:pt>
                <c:pt idx="7">
                  <c:v>0.16081999568811267</c:v>
                </c:pt>
                <c:pt idx="8">
                  <c:v>0.1596156378666016</c:v>
                </c:pt>
                <c:pt idx="9">
                  <c:v>0.16662530696712485</c:v>
                </c:pt>
                <c:pt idx="10">
                  <c:v>0.17148355785699865</c:v>
                </c:pt>
                <c:pt idx="11">
                  <c:v>0.19196838538590133</c:v>
                </c:pt>
                <c:pt idx="12">
                  <c:v>0.24224435935806254</c:v>
                </c:pt>
                <c:pt idx="13">
                  <c:v>0.31213567977535428</c:v>
                </c:pt>
                <c:pt idx="14">
                  <c:v>0.39656237015518991</c:v>
                </c:pt>
                <c:pt idx="15">
                  <c:v>0.50899526363304348</c:v>
                </c:pt>
                <c:pt idx="16">
                  <c:v>0.62530920994145234</c:v>
                </c:pt>
                <c:pt idx="17">
                  <c:v>0.75959319014373117</c:v>
                </c:pt>
              </c:numCache>
            </c:numRef>
          </c:val>
          <c:smooth val="0"/>
          <c:extLst>
            <c:ext xmlns:c16="http://schemas.microsoft.com/office/drawing/2014/chart" uri="{C3380CC4-5D6E-409C-BE32-E72D297353CC}">
              <c16:uniqueId val="{00000001-2887-4B65-A231-81B569BAACE3}"/>
            </c:ext>
          </c:extLst>
        </c:ser>
        <c:ser>
          <c:idx val="3"/>
          <c:order val="2"/>
          <c:tx>
            <c:strRef>
              <c:f>'1.4 to 1.7'!$AA$30</c:f>
              <c:strCache>
                <c:ptCount val="1"/>
                <c:pt idx="0">
                  <c:v>Motorcycle</c:v>
                </c:pt>
              </c:strCache>
            </c:strRef>
          </c:tx>
          <c:spPr>
            <a:ln w="25400">
              <a:solidFill>
                <a:srgbClr val="22B0F1"/>
              </a:solidFill>
            </a:ln>
          </c:spPr>
          <c:marker>
            <c:symbol val="none"/>
          </c:marker>
          <c:cat>
            <c:numRef>
              <c:f>'1.4 to 1.7'!$V$31:$V$48</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1.7'!$AA$31:$AA$48</c:f>
              <c:numCache>
                <c:formatCode>0.00</c:formatCode>
                <c:ptCount val="18"/>
                <c:pt idx="0">
                  <c:v>0</c:v>
                </c:pt>
                <c:pt idx="1">
                  <c:v>-8.5626627474104655E-3</c:v>
                </c:pt>
                <c:pt idx="2">
                  <c:v>5.6804295900070301E-4</c:v>
                </c:pt>
                <c:pt idx="3">
                  <c:v>2.5184344183306839E-2</c:v>
                </c:pt>
                <c:pt idx="4">
                  <c:v>0.160884211996837</c:v>
                </c:pt>
                <c:pt idx="5">
                  <c:v>0.3431380275572824</c:v>
                </c:pt>
                <c:pt idx="6">
                  <c:v>0.45888522811627719</c:v>
                </c:pt>
                <c:pt idx="7">
                  <c:v>0.6257037300912347</c:v>
                </c:pt>
                <c:pt idx="8">
                  <c:v>0.69156644744454465</c:v>
                </c:pt>
                <c:pt idx="9">
                  <c:v>0.67852326705037513</c:v>
                </c:pt>
                <c:pt idx="10">
                  <c:v>0.63003853049382808</c:v>
                </c:pt>
                <c:pt idx="11">
                  <c:v>0.62443687973050377</c:v>
                </c:pt>
                <c:pt idx="12">
                  <c:v>0.6610271592076431</c:v>
                </c:pt>
                <c:pt idx="13">
                  <c:v>0.68424065901956288</c:v>
                </c:pt>
                <c:pt idx="14">
                  <c:v>0.73154032203008534</c:v>
                </c:pt>
                <c:pt idx="15">
                  <c:v>0.79078387455845078</c:v>
                </c:pt>
                <c:pt idx="16">
                  <c:v>0.76764267479431081</c:v>
                </c:pt>
                <c:pt idx="17">
                  <c:v>0.77290354528779104</c:v>
                </c:pt>
              </c:numCache>
            </c:numRef>
          </c:val>
          <c:smooth val="0"/>
          <c:extLst>
            <c:ext xmlns:c16="http://schemas.microsoft.com/office/drawing/2014/chart" uri="{C3380CC4-5D6E-409C-BE32-E72D297353CC}">
              <c16:uniqueId val="{00000002-2887-4B65-A231-81B569BAACE3}"/>
            </c:ext>
          </c:extLst>
        </c:ser>
        <c:ser>
          <c:idx val="1"/>
          <c:order val="3"/>
          <c:tx>
            <c:strRef>
              <c:f>'1.4 to 1.7'!$Y$30</c:f>
              <c:strCache>
                <c:ptCount val="1"/>
                <c:pt idx="0">
                  <c:v>Trucks</c:v>
                </c:pt>
              </c:strCache>
            </c:strRef>
          </c:tx>
          <c:spPr>
            <a:ln w="25400">
              <a:solidFill>
                <a:srgbClr val="C0C0C0"/>
              </a:solidFill>
            </a:ln>
          </c:spPr>
          <c:marker>
            <c:symbol val="none"/>
          </c:marker>
          <c:cat>
            <c:numRef>
              <c:f>'1.4 to 1.7'!$V$31:$V$48</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1.7'!$Y$31:$Y$48</c:f>
              <c:numCache>
                <c:formatCode>0.00</c:formatCode>
                <c:ptCount val="18"/>
                <c:pt idx="0">
                  <c:v>0</c:v>
                </c:pt>
                <c:pt idx="1">
                  <c:v>4.1968805630869799E-2</c:v>
                </c:pt>
                <c:pt idx="2">
                  <c:v>7.8737392080795887E-2</c:v>
                </c:pt>
                <c:pt idx="3">
                  <c:v>0.14712406901139663</c:v>
                </c:pt>
                <c:pt idx="4">
                  <c:v>0.17867194702956302</c:v>
                </c:pt>
                <c:pt idx="5">
                  <c:v>0.19445107272166862</c:v>
                </c:pt>
                <c:pt idx="6">
                  <c:v>0.22698726465739405</c:v>
                </c:pt>
                <c:pt idx="7">
                  <c:v>0.22268481286484998</c:v>
                </c:pt>
                <c:pt idx="8">
                  <c:v>0.15962110981589595</c:v>
                </c:pt>
                <c:pt idx="9">
                  <c:v>0.15984097485099769</c:v>
                </c:pt>
                <c:pt idx="10">
                  <c:v>0.1639749207503749</c:v>
                </c:pt>
                <c:pt idx="11">
                  <c:v>0.15971291058264114</c:v>
                </c:pt>
                <c:pt idx="12">
                  <c:v>0.1854081421576903</c:v>
                </c:pt>
                <c:pt idx="13">
                  <c:v>0.22839593610727982</c:v>
                </c:pt>
                <c:pt idx="14">
                  <c:v>0.2548880862710996</c:v>
                </c:pt>
                <c:pt idx="15">
                  <c:v>0.29265459744281785</c:v>
                </c:pt>
                <c:pt idx="16">
                  <c:v>0.35908389779279837</c:v>
                </c:pt>
                <c:pt idx="17">
                  <c:v>0.40641794710207191</c:v>
                </c:pt>
              </c:numCache>
            </c:numRef>
          </c:val>
          <c:smooth val="0"/>
          <c:extLst>
            <c:ext xmlns:c16="http://schemas.microsoft.com/office/drawing/2014/chart" uri="{C3380CC4-5D6E-409C-BE32-E72D297353CC}">
              <c16:uniqueId val="{00000003-2887-4B65-A231-81B569BAACE3}"/>
            </c:ext>
          </c:extLst>
        </c:ser>
        <c:ser>
          <c:idx val="2"/>
          <c:order val="4"/>
          <c:tx>
            <c:strRef>
              <c:f>'1.4 to 1.7'!$Z$30</c:f>
              <c:strCache>
                <c:ptCount val="1"/>
                <c:pt idx="0">
                  <c:v>Buses</c:v>
                </c:pt>
              </c:strCache>
            </c:strRef>
          </c:tx>
          <c:spPr>
            <a:ln w="25400">
              <a:solidFill>
                <a:schemeClr val="tx1">
                  <a:lumMod val="50000"/>
                  <a:lumOff val="50000"/>
                </a:schemeClr>
              </a:solidFill>
            </a:ln>
          </c:spPr>
          <c:marker>
            <c:symbol val="none"/>
          </c:marker>
          <c:cat>
            <c:numRef>
              <c:f>'1.4 to 1.7'!$V$31:$V$48</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1.7'!$Z$31:$Z$48</c:f>
              <c:numCache>
                <c:formatCode>0.00</c:formatCode>
                <c:ptCount val="18"/>
                <c:pt idx="0">
                  <c:v>0</c:v>
                </c:pt>
                <c:pt idx="1">
                  <c:v>6.9043715841529796E-2</c:v>
                </c:pt>
                <c:pt idx="2">
                  <c:v>0.14026179541794193</c:v>
                </c:pt>
                <c:pt idx="3">
                  <c:v>0.26782856122764298</c:v>
                </c:pt>
                <c:pt idx="4">
                  <c:v>0.35925913361424167</c:v>
                </c:pt>
                <c:pt idx="5">
                  <c:v>0.41696229639197413</c:v>
                </c:pt>
                <c:pt idx="6">
                  <c:v>0.47247239121461426</c:v>
                </c:pt>
                <c:pt idx="7">
                  <c:v>0.51719020114874503</c:v>
                </c:pt>
                <c:pt idx="8">
                  <c:v>0.55695978579433691</c:v>
                </c:pt>
                <c:pt idx="9">
                  <c:v>0.6074542172139934</c:v>
                </c:pt>
                <c:pt idx="10">
                  <c:v>0.58550827704797825</c:v>
                </c:pt>
                <c:pt idx="11">
                  <c:v>0.62845933449324098</c:v>
                </c:pt>
                <c:pt idx="12">
                  <c:v>0.67337012801786789</c:v>
                </c:pt>
                <c:pt idx="13">
                  <c:v>0.73882946722665777</c:v>
                </c:pt>
                <c:pt idx="14">
                  <c:v>0.7904031417123476</c:v>
                </c:pt>
                <c:pt idx="15">
                  <c:v>0.8758941590372038</c:v>
                </c:pt>
                <c:pt idx="16">
                  <c:v>0.99731218518180098</c:v>
                </c:pt>
                <c:pt idx="17">
                  <c:v>1.1172594807342482</c:v>
                </c:pt>
              </c:numCache>
            </c:numRef>
          </c:val>
          <c:smooth val="0"/>
          <c:extLst>
            <c:ext xmlns:c16="http://schemas.microsoft.com/office/drawing/2014/chart" uri="{C3380CC4-5D6E-409C-BE32-E72D297353CC}">
              <c16:uniqueId val="{00000004-2887-4B65-A231-81B569BAACE3}"/>
            </c:ext>
          </c:extLst>
        </c:ser>
        <c:dLbls>
          <c:showLegendKey val="0"/>
          <c:showVal val="0"/>
          <c:showCatName val="0"/>
          <c:showSerName val="0"/>
          <c:showPercent val="0"/>
          <c:showBubbleSize val="0"/>
        </c:dLbls>
        <c:smooth val="0"/>
        <c:axId val="145498880"/>
        <c:axId val="145500416"/>
      </c:lineChart>
      <c:catAx>
        <c:axId val="145498880"/>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500416"/>
        <c:crosses val="autoZero"/>
        <c:auto val="1"/>
        <c:lblAlgn val="ctr"/>
        <c:lblOffset val="100"/>
        <c:tickLblSkip val="2"/>
        <c:tickMarkSkip val="1"/>
        <c:noMultiLvlLbl val="0"/>
      </c:catAx>
      <c:valAx>
        <c:axId val="145500416"/>
        <c:scaling>
          <c:orientation val="minMax"/>
        </c:scaling>
        <c:delete val="0"/>
        <c:axPos val="l"/>
        <c:majorGridlines>
          <c:spPr>
            <a:ln w="3175">
              <a:solidFill>
                <a:schemeClr val="bg1">
                  <a:lumMod val="7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498880"/>
        <c:crosses val="autoZero"/>
        <c:crossBetween val="midCat"/>
        <c:majorUnit val="0.2"/>
      </c:valAx>
      <c:spPr>
        <a:solidFill>
          <a:srgbClr val="FFFFFF"/>
        </a:solidFill>
        <a:ln w="25400">
          <a:noFill/>
        </a:ln>
      </c:spPr>
    </c:plotArea>
    <c:legend>
      <c:legendPos val="b"/>
      <c:layout>
        <c:manualLayout>
          <c:xMode val="edge"/>
          <c:yMode val="edge"/>
          <c:x val="4.8788731276265332E-2"/>
          <c:y val="0.85484212962962969"/>
          <c:w val="0.89999990076854763"/>
          <c:h val="0.12306296296296312"/>
        </c:manualLayout>
      </c:layout>
      <c:overlay val="0"/>
      <c:txPr>
        <a:bodyPr/>
        <a:lstStyle/>
        <a:p>
          <a:pPr>
            <a:defRPr sz="700"/>
          </a:pPr>
          <a:endParaRPr lang="en-US"/>
        </a:p>
      </c:txPr>
    </c:legend>
    <c:plotVisOnly val="1"/>
    <c:dispBlanksAs val="gap"/>
    <c:showDLblsOverMax val="0"/>
  </c:chart>
  <c:spPr>
    <a:solidFill>
      <a:srgbClr val="FFFFFF"/>
    </a:solid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11.2 : Truck and trailer tonne km </a:t>
            </a:r>
          </a:p>
        </c:rich>
      </c:tx>
      <c:layout>
        <c:manualLayout>
          <c:xMode val="edge"/>
          <c:yMode val="edge"/>
          <c:x val="0.26166707818930041"/>
          <c:y val="1.3363333333333343E-2"/>
        </c:manualLayout>
      </c:layout>
      <c:overlay val="0"/>
      <c:spPr>
        <a:noFill/>
        <a:ln w="25400">
          <a:noFill/>
        </a:ln>
      </c:spPr>
    </c:title>
    <c:autoTitleDeleted val="0"/>
    <c:plotArea>
      <c:layout>
        <c:manualLayout>
          <c:layoutTarget val="inner"/>
          <c:xMode val="edge"/>
          <c:yMode val="edge"/>
          <c:x val="0.15230972222222244"/>
          <c:y val="0.10224438902743142"/>
          <c:w val="0.81381944444444465"/>
          <c:h val="0.77558055555555561"/>
        </c:manualLayout>
      </c:layout>
      <c:barChart>
        <c:barDir val="col"/>
        <c:grouping val="stacked"/>
        <c:varyColors val="0"/>
        <c:ser>
          <c:idx val="0"/>
          <c:order val="0"/>
          <c:tx>
            <c:strRef>
              <c:f>'[1]11.1,11.2'!$B$7</c:f>
              <c:strCache>
                <c:ptCount val="1"/>
                <c:pt idx="0">
                  <c:v>WIMS/RUC approach</c:v>
                </c:pt>
              </c:strCache>
            </c:strRef>
          </c:tx>
          <c:spPr>
            <a:solidFill>
              <a:srgbClr val="66B134"/>
            </a:solidFill>
            <a:ln w="25400">
              <a:noFill/>
            </a:ln>
          </c:spPr>
          <c:invertIfNegative val="0"/>
          <c:cat>
            <c:numRef>
              <c:f>'[1]11.1,11.2'!$A$9:$A$26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'[1]11.1,11.2'!$B$9:$B$26</c:f>
              <c:numCache>
                <c:formatCode>General</c:formatCode>
                <c:ptCount val="18"/>
                <c:pt idx="0">
                  <c:v>17739.05</c:v>
                </c:pt>
                <c:pt idx="1">
                  <c:v>17929.2</c:v>
                </c:pt>
                <c:pt idx="2">
                  <c:v>18432.75</c:v>
                </c:pt>
                <c:pt idx="3">
                  <c:v>20496.03</c:v>
                </c:pt>
                <c:pt idx="4">
                  <c:v>20238.23</c:v>
                </c:pt>
                <c:pt idx="5">
                  <c:v>20143.12</c:v>
                </c:pt>
                <c:pt idx="6">
                  <c:v>20774.3</c:v>
                </c:pt>
                <c:pt idx="7">
                  <c:v>22150.26</c:v>
                </c:pt>
                <c:pt idx="8">
                  <c:v>18754.310000000001</c:v>
                </c:pt>
                <c:pt idx="9">
                  <c:v>21209.05</c:v>
                </c:pt>
                <c:pt idx="10">
                  <c:v>21526.01</c:v>
                </c:pt>
                <c:pt idx="11">
                  <c:v>21712.5</c:v>
                </c:pt>
                <c:pt idx="12">
                  <c:v>21739.13</c:v>
                </c:pt>
                <c:pt idx="13">
                  <c:v>23681.9</c:v>
                </c:pt>
                <c:pt idx="14">
                  <c:v>23002.33</c:v>
                </c:pt>
                <c:pt idx="15">
                  <c:v>23256.61</c:v>
                </c:pt>
                <c:pt idx="16">
                  <c:v>24896.54</c:v>
                </c:pt>
                <c:pt idx="17">
                  <c:v>25329.34</c:v>
                </c:pt>
              </c:numCache>
            </c:numRef>
          </c:val>
          <c:extLst>
            <c:ext xmlns:c16="http://schemas.microsoft.com/office/drawing/2014/chart" uri="{C3380CC4-5D6E-409C-BE32-E72D297353CC}">
              <c16:uniqueId val="{00000000-3479-43F8-9A76-FF2D4BA9FF41}"/>
            </c:ext>
          </c:extLst>
        </c:ser>
        <c:dLbls>
          <c:showLegendKey val="0"/>
          <c:showVal val="0"/>
          <c:showCatName val="0"/>
          <c:showSerName val="0"/>
          <c:showPercent val="0"/>
          <c:showBubbleSize val="0"/>
        </c:dLbls>
        <c:gapWidth val="150"/>
        <c:overlap val="100"/>
        <c:axId val="170475520"/>
        <c:axId val="170477056"/>
      </c:barChart>
      <c:catAx>
        <c:axId val="170475520"/>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70477056"/>
        <c:crosses val="autoZero"/>
        <c:auto val="1"/>
        <c:lblAlgn val="ctr"/>
        <c:lblOffset val="100"/>
        <c:tickLblSkip val="2"/>
        <c:tickMarkSkip val="1"/>
        <c:noMultiLvlLbl val="0"/>
      </c:catAx>
      <c:valAx>
        <c:axId val="170477056"/>
        <c:scaling>
          <c:orientation val="minMax"/>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Tonne km (millions)</a:t>
                </a:r>
              </a:p>
            </c:rich>
          </c:tx>
          <c:layout>
            <c:manualLayout>
              <c:xMode val="edge"/>
              <c:yMode val="edge"/>
              <c:x val="5.5473251028807114E-3"/>
              <c:y val="0.3267325925925925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70475520"/>
        <c:crosses val="autoZero"/>
        <c:crossBetween val="between"/>
        <c:majorUnit val="40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Z" sz="1000" b="1" i="0" baseline="0">
                <a:effectLst/>
                <a:latin typeface="Arial" panose="020B0604020202020204" pitchFamily="34" charset="0"/>
                <a:cs typeface="Arial" panose="020B0604020202020204" pitchFamily="34" charset="0"/>
              </a:rPr>
              <a:t>GPD and freight growth </a:t>
            </a:r>
            <a:endParaRPr lang="en-NZ" sz="1000">
              <a:effectLst/>
              <a:latin typeface="Arial" panose="020B0604020202020204" pitchFamily="34" charset="0"/>
              <a:cs typeface="Arial" panose="020B0604020202020204" pitchFamily="34" charset="0"/>
            </a:endParaRPr>
          </a:p>
        </c:rich>
      </c:tx>
      <c:layout>
        <c:manualLayout>
          <c:xMode val="edge"/>
          <c:yMode val="edge"/>
          <c:x val="0.23155555555555538"/>
          <c:y val="1.3888888888889148E-2"/>
        </c:manualLayout>
      </c:layout>
      <c:overlay val="0"/>
    </c:title>
    <c:autoTitleDeleted val="0"/>
    <c:plotArea>
      <c:layout>
        <c:manualLayout>
          <c:layoutTarget val="inner"/>
          <c:xMode val="edge"/>
          <c:yMode val="edge"/>
          <c:x val="0.11986351706036745"/>
          <c:y val="0.11621536891222002"/>
          <c:w val="0.8435564304462001"/>
          <c:h val="0.73173009623798035"/>
        </c:manualLayout>
      </c:layout>
      <c:barChart>
        <c:barDir val="col"/>
        <c:grouping val="clustered"/>
        <c:varyColors val="0"/>
        <c:ser>
          <c:idx val="0"/>
          <c:order val="0"/>
          <c:tx>
            <c:strRef>
              <c:f>'[1]11.1,11.2'!$C$31:$D$31</c:f>
              <c:strCache>
                <c:ptCount val="1"/>
                <c:pt idx="0">
                  <c:v>Five year compounded annual tonne-km growth</c:v>
                </c:pt>
              </c:strCache>
            </c:strRef>
          </c:tx>
          <c:invertIfNegative val="0"/>
          <c:cat>
            <c:strRef>
              <c:f>'[1]11.1,11.2'!$B$33:$B$45</c:f>
              <c:strCache>
                <c:ptCount val="13"/>
                <c:pt idx="0">
                  <c:v>2001-06</c:v>
                </c:pt>
                <c:pt idx="1">
                  <c:v>2002-07</c:v>
                </c:pt>
                <c:pt idx="2">
                  <c:v>2003-08</c:v>
                </c:pt>
                <c:pt idx="3">
                  <c:v>2004-09</c:v>
                </c:pt>
                <c:pt idx="4">
                  <c:v>2005-10</c:v>
                </c:pt>
                <c:pt idx="5">
                  <c:v>2006-11</c:v>
                </c:pt>
                <c:pt idx="6">
                  <c:v>2007-12</c:v>
                </c:pt>
                <c:pt idx="7">
                  <c:v>2008-13</c:v>
                </c:pt>
                <c:pt idx="8">
                  <c:v>2009-14</c:v>
                </c:pt>
                <c:pt idx="9">
                  <c:v>2010-15</c:v>
                </c:pt>
                <c:pt idx="10">
                  <c:v>2011-16</c:v>
                </c:pt>
                <c:pt idx="11">
                  <c:v>2012-17</c:v>
                </c:pt>
                <c:pt idx="12">
                  <c:v>2013-18</c:v>
                </c:pt>
              </c:strCache>
            </c:strRef>
          </c:cat>
          <c:val>
            <c:numRef>
              <c:f>'[1]11.1,11.2'!$C$33:$C$45</c:f>
              <c:numCache>
                <c:formatCode>General</c:formatCode>
                <c:ptCount val="13"/>
                <c:pt idx="0">
                  <c:v>2.5744687660927523E-2</c:v>
                </c:pt>
                <c:pt idx="1">
                  <c:v>2.9895350304216528E-2</c:v>
                </c:pt>
                <c:pt idx="2">
                  <c:v>3.7427459533403651E-2</c:v>
                </c:pt>
                <c:pt idx="3">
                  <c:v>-1.7604717127562841E-2</c:v>
                </c:pt>
                <c:pt idx="4">
                  <c:v>9.414961994411053E-3</c:v>
                </c:pt>
                <c:pt idx="5">
                  <c:v>1.336840475092238E-2</c:v>
                </c:pt>
                <c:pt idx="6">
                  <c:v>8.8734347166288252E-3</c:v>
                </c:pt>
                <c:pt idx="7">
                  <c:v>-3.7400628926009816E-3</c:v>
                </c:pt>
                <c:pt idx="8">
                  <c:v>4.7763078411555027E-2</c:v>
                </c:pt>
                <c:pt idx="9">
                  <c:v>1.6365986833891899E-2</c:v>
                </c:pt>
                <c:pt idx="10">
                  <c:v>1.5585693762867781E-2</c:v>
                </c:pt>
                <c:pt idx="11">
                  <c:v>2.7746088893642495E-2</c:v>
                </c:pt>
                <c:pt idx="12">
                  <c:v>3.1041966667161747E-2</c:v>
                </c:pt>
              </c:numCache>
            </c:numRef>
          </c:val>
          <c:extLst>
            <c:ext xmlns:c16="http://schemas.microsoft.com/office/drawing/2014/chart" uri="{C3380CC4-5D6E-409C-BE32-E72D297353CC}">
              <c16:uniqueId val="{00000000-5C2A-450C-8C10-3C4CF1D4E5F4}"/>
            </c:ext>
          </c:extLst>
        </c:ser>
        <c:ser>
          <c:idx val="2"/>
          <c:order val="1"/>
          <c:tx>
            <c:strRef>
              <c:f>'[1]11.1,11.2'!$E$31:$F$31</c:f>
              <c:strCache>
                <c:ptCount val="1"/>
                <c:pt idx="0">
                  <c:v>Five year compounded annual GDP growth</c:v>
                </c:pt>
              </c:strCache>
            </c:strRef>
          </c:tx>
          <c:invertIfNegative val="0"/>
          <c:cat>
            <c:strRef>
              <c:f>'[1]11.1,11.2'!$B$33:$B$45</c:f>
              <c:strCache>
                <c:ptCount val="13"/>
                <c:pt idx="0">
                  <c:v>2001-06</c:v>
                </c:pt>
                <c:pt idx="1">
                  <c:v>2002-07</c:v>
                </c:pt>
                <c:pt idx="2">
                  <c:v>2003-08</c:v>
                </c:pt>
                <c:pt idx="3">
                  <c:v>2004-09</c:v>
                </c:pt>
                <c:pt idx="4">
                  <c:v>2005-10</c:v>
                </c:pt>
                <c:pt idx="5">
                  <c:v>2006-11</c:v>
                </c:pt>
                <c:pt idx="6">
                  <c:v>2007-12</c:v>
                </c:pt>
                <c:pt idx="7">
                  <c:v>2008-13</c:v>
                </c:pt>
                <c:pt idx="8">
                  <c:v>2009-14</c:v>
                </c:pt>
                <c:pt idx="9">
                  <c:v>2010-15</c:v>
                </c:pt>
                <c:pt idx="10">
                  <c:v>2011-16</c:v>
                </c:pt>
                <c:pt idx="11">
                  <c:v>2012-17</c:v>
                </c:pt>
                <c:pt idx="12">
                  <c:v>2013-18</c:v>
                </c:pt>
              </c:strCache>
            </c:strRef>
          </c:cat>
          <c:val>
            <c:numRef>
              <c:f>'[1]11.1,11.2'!$E$33:$E$45</c:f>
              <c:numCache>
                <c:formatCode>General</c:formatCode>
                <c:ptCount val="13"/>
                <c:pt idx="0">
                  <c:v>4.0122650216751765E-2</c:v>
                </c:pt>
                <c:pt idx="1">
                  <c:v>3.886113045711781E-2</c:v>
                </c:pt>
                <c:pt idx="2">
                  <c:v>3.5530727438499055E-2</c:v>
                </c:pt>
                <c:pt idx="3">
                  <c:v>2.425133398146806E-2</c:v>
                </c:pt>
                <c:pt idx="4">
                  <c:v>1.5747490136420295E-2</c:v>
                </c:pt>
                <c:pt idx="5">
                  <c:v>1.2210725653478693E-2</c:v>
                </c:pt>
                <c:pt idx="6">
                  <c:v>1.122855130847622E-2</c:v>
                </c:pt>
                <c:pt idx="7">
                  <c:v>9.6663312764575515E-3</c:v>
                </c:pt>
                <c:pt idx="8">
                  <c:v>1.688095103312115E-2</c:v>
                </c:pt>
                <c:pt idx="9">
                  <c:v>2.4769338892417281E-2</c:v>
                </c:pt>
                <c:pt idx="10">
                  <c:v>2.886386811058328E-2</c:v>
                </c:pt>
                <c:pt idx="11">
                  <c:v>3.1469367429925121E-2</c:v>
                </c:pt>
                <c:pt idx="12">
                  <c:v>3.3347318156011552E-2</c:v>
                </c:pt>
              </c:numCache>
            </c:numRef>
          </c:val>
          <c:extLst>
            <c:ext xmlns:c16="http://schemas.microsoft.com/office/drawing/2014/chart" uri="{C3380CC4-5D6E-409C-BE32-E72D297353CC}">
              <c16:uniqueId val="{00000001-5C2A-450C-8C10-3C4CF1D4E5F4}"/>
            </c:ext>
          </c:extLst>
        </c:ser>
        <c:dLbls>
          <c:showLegendKey val="0"/>
          <c:showVal val="0"/>
          <c:showCatName val="0"/>
          <c:showSerName val="0"/>
          <c:showPercent val="0"/>
          <c:showBubbleSize val="0"/>
        </c:dLbls>
        <c:gapWidth val="150"/>
        <c:axId val="129568128"/>
        <c:axId val="129578112"/>
      </c:barChart>
      <c:catAx>
        <c:axId val="129568128"/>
        <c:scaling>
          <c:orientation val="minMax"/>
        </c:scaling>
        <c:delete val="0"/>
        <c:axPos val="b"/>
        <c:numFmt formatCode="General" sourceLinked="1"/>
        <c:majorTickMark val="out"/>
        <c:minorTickMark val="none"/>
        <c:tickLblPos val="nextTo"/>
        <c:txPr>
          <a:bodyPr rot="-5400000" vert="horz"/>
          <a:lstStyle/>
          <a:p>
            <a:pPr>
              <a:defRPr sz="8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29578112"/>
        <c:crosses val="autoZero"/>
        <c:auto val="1"/>
        <c:lblAlgn val="ctr"/>
        <c:lblOffset val="100"/>
        <c:noMultiLvlLbl val="0"/>
      </c:catAx>
      <c:valAx>
        <c:axId val="129578112"/>
        <c:scaling>
          <c:orientation val="minMax"/>
          <c:max val="0.05"/>
        </c:scaling>
        <c:delete val="0"/>
        <c:axPos val="l"/>
        <c:majorGridlines>
          <c:spPr>
            <a:ln>
              <a:solidFill>
                <a:schemeClr val="bg1">
                  <a:lumMod val="75000"/>
                </a:schemeClr>
              </a:solidFill>
              <a:prstDash val="dash"/>
            </a:ln>
          </c:spPr>
        </c:majorGridlines>
        <c:numFmt formatCode="0%" sourceLinked="0"/>
        <c:majorTickMark val="out"/>
        <c:minorTickMark val="none"/>
        <c:tickLblPos val="nextTo"/>
        <c:txPr>
          <a:bodyPr rot="0" vert="horz"/>
          <a:lstStyle/>
          <a:p>
            <a:pPr>
              <a:defRPr sz="8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29568128"/>
        <c:crosses val="autoZero"/>
        <c:crossBetween val="between"/>
      </c:valAx>
      <c:spPr>
        <a:solidFill>
          <a:srgbClr val="FFFFFF"/>
        </a:solidFill>
      </c:spPr>
    </c:plotArea>
    <c:legend>
      <c:legendPos val="b"/>
      <c:layout>
        <c:manualLayout>
          <c:xMode val="edge"/>
          <c:yMode val="edge"/>
          <c:x val="0.24235804899387575"/>
          <c:y val="0.86022601341500005"/>
          <c:w val="0.59583923884514434"/>
          <c:h val="0.11662583843686219"/>
        </c:manualLayout>
      </c:layout>
      <c:overlay val="0"/>
      <c:txPr>
        <a:bodyPr/>
        <a:lstStyle/>
        <a:p>
          <a:pPr>
            <a:defRPr sz="9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legend>
    <c:plotVisOnly val="1"/>
    <c:dispBlanksAs val="gap"/>
    <c:showDLblsOverMax val="0"/>
  </c:chart>
  <c:spPr>
    <a:solidFill>
      <a:srgbClr val="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paperSize="9"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Z" sz="1100"/>
              <a:t>Figure 1.1a: Population and light fleet growth</a:t>
            </a:r>
          </a:p>
        </c:rich>
      </c:tx>
      <c:overlay val="0"/>
    </c:title>
    <c:autoTitleDeleted val="0"/>
    <c:plotArea>
      <c:layout>
        <c:manualLayout>
          <c:layoutTarget val="inner"/>
          <c:xMode val="edge"/>
          <c:yMode val="edge"/>
          <c:x val="0.10736351706036745"/>
          <c:y val="0.13672462817147871"/>
          <c:w val="0.86208092738408892"/>
          <c:h val="0.69112028920913193"/>
        </c:manualLayout>
      </c:layout>
      <c:barChart>
        <c:barDir val="col"/>
        <c:grouping val="clustered"/>
        <c:varyColors val="0"/>
        <c:ser>
          <c:idx val="0"/>
          <c:order val="0"/>
          <c:tx>
            <c:strRef>
              <c:f>'1.4 to 1.7'!$N$2</c:f>
              <c:strCache>
                <c:ptCount val="1"/>
                <c:pt idx="0">
                  <c:v>Population growth</c:v>
                </c:pt>
              </c:strCache>
            </c:strRef>
          </c:tx>
          <c:invertIfNegative val="0"/>
          <c:cat>
            <c:numRef>
              <c:f>'1.4 to 1.7'!$A$5:$A$21</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'1.4 to 1.7'!$N$5:$N$21</c:f>
              <c:numCache>
                <c:formatCode>0.0%</c:formatCode>
                <c:ptCount val="17"/>
                <c:pt idx="0">
                  <c:v>1.7523515010952284E-2</c:v>
                </c:pt>
                <c:pt idx="1">
                  <c:v>1.9931619602380657E-2</c:v>
                </c:pt>
                <c:pt idx="2">
                  <c:v>1.4973182359952375E-2</c:v>
                </c:pt>
                <c:pt idx="3">
                  <c:v>1.1351681957186388E-2</c:v>
                </c:pt>
                <c:pt idx="4">
                  <c:v>1.226444761605272E-2</c:v>
                </c:pt>
                <c:pt idx="5">
                  <c:v>9.3676814988290502E-3</c:v>
                </c:pt>
                <c:pt idx="6">
                  <c:v>8.5231308300581787E-3</c:v>
                </c:pt>
                <c:pt idx="7">
                  <c:v>1.004742006666981E-2</c:v>
                </c:pt>
                <c:pt idx="8">
                  <c:v>1.1179286942778699E-2</c:v>
                </c:pt>
                <c:pt idx="9">
                  <c:v>7.6539407451674535E-3</c:v>
                </c:pt>
                <c:pt idx="10">
                  <c:v>5.4972627737226443E-3</c:v>
                </c:pt>
                <c:pt idx="11">
                  <c:v>7.7130736598534089E-3</c:v>
                </c:pt>
                <c:pt idx="12">
                  <c:v>1.5218027509511067E-2</c:v>
                </c:pt>
                <c:pt idx="13">
                  <c:v>1.9070004656629003E-2</c:v>
                </c:pt>
                <c:pt idx="14">
                  <c:v>2.1215484039428079E-2</c:v>
                </c:pt>
                <c:pt idx="15">
                  <c:v>2.1456575470893968E-2</c:v>
                </c:pt>
                <c:pt idx="16">
                  <c:v>1.9107615928575905E-2</c:v>
                </c:pt>
              </c:numCache>
            </c:numRef>
          </c:val>
          <c:extLst>
            <c:ext xmlns:c16="http://schemas.microsoft.com/office/drawing/2014/chart" uri="{C3380CC4-5D6E-409C-BE32-E72D297353CC}">
              <c16:uniqueId val="{00000000-F8B5-47D2-9E9E-69A6FF07BA75}"/>
            </c:ext>
          </c:extLst>
        </c:ser>
        <c:ser>
          <c:idx val="1"/>
          <c:order val="1"/>
          <c:tx>
            <c:strRef>
              <c:f>'1.4 to 1.7'!$O$2</c:f>
              <c:strCache>
                <c:ptCount val="1"/>
                <c:pt idx="0">
                  <c:v>Light fleet growth</c:v>
                </c:pt>
              </c:strCache>
            </c:strRef>
          </c:tx>
          <c:invertIfNegative val="0"/>
          <c:cat>
            <c:numRef>
              <c:f>'1.4 to 1.7'!$A$5:$A$21</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'1.4 to 1.7'!$O$5:$O$21</c:f>
              <c:numCache>
                <c:formatCode>0.0%</c:formatCode>
                <c:ptCount val="17"/>
                <c:pt idx="0">
                  <c:v>3.2879000410358517E-2</c:v>
                </c:pt>
                <c:pt idx="1">
                  <c:v>4.2097117679248619E-2</c:v>
                </c:pt>
                <c:pt idx="2">
                  <c:v>3.8974113656378151E-2</c:v>
                </c:pt>
                <c:pt idx="3">
                  <c:v>3.494524077108685E-2</c:v>
                </c:pt>
                <c:pt idx="4">
                  <c:v>2.1077827197542032E-2</c:v>
                </c:pt>
                <c:pt idx="5">
                  <c:v>1.9472947106899507E-2</c:v>
                </c:pt>
                <c:pt idx="6">
                  <c:v>6.4737335424871478E-3</c:v>
                </c:pt>
                <c:pt idx="7">
                  <c:v>-2.8285772189035052E-3</c:v>
                </c:pt>
                <c:pt idx="8">
                  <c:v>7.2623173412020847E-3</c:v>
                </c:pt>
                <c:pt idx="9">
                  <c:v>-1.5481933633940681E-3</c:v>
                </c:pt>
                <c:pt idx="10">
                  <c:v>1.5470334545302888E-2</c:v>
                </c:pt>
                <c:pt idx="11">
                  <c:v>2.4548099909531551E-2</c:v>
                </c:pt>
                <c:pt idx="12">
                  <c:v>3.5665341023481956E-2</c:v>
                </c:pt>
                <c:pt idx="13">
                  <c:v>3.6772253341335492E-2</c:v>
                </c:pt>
                <c:pt idx="14">
                  <c:v>4.2834799502334375E-2</c:v>
                </c:pt>
                <c:pt idx="15">
                  <c:v>4.3696882955682526E-2</c:v>
                </c:pt>
                <c:pt idx="16">
                  <c:v>3.4265848278001609E-2</c:v>
                </c:pt>
              </c:numCache>
            </c:numRef>
          </c:val>
          <c:extLst>
            <c:ext xmlns:c16="http://schemas.microsoft.com/office/drawing/2014/chart" uri="{C3380CC4-5D6E-409C-BE32-E72D297353CC}">
              <c16:uniqueId val="{00000001-F8B5-47D2-9E9E-69A6FF07BA75}"/>
            </c:ext>
          </c:extLst>
        </c:ser>
        <c:dLbls>
          <c:showLegendKey val="0"/>
          <c:showVal val="0"/>
          <c:showCatName val="0"/>
          <c:showSerName val="0"/>
          <c:showPercent val="0"/>
          <c:showBubbleSize val="0"/>
        </c:dLbls>
        <c:gapWidth val="150"/>
        <c:axId val="145551744"/>
        <c:axId val="145553280"/>
      </c:barChart>
      <c:catAx>
        <c:axId val="145551744"/>
        <c:scaling>
          <c:orientation val="minMax"/>
        </c:scaling>
        <c:delete val="0"/>
        <c:axPos val="b"/>
        <c:numFmt formatCode="General" sourceLinked="1"/>
        <c:majorTickMark val="out"/>
        <c:minorTickMark val="none"/>
        <c:tickLblPos val="low"/>
        <c:txPr>
          <a:bodyPr/>
          <a:lstStyle/>
          <a:p>
            <a:pPr>
              <a:defRPr sz="800">
                <a:latin typeface="Arial" pitchFamily="34" charset="0"/>
                <a:cs typeface="Arial" pitchFamily="34" charset="0"/>
              </a:defRPr>
            </a:pPr>
            <a:endParaRPr lang="en-US"/>
          </a:p>
        </c:txPr>
        <c:crossAx val="145553280"/>
        <c:crosses val="autoZero"/>
        <c:auto val="1"/>
        <c:lblAlgn val="ctr"/>
        <c:lblOffset val="100"/>
        <c:tickLblSkip val="2"/>
        <c:noMultiLvlLbl val="0"/>
      </c:catAx>
      <c:valAx>
        <c:axId val="145553280"/>
        <c:scaling>
          <c:orientation val="minMax"/>
        </c:scaling>
        <c:delete val="0"/>
        <c:axPos val="l"/>
        <c:majorGridlines>
          <c:spPr>
            <a:ln>
              <a:solidFill>
                <a:schemeClr val="bg1">
                  <a:lumMod val="75000"/>
                </a:schemeClr>
              </a:solidFill>
              <a:prstDash val="dash"/>
            </a:ln>
          </c:spPr>
        </c:majorGridlines>
        <c:numFmt formatCode="0%" sourceLinked="0"/>
        <c:majorTickMark val="out"/>
        <c:minorTickMark val="none"/>
        <c:tickLblPos val="nextTo"/>
        <c:txPr>
          <a:bodyPr/>
          <a:lstStyle/>
          <a:p>
            <a:pPr>
              <a:defRPr sz="800">
                <a:latin typeface="Arial" pitchFamily="34" charset="0"/>
                <a:cs typeface="Arial" pitchFamily="34" charset="0"/>
              </a:defRPr>
            </a:pPr>
            <a:endParaRPr lang="en-US"/>
          </a:p>
        </c:txPr>
        <c:crossAx val="145551744"/>
        <c:crosses val="autoZero"/>
        <c:crossBetween val="between"/>
      </c:valAx>
      <c:spPr>
        <a:solidFill>
          <a:srgbClr val="FFFFFF"/>
        </a:solidFill>
      </c:spPr>
    </c:plotArea>
    <c:legend>
      <c:legendPos val="b"/>
      <c:layout>
        <c:manualLayout>
          <c:xMode val="edge"/>
          <c:yMode val="edge"/>
          <c:x val="0.24343520837491486"/>
          <c:y val="0.92000562429696287"/>
          <c:w val="0.63087283754290191"/>
          <c:h val="6.0794532758877112E-2"/>
        </c:manualLayout>
      </c:layout>
      <c:overlay val="0"/>
    </c:legend>
    <c:plotVisOnly val="1"/>
    <c:dispBlanksAs val="gap"/>
    <c:showDLblsOverMax val="0"/>
  </c:chart>
  <c:spPr>
    <a:solidFill>
      <a:srgbClr val="FFFFFF"/>
    </a:solidFill>
    <a:ln>
      <a:noFill/>
    </a:ln>
  </c:spPr>
  <c:printSettings>
    <c:headerFooter/>
    <c:pageMargins b="0.75000000000000933" l="0.70000000000000062" r="0.70000000000000062" t="0.75000000000000933"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438121747069267E-2"/>
          <c:y val="8.4620370370374176E-2"/>
          <c:w val="0.83515436507936458"/>
          <c:h val="0.75112891737893273"/>
        </c:manualLayout>
      </c:layout>
      <c:barChart>
        <c:barDir val="col"/>
        <c:grouping val="clustered"/>
        <c:varyColors val="0"/>
        <c:ser>
          <c:idx val="1"/>
          <c:order val="0"/>
          <c:spPr>
            <a:solidFill>
              <a:srgbClr val="00B8F2"/>
            </a:solidFill>
            <a:ln w="31750">
              <a:noFill/>
              <a:prstDash val="solid"/>
            </a:ln>
          </c:spPr>
          <c:invertIfNegative val="0"/>
          <c:dPt>
            <c:idx val="0"/>
            <c:invertIfNegative val="0"/>
            <c:bubble3D val="0"/>
            <c:spPr>
              <a:solidFill>
                <a:srgbClr val="0093D3"/>
              </a:solidFill>
              <a:ln w="31750">
                <a:noFill/>
                <a:prstDash val="solid"/>
              </a:ln>
            </c:spPr>
            <c:extLst>
              <c:ext xmlns:c16="http://schemas.microsoft.com/office/drawing/2014/chart" uri="{C3380CC4-5D6E-409C-BE32-E72D297353CC}">
                <c16:uniqueId val="{00000000-5306-42F3-B98C-7B4DAD6ED766}"/>
              </c:ext>
            </c:extLst>
          </c:dPt>
          <c:dPt>
            <c:idx val="1"/>
            <c:invertIfNegative val="0"/>
            <c:bubble3D val="0"/>
            <c:spPr>
              <a:solidFill>
                <a:srgbClr val="0093D3"/>
              </a:solidFill>
              <a:ln w="31750">
                <a:noFill/>
                <a:prstDash val="solid"/>
              </a:ln>
            </c:spPr>
            <c:extLst>
              <c:ext xmlns:c16="http://schemas.microsoft.com/office/drawing/2014/chart" uri="{C3380CC4-5D6E-409C-BE32-E72D297353CC}">
                <c16:uniqueId val="{00000001-5306-42F3-B98C-7B4DAD6ED766}"/>
              </c:ext>
            </c:extLst>
          </c:dPt>
          <c:dPt>
            <c:idx val="2"/>
            <c:invertIfNegative val="0"/>
            <c:bubble3D val="0"/>
            <c:spPr>
              <a:solidFill>
                <a:srgbClr val="0093D3"/>
              </a:solidFill>
              <a:ln w="31750">
                <a:noFill/>
                <a:prstDash val="solid"/>
              </a:ln>
            </c:spPr>
            <c:extLst>
              <c:ext xmlns:c16="http://schemas.microsoft.com/office/drawing/2014/chart" uri="{C3380CC4-5D6E-409C-BE32-E72D297353CC}">
                <c16:uniqueId val="{00000002-5306-42F3-B98C-7B4DAD6ED766}"/>
              </c:ext>
            </c:extLst>
          </c:dPt>
          <c:dPt>
            <c:idx val="3"/>
            <c:invertIfNegative val="0"/>
            <c:bubble3D val="0"/>
            <c:spPr>
              <a:solidFill>
                <a:srgbClr val="0093D3"/>
              </a:solidFill>
              <a:ln w="31750">
                <a:noFill/>
                <a:prstDash val="solid"/>
              </a:ln>
            </c:spPr>
            <c:extLst>
              <c:ext xmlns:c16="http://schemas.microsoft.com/office/drawing/2014/chart" uri="{C3380CC4-5D6E-409C-BE32-E72D297353CC}">
                <c16:uniqueId val="{00000003-5306-42F3-B98C-7B4DAD6ED766}"/>
              </c:ext>
            </c:extLst>
          </c:dPt>
          <c:dPt>
            <c:idx val="4"/>
            <c:invertIfNegative val="0"/>
            <c:bubble3D val="0"/>
            <c:spPr>
              <a:solidFill>
                <a:srgbClr val="0093D3"/>
              </a:solidFill>
              <a:ln w="31750">
                <a:noFill/>
                <a:prstDash val="solid"/>
              </a:ln>
            </c:spPr>
            <c:extLst>
              <c:ext xmlns:c16="http://schemas.microsoft.com/office/drawing/2014/chart" uri="{C3380CC4-5D6E-409C-BE32-E72D297353CC}">
                <c16:uniqueId val="{00000004-5306-42F3-B98C-7B4DAD6ED766}"/>
              </c:ext>
            </c:extLst>
          </c:dPt>
          <c:dPt>
            <c:idx val="5"/>
            <c:invertIfNegative val="0"/>
            <c:bubble3D val="0"/>
            <c:spPr>
              <a:solidFill>
                <a:srgbClr val="0093D3"/>
              </a:solidFill>
              <a:ln w="31750">
                <a:noFill/>
                <a:prstDash val="solid"/>
              </a:ln>
            </c:spPr>
            <c:extLst>
              <c:ext xmlns:c16="http://schemas.microsoft.com/office/drawing/2014/chart" uri="{C3380CC4-5D6E-409C-BE32-E72D297353CC}">
                <c16:uniqueId val="{00000005-5306-42F3-B98C-7B4DAD6ED766}"/>
              </c:ext>
            </c:extLst>
          </c:dPt>
          <c:dPt>
            <c:idx val="6"/>
            <c:invertIfNegative val="0"/>
            <c:bubble3D val="0"/>
            <c:spPr>
              <a:solidFill>
                <a:srgbClr val="00697A"/>
              </a:solidFill>
              <a:ln w="31750">
                <a:noFill/>
                <a:prstDash val="solid"/>
              </a:ln>
            </c:spPr>
            <c:extLst>
              <c:ext xmlns:c16="http://schemas.microsoft.com/office/drawing/2014/chart" uri="{C3380CC4-5D6E-409C-BE32-E72D297353CC}">
                <c16:uniqueId val="{00000006-5306-42F3-B98C-7B4DAD6ED766}"/>
              </c:ext>
            </c:extLst>
          </c:dPt>
          <c:dPt>
            <c:idx val="7"/>
            <c:invertIfNegative val="0"/>
            <c:bubble3D val="0"/>
            <c:spPr>
              <a:solidFill>
                <a:srgbClr val="00697A"/>
              </a:solidFill>
              <a:ln w="31750">
                <a:noFill/>
                <a:prstDash val="solid"/>
              </a:ln>
            </c:spPr>
            <c:extLst>
              <c:ext xmlns:c16="http://schemas.microsoft.com/office/drawing/2014/chart" uri="{C3380CC4-5D6E-409C-BE32-E72D297353CC}">
                <c16:uniqueId val="{00000007-5306-42F3-B98C-7B4DAD6ED766}"/>
              </c:ext>
            </c:extLst>
          </c:dPt>
          <c:dPt>
            <c:idx val="8"/>
            <c:invertIfNegative val="0"/>
            <c:bubble3D val="0"/>
            <c:spPr>
              <a:solidFill>
                <a:srgbClr val="00697A"/>
              </a:solidFill>
              <a:ln w="31750">
                <a:noFill/>
                <a:prstDash val="solid"/>
              </a:ln>
            </c:spPr>
            <c:extLst>
              <c:ext xmlns:c16="http://schemas.microsoft.com/office/drawing/2014/chart" uri="{C3380CC4-5D6E-409C-BE32-E72D297353CC}">
                <c16:uniqueId val="{00000008-5306-42F3-B98C-7B4DAD6ED766}"/>
              </c:ext>
            </c:extLst>
          </c:dPt>
          <c:dPt>
            <c:idx val="9"/>
            <c:invertIfNegative val="0"/>
            <c:bubble3D val="0"/>
            <c:spPr>
              <a:solidFill>
                <a:srgbClr val="00697A"/>
              </a:solidFill>
              <a:ln w="31750">
                <a:noFill/>
                <a:prstDash val="solid"/>
              </a:ln>
            </c:spPr>
            <c:extLst>
              <c:ext xmlns:c16="http://schemas.microsoft.com/office/drawing/2014/chart" uri="{C3380CC4-5D6E-409C-BE32-E72D297353CC}">
                <c16:uniqueId val="{00000009-5306-42F3-B98C-7B4DAD6ED766}"/>
              </c:ext>
            </c:extLst>
          </c:dPt>
          <c:dPt>
            <c:idx val="10"/>
            <c:invertIfNegative val="0"/>
            <c:bubble3D val="0"/>
            <c:spPr>
              <a:solidFill>
                <a:srgbClr val="00697A"/>
              </a:solidFill>
              <a:ln w="31750">
                <a:noFill/>
                <a:prstDash val="solid"/>
              </a:ln>
            </c:spPr>
            <c:extLst>
              <c:ext xmlns:c16="http://schemas.microsoft.com/office/drawing/2014/chart" uri="{C3380CC4-5D6E-409C-BE32-E72D297353CC}">
                <c16:uniqueId val="{0000000A-5306-42F3-B98C-7B4DAD6ED766}"/>
              </c:ext>
            </c:extLst>
          </c:dPt>
          <c:dPt>
            <c:idx val="11"/>
            <c:invertIfNegative val="0"/>
            <c:bubble3D val="0"/>
            <c:spPr>
              <a:solidFill>
                <a:srgbClr val="0093D3"/>
              </a:solidFill>
              <a:ln w="31750">
                <a:noFill/>
                <a:prstDash val="solid"/>
              </a:ln>
            </c:spPr>
            <c:extLst>
              <c:ext xmlns:c16="http://schemas.microsoft.com/office/drawing/2014/chart" uri="{C3380CC4-5D6E-409C-BE32-E72D297353CC}">
                <c16:uniqueId val="{0000000B-5306-42F3-B98C-7B4DAD6ED766}"/>
              </c:ext>
            </c:extLst>
          </c:dPt>
          <c:dPt>
            <c:idx val="12"/>
            <c:invertIfNegative val="0"/>
            <c:bubble3D val="0"/>
            <c:spPr>
              <a:solidFill>
                <a:srgbClr val="0093D3"/>
              </a:solidFill>
              <a:ln w="31750">
                <a:noFill/>
                <a:prstDash val="solid"/>
              </a:ln>
            </c:spPr>
            <c:extLst>
              <c:ext xmlns:c16="http://schemas.microsoft.com/office/drawing/2014/chart" uri="{C3380CC4-5D6E-409C-BE32-E72D297353CC}">
                <c16:uniqueId val="{0000000C-5306-42F3-B98C-7B4DAD6ED766}"/>
              </c:ext>
            </c:extLst>
          </c:dPt>
          <c:dPt>
            <c:idx val="13"/>
            <c:invertIfNegative val="0"/>
            <c:bubble3D val="0"/>
            <c:spPr>
              <a:solidFill>
                <a:srgbClr val="0093D3"/>
              </a:solidFill>
              <a:ln w="31750">
                <a:noFill/>
                <a:prstDash val="solid"/>
              </a:ln>
            </c:spPr>
            <c:extLst>
              <c:ext xmlns:c16="http://schemas.microsoft.com/office/drawing/2014/chart" uri="{C3380CC4-5D6E-409C-BE32-E72D297353CC}">
                <c16:uniqueId val="{0000000D-5306-42F3-B98C-7B4DAD6ED766}"/>
              </c:ext>
            </c:extLst>
          </c:dPt>
          <c:dPt>
            <c:idx val="14"/>
            <c:invertIfNegative val="0"/>
            <c:bubble3D val="0"/>
            <c:spPr>
              <a:solidFill>
                <a:srgbClr val="0093D3"/>
              </a:solidFill>
              <a:ln w="31750">
                <a:noFill/>
                <a:prstDash val="solid"/>
              </a:ln>
            </c:spPr>
            <c:extLst>
              <c:ext xmlns:c16="http://schemas.microsoft.com/office/drawing/2014/chart" uri="{C3380CC4-5D6E-409C-BE32-E72D297353CC}">
                <c16:uniqueId val="{0000000E-5306-42F3-B98C-7B4DAD6ED766}"/>
              </c:ext>
            </c:extLst>
          </c:dPt>
          <c:dPt>
            <c:idx val="15"/>
            <c:invertIfNegative val="0"/>
            <c:bubble3D val="0"/>
            <c:spPr>
              <a:solidFill>
                <a:srgbClr val="0093D3"/>
              </a:solidFill>
              <a:ln w="31750">
                <a:noFill/>
                <a:prstDash val="solid"/>
              </a:ln>
            </c:spPr>
            <c:extLst>
              <c:ext xmlns:c16="http://schemas.microsoft.com/office/drawing/2014/chart" uri="{C3380CC4-5D6E-409C-BE32-E72D297353CC}">
                <c16:uniqueId val="{0000000F-5306-42F3-B98C-7B4DAD6ED766}"/>
              </c:ext>
            </c:extLst>
          </c:dPt>
          <c:dPt>
            <c:idx val="16"/>
            <c:invertIfNegative val="0"/>
            <c:bubble3D val="0"/>
            <c:spPr>
              <a:solidFill>
                <a:srgbClr val="0093D3"/>
              </a:solidFill>
              <a:ln w="31750">
                <a:noFill/>
                <a:prstDash val="solid"/>
              </a:ln>
            </c:spPr>
            <c:extLst>
              <c:ext xmlns:c16="http://schemas.microsoft.com/office/drawing/2014/chart" uri="{C3380CC4-5D6E-409C-BE32-E72D297353CC}">
                <c16:uniqueId val="{00000021-525F-438B-86A5-8434E051A368}"/>
              </c:ext>
            </c:extLst>
          </c:dPt>
          <c:dPt>
            <c:idx val="17"/>
            <c:invertIfNegative val="0"/>
            <c:bubble3D val="0"/>
            <c:spPr>
              <a:solidFill>
                <a:srgbClr val="0093D3"/>
              </a:solidFill>
              <a:ln w="31750">
                <a:noFill/>
                <a:prstDash val="solid"/>
              </a:ln>
            </c:spPr>
            <c:extLst>
              <c:ext xmlns:c16="http://schemas.microsoft.com/office/drawing/2014/chart" uri="{C3380CC4-5D6E-409C-BE32-E72D297353CC}">
                <c16:uniqueId val="{00000020-525F-438B-86A5-8434E051A368}"/>
              </c:ext>
            </c:extLst>
          </c:dPt>
          <c:cat>
            <c:numRef>
              <c:f>'1.4 to 1.7'!$A$4:$A$21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1.7'!$P$4:$P$21</c:f>
              <c:numCache>
                <c:formatCode>0.0</c:formatCode>
                <c:ptCount val="18"/>
                <c:pt idx="0">
                  <c:v>660.63960829789983</c:v>
                </c:pt>
                <c:pt idx="1">
                  <c:v>670.60934532100794</c:v>
                </c:pt>
                <c:pt idx="2">
                  <c:v>685.18325387365917</c:v>
                </c:pt>
                <c:pt idx="3">
                  <c:v>701.38568807339448</c:v>
                </c:pt>
                <c:pt idx="4">
                  <c:v>717.74813130457926</c:v>
                </c:pt>
                <c:pt idx="5">
                  <c:v>723.99727572527831</c:v>
                </c:pt>
                <c:pt idx="6">
                  <c:v>731.24556086935934</c:v>
                </c:pt>
                <c:pt idx="7">
                  <c:v>729.75961312737684</c:v>
                </c:pt>
                <c:pt idx="8">
                  <c:v>720.45670059963743</c:v>
                </c:pt>
                <c:pt idx="9">
                  <c:v>717.66589284482961</c:v>
                </c:pt>
                <c:pt idx="10">
                  <c:v>711.11199817518241</c:v>
                </c:pt>
                <c:pt idx="11">
                  <c:v>718.16519588938536</c:v>
                </c:pt>
                <c:pt idx="12">
                  <c:v>730.16298597510183</c:v>
                </c:pt>
                <c:pt idx="13">
                  <c:v>744.86906002616581</c:v>
                </c:pt>
                <c:pt idx="14">
                  <c:v>757.80816850534188</c:v>
                </c:pt>
                <c:pt idx="15">
                  <c:v>773.85110372453767</c:v>
                </c:pt>
                <c:pt idx="16">
                  <c:v>790.70026492000261</c:v>
                </c:pt>
                <c:pt idx="17">
                  <c:v>802.46116057721827</c:v>
                </c:pt>
              </c:numCache>
            </c:numRef>
          </c:val>
          <c:extLst>
            <c:ext xmlns:c16="http://schemas.microsoft.com/office/drawing/2014/chart" uri="{C3380CC4-5D6E-409C-BE32-E72D297353CC}">
              <c16:uniqueId val="{00000010-5306-42F3-B98C-7B4DAD6ED766}"/>
            </c:ext>
          </c:extLst>
        </c:ser>
        <c:dLbls>
          <c:showLegendKey val="0"/>
          <c:showVal val="0"/>
          <c:showCatName val="0"/>
          <c:showSerName val="0"/>
          <c:showPercent val="0"/>
          <c:showBubbleSize val="0"/>
        </c:dLbls>
        <c:gapWidth val="150"/>
        <c:axId val="145689600"/>
        <c:axId val="145695488"/>
      </c:barChart>
      <c:catAx>
        <c:axId val="145689600"/>
        <c:scaling>
          <c:orientation val="minMax"/>
        </c:scaling>
        <c:delete val="0"/>
        <c:axPos val="b"/>
        <c:numFmt formatCode="General" sourceLinked="1"/>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695488"/>
        <c:crosses val="autoZero"/>
        <c:auto val="1"/>
        <c:lblAlgn val="ctr"/>
        <c:lblOffset val="100"/>
        <c:tickLblSkip val="2"/>
        <c:tickMarkSkip val="1"/>
        <c:noMultiLvlLbl val="0"/>
      </c:catAx>
      <c:valAx>
        <c:axId val="145695488"/>
        <c:scaling>
          <c:orientation val="minMax"/>
          <c:max val="850"/>
          <c:min val="550"/>
        </c:scaling>
        <c:delete val="0"/>
        <c:axPos val="l"/>
        <c:majorGridlines>
          <c:spPr>
            <a:ln w="3175">
              <a:solidFill>
                <a:schemeClr val="bg1">
                  <a:lumMod val="75000"/>
                </a:schemeClr>
              </a:solidFill>
              <a:prstDash val="sysDash"/>
            </a:ln>
          </c:spPr>
        </c:majorGridlines>
        <c:numFmt formatCode="0" sourceLinked="0"/>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689600"/>
        <c:crosses val="autoZero"/>
        <c:crossBetween val="between"/>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447499999999992E-2"/>
          <c:y val="9.9026144459215565E-2"/>
          <c:w val="0.85490444444445313"/>
          <c:h val="0.73685462962963733"/>
        </c:manualLayout>
      </c:layout>
      <c:areaChart>
        <c:grouping val="stacked"/>
        <c:varyColors val="0"/>
        <c:ser>
          <c:idx val="0"/>
          <c:order val="0"/>
          <c:tx>
            <c:strRef>
              <c:f>'1.4 to 1.7'!$R$2</c:f>
              <c:strCache>
                <c:ptCount val="1"/>
                <c:pt idx="0">
                  <c:v>Light passenger travel</c:v>
                </c:pt>
              </c:strCache>
            </c:strRef>
          </c:tx>
          <c:spPr>
            <a:solidFill>
              <a:srgbClr val="0093D3"/>
            </a:solidFill>
            <a:ln w="25400">
              <a:noFill/>
              <a:prstDash val="solid"/>
            </a:ln>
          </c:spPr>
          <c:cat>
            <c:numRef>
              <c:f>'1.4 to 1.7'!$A$4:$A$21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1.7'!$R$4:$R$21</c:f>
              <c:numCache>
                <c:formatCode>0.00</c:formatCode>
                <c:ptCount val="18"/>
                <c:pt idx="0">
                  <c:v>28.819297775999999</c:v>
                </c:pt>
                <c:pt idx="1">
                  <c:v>29.814354914999999</c:v>
                </c:pt>
                <c:pt idx="2">
                  <c:v>30.763977697000001</c:v>
                </c:pt>
                <c:pt idx="3">
                  <c:v>31.558520635000001</c:v>
                </c:pt>
                <c:pt idx="4">
                  <c:v>31.740800140000001</c:v>
                </c:pt>
                <c:pt idx="5">
                  <c:v>31.550370703999999</c:v>
                </c:pt>
                <c:pt idx="6">
                  <c:v>31.912625965</c:v>
                </c:pt>
                <c:pt idx="7">
                  <c:v>31.218919686</c:v>
                </c:pt>
                <c:pt idx="8">
                  <c:v>31.306408926</c:v>
                </c:pt>
                <c:pt idx="9">
                  <c:v>31.239633955999999</c:v>
                </c:pt>
                <c:pt idx="10">
                  <c:v>30.759584574000002</c:v>
                </c:pt>
                <c:pt idx="11">
                  <c:v>30.729941398000001</c:v>
                </c:pt>
                <c:pt idx="12">
                  <c:v>31.020045061000001</c:v>
                </c:pt>
                <c:pt idx="13">
                  <c:v>31.584605528000001</c:v>
                </c:pt>
                <c:pt idx="14">
                  <c:v>32.60615215</c:v>
                </c:pt>
                <c:pt idx="15">
                  <c:v>33.977855876</c:v>
                </c:pt>
                <c:pt idx="16">
                  <c:v>34.91896483</c:v>
                </c:pt>
                <c:pt idx="17">
                  <c:v>35.740354183999997</c:v>
                </c:pt>
              </c:numCache>
            </c:numRef>
          </c:val>
          <c:extLst>
            <c:ext xmlns:c16="http://schemas.microsoft.com/office/drawing/2014/chart" uri="{C3380CC4-5D6E-409C-BE32-E72D297353CC}">
              <c16:uniqueId val="{00000000-3DBF-4A64-8BAB-E2A316141830}"/>
            </c:ext>
          </c:extLst>
        </c:ser>
        <c:ser>
          <c:idx val="1"/>
          <c:order val="1"/>
          <c:tx>
            <c:strRef>
              <c:f>'1.4 to 1.7'!$S$2</c:f>
              <c:strCache>
                <c:ptCount val="1"/>
                <c:pt idx="0">
                  <c:v>Light commercial travel</c:v>
                </c:pt>
              </c:strCache>
            </c:strRef>
          </c:tx>
          <c:spPr>
            <a:solidFill>
              <a:schemeClr val="accent5"/>
            </a:solidFill>
            <a:ln w="25400">
              <a:noFill/>
              <a:prstDash val="solid"/>
            </a:ln>
          </c:spPr>
          <c:cat>
            <c:numRef>
              <c:f>'1.4 to 1.7'!$A$4:$A$21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1.7'!$S$4:$S$21</c:f>
              <c:numCache>
                <c:formatCode>0.00</c:formatCode>
                <c:ptCount val="18"/>
                <c:pt idx="0">
                  <c:v>5.1908392076999998</c:v>
                </c:pt>
                <c:pt idx="1">
                  <c:v>5.2887944895999999</c:v>
                </c:pt>
                <c:pt idx="2">
                  <c:v>5.4019815772999999</c:v>
                </c:pt>
                <c:pt idx="3">
                  <c:v>5.5661730576000004</c:v>
                </c:pt>
                <c:pt idx="4">
                  <c:v>5.6660443707999999</c:v>
                </c:pt>
                <c:pt idx="5">
                  <c:v>5.7593819704999998</c:v>
                </c:pt>
                <c:pt idx="6">
                  <c:v>5.9365858295000002</c:v>
                </c:pt>
                <c:pt idx="7">
                  <c:v>6.0256299466999996</c:v>
                </c:pt>
                <c:pt idx="8">
                  <c:v>6.0193783189000003</c:v>
                </c:pt>
                <c:pt idx="9">
                  <c:v>6.0557643840999997</c:v>
                </c:pt>
                <c:pt idx="10">
                  <c:v>6.0809827832999996</c:v>
                </c:pt>
                <c:pt idx="11">
                  <c:v>6.1873162292000004</c:v>
                </c:pt>
                <c:pt idx="12">
                  <c:v>6.4482907260999998</c:v>
                </c:pt>
                <c:pt idx="13">
                  <c:v>6.8110853324000002</c:v>
                </c:pt>
                <c:pt idx="14">
                  <c:v>7.2493307070000004</c:v>
                </c:pt>
                <c:pt idx="15">
                  <c:v>7.8329517787</c:v>
                </c:pt>
                <c:pt idx="16">
                  <c:v>8.4367187716000007</c:v>
                </c:pt>
                <c:pt idx="17">
                  <c:v>9.1337653210000003</c:v>
                </c:pt>
              </c:numCache>
            </c:numRef>
          </c:val>
          <c:extLst>
            <c:ext xmlns:c16="http://schemas.microsoft.com/office/drawing/2014/chart" uri="{C3380CC4-5D6E-409C-BE32-E72D297353CC}">
              <c16:uniqueId val="{00000001-3DBF-4A64-8BAB-E2A316141830}"/>
            </c:ext>
          </c:extLst>
        </c:ser>
        <c:ser>
          <c:idx val="2"/>
          <c:order val="2"/>
          <c:tx>
            <c:strRef>
              <c:f>'1.4 to 1.7'!$D$2</c:f>
              <c:strCache>
                <c:ptCount val="1"/>
                <c:pt idx="0">
                  <c:v>Other travel</c:v>
                </c:pt>
              </c:strCache>
            </c:strRef>
          </c:tx>
          <c:spPr>
            <a:solidFill>
              <a:schemeClr val="bg1">
                <a:lumMod val="90000"/>
              </a:schemeClr>
            </a:solidFill>
            <a:ln w="25400">
              <a:noFill/>
            </a:ln>
          </c:spPr>
          <c:cat>
            <c:numRef>
              <c:f>'1.4 to 1.7'!$A$4:$A$21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1.7'!$D$4:$D$21</c:f>
              <c:numCache>
                <c:formatCode>0.00</c:formatCode>
                <c:ptCount val="18"/>
                <c:pt idx="0">
                  <c:v>2.5950785597000001</c:v>
                </c:pt>
                <c:pt idx="1">
                  <c:v>2.7011628227000002</c:v>
                </c:pt>
                <c:pt idx="2">
                  <c:v>2.8017549088</c:v>
                </c:pt>
                <c:pt idx="3">
                  <c:v>2.9808367336999999</c:v>
                </c:pt>
                <c:pt idx="4">
                  <c:v>3.1060444112000001</c:v>
                </c:pt>
                <c:pt idx="5">
                  <c:v>3.1990209568000001</c:v>
                </c:pt>
                <c:pt idx="6">
                  <c:v>3.3005003124000001</c:v>
                </c:pt>
                <c:pt idx="7">
                  <c:v>3.3400574725999999</c:v>
                </c:pt>
                <c:pt idx="8">
                  <c:v>3.2238360526999998</c:v>
                </c:pt>
                <c:pt idx="9">
                  <c:v>3.2276405813000002</c:v>
                </c:pt>
                <c:pt idx="10">
                  <c:v>3.2233717157999999</c:v>
                </c:pt>
                <c:pt idx="11">
                  <c:v>3.2200608215000002</c:v>
                </c:pt>
                <c:pt idx="12">
                  <c:v>3.2923864674000001</c:v>
                </c:pt>
                <c:pt idx="13">
                  <c:v>3.4031007244999998</c:v>
                </c:pt>
                <c:pt idx="14">
                  <c:v>3.4845341433999999</c:v>
                </c:pt>
                <c:pt idx="15">
                  <c:v>3.6012949077999998</c:v>
                </c:pt>
                <c:pt idx="16">
                  <c:v>3.7665329893999999</c:v>
                </c:pt>
                <c:pt idx="17">
                  <c:v>3.9171988588</c:v>
                </c:pt>
              </c:numCache>
            </c:numRef>
          </c:val>
          <c:extLst>
            <c:ext xmlns:c16="http://schemas.microsoft.com/office/drawing/2014/chart" uri="{C3380CC4-5D6E-409C-BE32-E72D297353CC}">
              <c16:uniqueId val="{00000002-3DBF-4A64-8BAB-E2A316141830}"/>
            </c:ext>
          </c:extLst>
        </c:ser>
        <c:dLbls>
          <c:showLegendKey val="0"/>
          <c:showVal val="0"/>
          <c:showCatName val="0"/>
          <c:showSerName val="0"/>
          <c:showPercent val="0"/>
          <c:showBubbleSize val="0"/>
        </c:dLbls>
        <c:axId val="145739136"/>
        <c:axId val="145831424"/>
      </c:areaChart>
      <c:catAx>
        <c:axId val="145739136"/>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NZ"/>
                  <a:t>Period</a:t>
                </a:r>
              </a:p>
            </c:rich>
          </c:tx>
          <c:layout>
            <c:manualLayout>
              <c:xMode val="edge"/>
              <c:yMode val="edge"/>
              <c:x val="0.46973807858138117"/>
              <c:y val="0.90773085182534008"/>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831424"/>
        <c:crosses val="autoZero"/>
        <c:auto val="1"/>
        <c:lblAlgn val="ctr"/>
        <c:lblOffset val="100"/>
        <c:tickLblSkip val="2"/>
        <c:tickMarkSkip val="1"/>
        <c:noMultiLvlLbl val="0"/>
      </c:catAx>
      <c:valAx>
        <c:axId val="145831424"/>
        <c:scaling>
          <c:orientation val="minMax"/>
          <c:max val="50"/>
          <c:min val="2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Billion Vehicle km</a:t>
                </a:r>
              </a:p>
            </c:rich>
          </c:tx>
          <c:layout>
            <c:manualLayout>
              <c:xMode val="edge"/>
              <c:yMode val="edge"/>
              <c:x val="2.1280555555555692E-3"/>
              <c:y val="0.2737666666666668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739136"/>
        <c:crosses val="autoZero"/>
        <c:crossBetween val="midCat"/>
        <c:majorUnit val="5"/>
      </c:valAx>
      <c:spPr>
        <a:noFill/>
        <a:ln w="25400">
          <a:noFill/>
        </a:ln>
      </c:spPr>
    </c:plotArea>
    <c:legend>
      <c:legendPos val="b"/>
      <c:layout>
        <c:manualLayout>
          <c:xMode val="edge"/>
          <c:yMode val="edge"/>
          <c:x val="8.2957222222222265E-2"/>
          <c:y val="0.9185930555555557"/>
          <c:w val="0.80840375869046899"/>
          <c:h val="7.6343394575678042E-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chemeClr val="bg1"/>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1.2 : Fleet  increase since 2000</a:t>
            </a:r>
          </a:p>
        </c:rich>
      </c:tx>
      <c:layout>
        <c:manualLayout>
          <c:xMode val="edge"/>
          <c:yMode val="edge"/>
          <c:x val="0.1618141666666667"/>
          <c:y val="1.4699537037037061E-2"/>
        </c:manualLayout>
      </c:layout>
      <c:overlay val="0"/>
      <c:spPr>
        <a:noFill/>
        <a:ln w="25400">
          <a:noFill/>
        </a:ln>
      </c:spPr>
    </c:title>
    <c:autoTitleDeleted val="0"/>
    <c:plotArea>
      <c:layout>
        <c:manualLayout>
          <c:layoutTarget val="inner"/>
          <c:xMode val="edge"/>
          <c:yMode val="edge"/>
          <c:x val="0.13629951919793246"/>
          <c:y val="0.13012527233115467"/>
          <c:w val="0.81113662250580665"/>
          <c:h val="0.66137407407409043"/>
        </c:manualLayout>
      </c:layout>
      <c:lineChart>
        <c:grouping val="standard"/>
        <c:varyColors val="0"/>
        <c:ser>
          <c:idx val="1"/>
          <c:order val="0"/>
          <c:tx>
            <c:strRef>
              <c:f>'1.1, 1.2'!$J$2</c:f>
              <c:strCache>
                <c:ptCount val="1"/>
                <c:pt idx="0">
                  <c:v> Light passenger</c:v>
                </c:pt>
              </c:strCache>
            </c:strRef>
          </c:tx>
          <c:spPr>
            <a:ln w="25400">
              <a:solidFill>
                <a:srgbClr val="0093D3"/>
              </a:solidFill>
              <a:prstDash val="solid"/>
            </a:ln>
          </c:spPr>
          <c:marker>
            <c:symbol val="none"/>
          </c:marker>
          <c:cat>
            <c:numRef>
              <c:f>'1.1, 1.2'!$A$3:$A$21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'1.1, 1.2'!$J$3:$J$21</c:f>
              <c:numCache>
                <c:formatCode>0%</c:formatCode>
                <c:ptCount val="19"/>
                <c:pt idx="1">
                  <c:v>3.0720580162779676E-2</c:v>
                </c:pt>
                <c:pt idx="2">
                  <c:v>6.7355088506390937E-2</c:v>
                </c:pt>
                <c:pt idx="3">
                  <c:v>0.11520846107967597</c:v>
                </c:pt>
                <c:pt idx="4">
                  <c:v>0.15980223585781062</c:v>
                </c:pt>
                <c:pt idx="5">
                  <c:v>0.200653130093849</c:v>
                </c:pt>
                <c:pt idx="6">
                  <c:v>0.22535968015807728</c:v>
                </c:pt>
                <c:pt idx="7">
                  <c:v>0.24756880377277146</c:v>
                </c:pt>
                <c:pt idx="8">
                  <c:v>0.25389757292424697</c:v>
                </c:pt>
                <c:pt idx="9">
                  <c:v>0.25009090650899912</c:v>
                </c:pt>
                <c:pt idx="10">
                  <c:v>0.25963923268853728</c:v>
                </c:pt>
                <c:pt idx="11">
                  <c:v>0.25638196284496173</c:v>
                </c:pt>
                <c:pt idx="12">
                  <c:v>0.27416937523832408</c:v>
                </c:pt>
                <c:pt idx="13">
                  <c:v>0.30126766275058658</c:v>
                </c:pt>
                <c:pt idx="14">
                  <c:v>0.34288538423539139</c:v>
                </c:pt>
                <c:pt idx="15">
                  <c:v>0.38712996627729357</c:v>
                </c:pt>
                <c:pt idx="16">
                  <c:v>0.43957033463372719</c:v>
                </c:pt>
                <c:pt idx="17">
                  <c:v>0.49358346707415124</c:v>
                </c:pt>
                <c:pt idx="18">
                  <c:v>0.53576967433354228</c:v>
                </c:pt>
              </c:numCache>
            </c:numRef>
          </c:val>
          <c:smooth val="0"/>
          <c:extLst>
            <c:ext xmlns:c16="http://schemas.microsoft.com/office/drawing/2014/chart" uri="{C3380CC4-5D6E-409C-BE32-E72D297353CC}">
              <c16:uniqueId val="{00000000-F898-4B25-85AD-816E332FF17D}"/>
            </c:ext>
          </c:extLst>
        </c:ser>
        <c:ser>
          <c:idx val="2"/>
          <c:order val="1"/>
          <c:tx>
            <c:strRef>
              <c:f>'1.1, 1.2'!$K$2</c:f>
              <c:strCache>
                <c:ptCount val="1"/>
                <c:pt idx="0">
                  <c:v>Light commercial</c:v>
                </c:pt>
              </c:strCache>
            </c:strRef>
          </c:tx>
          <c:spPr>
            <a:ln w="25400">
              <a:solidFill>
                <a:srgbClr val="222222"/>
              </a:solidFill>
              <a:prstDash val="solid"/>
            </a:ln>
          </c:spPr>
          <c:marker>
            <c:symbol val="none"/>
          </c:marker>
          <c:cat>
            <c:numRef>
              <c:f>'1.1, 1.2'!$A$3:$A$21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'1.1, 1.2'!$K$3:$K$21</c:f>
              <c:numCache>
                <c:formatCode>0%</c:formatCode>
                <c:ptCount val="19"/>
                <c:pt idx="1">
                  <c:v>7.4358435304993087E-3</c:v>
                </c:pt>
                <c:pt idx="2">
                  <c:v>2.35775565391938E-2</c:v>
                </c:pt>
                <c:pt idx="3">
                  <c:v>4.8600811549460499E-2</c:v>
                </c:pt>
                <c:pt idx="4">
                  <c:v>8.24825695418403E-2</c:v>
                </c:pt>
                <c:pt idx="5">
                  <c:v>0.11832264418826344</c:v>
                </c:pt>
                <c:pt idx="6">
                  <c:v>0.14560948286040953</c:v>
                </c:pt>
                <c:pt idx="7">
                  <c:v>0.17813769845955352</c:v>
                </c:pt>
                <c:pt idx="8">
                  <c:v>0.19657467378188387</c:v>
                </c:pt>
                <c:pt idx="9">
                  <c:v>0.19479778940608283</c:v>
                </c:pt>
                <c:pt idx="10">
                  <c:v>0.20056906378064543</c:v>
                </c:pt>
                <c:pt idx="11">
                  <c:v>0.20679535878952993</c:v>
                </c:pt>
                <c:pt idx="12">
                  <c:v>0.2356661300495051</c:v>
                </c:pt>
                <c:pt idx="13">
                  <c:v>0.29185541863338305</c:v>
                </c:pt>
                <c:pt idx="14">
                  <c:v>0.367573156086477</c:v>
                </c:pt>
                <c:pt idx="15">
                  <c:v>0.44963238364575209</c:v>
                </c:pt>
                <c:pt idx="16">
                  <c:v>0.55488326416827705</c:v>
                </c:pt>
                <c:pt idx="17">
                  <c:v>0.67782523175813636</c:v>
                </c:pt>
                <c:pt idx="18">
                  <c:v>0.79094105754859068</c:v>
                </c:pt>
              </c:numCache>
            </c:numRef>
          </c:val>
          <c:smooth val="0"/>
          <c:extLst>
            <c:ext xmlns:c16="http://schemas.microsoft.com/office/drawing/2014/chart" uri="{C3380CC4-5D6E-409C-BE32-E72D297353CC}">
              <c16:uniqueId val="{00000001-F898-4B25-85AD-816E332FF17D}"/>
            </c:ext>
          </c:extLst>
        </c:ser>
        <c:ser>
          <c:idx val="3"/>
          <c:order val="2"/>
          <c:tx>
            <c:strRef>
              <c:f>'1.1, 1.2'!$L$2</c:f>
              <c:strCache>
                <c:ptCount val="1"/>
                <c:pt idx="0">
                  <c:v>Motorcycle</c:v>
                </c:pt>
              </c:strCache>
            </c:strRef>
          </c:tx>
          <c:spPr>
            <a:ln w="25400">
              <a:solidFill>
                <a:srgbClr val="75CBF6"/>
              </a:solidFill>
              <a:prstDash val="solid"/>
            </a:ln>
          </c:spPr>
          <c:marker>
            <c:symbol val="none"/>
          </c:marker>
          <c:cat>
            <c:numRef>
              <c:f>'1.1, 1.2'!$A$3:$A$21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'1.1, 1.2'!$L$3:$L$21</c:f>
              <c:numCache>
                <c:formatCode>0%</c:formatCode>
                <c:ptCount val="19"/>
                <c:pt idx="1">
                  <c:v>6.6946570748316336E-3</c:v>
                </c:pt>
                <c:pt idx="2">
                  <c:v>2.6100202247766324E-2</c:v>
                </c:pt>
                <c:pt idx="3">
                  <c:v>6.1967179539694328E-2</c:v>
                </c:pt>
                <c:pt idx="4">
                  <c:v>0.12427997235093824</c:v>
                </c:pt>
                <c:pt idx="5">
                  <c:v>0.23839635442000984</c:v>
                </c:pt>
                <c:pt idx="6">
                  <c:v>0.37452958193594643</c:v>
                </c:pt>
                <c:pt idx="7">
                  <c:v>0.52447453982232917</c:v>
                </c:pt>
                <c:pt idx="8">
                  <c:v>0.70165894370343818</c:v>
                </c:pt>
                <c:pt idx="9">
                  <c:v>0.7634341158700495</c:v>
                </c:pt>
                <c:pt idx="10">
                  <c:v>0.78673101047080207</c:v>
                </c:pt>
                <c:pt idx="11">
                  <c:v>0.79310565525716181</c:v>
                </c:pt>
                <c:pt idx="12">
                  <c:v>0.82855021632830694</c:v>
                </c:pt>
                <c:pt idx="13">
                  <c:v>0.88050741148460099</c:v>
                </c:pt>
                <c:pt idx="14">
                  <c:v>0.94685235913059063</c:v>
                </c:pt>
                <c:pt idx="15">
                  <c:v>1.0210568085814495</c:v>
                </c:pt>
                <c:pt idx="16">
                  <c:v>1.0907426845190855</c:v>
                </c:pt>
                <c:pt idx="17">
                  <c:v>1.1705793502470496</c:v>
                </c:pt>
                <c:pt idx="18">
                  <c:v>1.2614756406646017</c:v>
                </c:pt>
              </c:numCache>
            </c:numRef>
          </c:val>
          <c:smooth val="0"/>
          <c:extLst>
            <c:ext xmlns:c16="http://schemas.microsoft.com/office/drawing/2014/chart" uri="{C3380CC4-5D6E-409C-BE32-E72D297353CC}">
              <c16:uniqueId val="{00000002-F898-4B25-85AD-816E332FF17D}"/>
            </c:ext>
          </c:extLst>
        </c:ser>
        <c:ser>
          <c:idx val="4"/>
          <c:order val="3"/>
          <c:tx>
            <c:strRef>
              <c:f>'1.1, 1.2'!$M$2</c:f>
              <c:strCache>
                <c:ptCount val="1"/>
                <c:pt idx="0">
                  <c:v>Trucks</c:v>
                </c:pt>
              </c:strCache>
            </c:strRef>
          </c:tx>
          <c:spPr>
            <a:ln w="25400">
              <a:solidFill>
                <a:srgbClr val="C0C0C0"/>
              </a:solidFill>
              <a:prstDash val="solid"/>
            </a:ln>
          </c:spPr>
          <c:marker>
            <c:symbol val="none"/>
          </c:marker>
          <c:cat>
            <c:numRef>
              <c:f>'1.1, 1.2'!$A$3:$A$21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'1.1, 1.2'!$M$3:$M$21</c:f>
              <c:numCache>
                <c:formatCode>0%</c:formatCode>
                <c:ptCount val="19"/>
                <c:pt idx="1">
                  <c:v>2.3005333054480825E-2</c:v>
                </c:pt>
                <c:pt idx="2">
                  <c:v>6.2605876816898443E-2</c:v>
                </c:pt>
                <c:pt idx="3">
                  <c:v>0.11634424343825156</c:v>
                </c:pt>
                <c:pt idx="4">
                  <c:v>0.1882149952943637</c:v>
                </c:pt>
                <c:pt idx="5">
                  <c:v>0.25136463452891356</c:v>
                </c:pt>
                <c:pt idx="6">
                  <c:v>0.29810728850779045</c:v>
                </c:pt>
                <c:pt idx="7">
                  <c:v>0.34417023946460312</c:v>
                </c:pt>
                <c:pt idx="8">
                  <c:v>0.36889051552859975</c:v>
                </c:pt>
                <c:pt idx="9">
                  <c:v>0.35961518351981603</c:v>
                </c:pt>
                <c:pt idx="10">
                  <c:v>0.34506953884764191</c:v>
                </c:pt>
                <c:pt idx="11">
                  <c:v>0.33196695597615822</c:v>
                </c:pt>
                <c:pt idx="12">
                  <c:v>0.33188330021959644</c:v>
                </c:pt>
                <c:pt idx="13">
                  <c:v>0.35226393391195221</c:v>
                </c:pt>
                <c:pt idx="14">
                  <c:v>0.38887378437728737</c:v>
                </c:pt>
                <c:pt idx="15">
                  <c:v>0.42480393182055831</c:v>
                </c:pt>
                <c:pt idx="16">
                  <c:v>0.4593433023109903</c:v>
                </c:pt>
                <c:pt idx="17">
                  <c:v>0.50912893443480089</c:v>
                </c:pt>
                <c:pt idx="18">
                  <c:v>0.55636306598347796</c:v>
                </c:pt>
              </c:numCache>
            </c:numRef>
          </c:val>
          <c:smooth val="0"/>
          <c:extLst>
            <c:ext xmlns:c16="http://schemas.microsoft.com/office/drawing/2014/chart" uri="{C3380CC4-5D6E-409C-BE32-E72D297353CC}">
              <c16:uniqueId val="{00000003-F898-4B25-85AD-816E332FF17D}"/>
            </c:ext>
          </c:extLst>
        </c:ser>
        <c:ser>
          <c:idx val="5"/>
          <c:order val="4"/>
          <c:tx>
            <c:strRef>
              <c:f>'1.1, 1.2'!$N$2</c:f>
              <c:strCache>
                <c:ptCount val="1"/>
                <c:pt idx="0">
                  <c:v>Bus</c:v>
                </c:pt>
              </c:strCache>
            </c:strRef>
          </c:tx>
          <c:spPr>
            <a:ln w="25400">
              <a:solidFill>
                <a:srgbClr val="8A8A8A"/>
              </a:solidFill>
              <a:prstDash val="solid"/>
            </a:ln>
          </c:spPr>
          <c:marker>
            <c:symbol val="none"/>
          </c:marker>
          <c:cat>
            <c:numRef>
              <c:f>'1.1, 1.2'!$A$3:$A$21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'1.1, 1.2'!$N$3:$N$21</c:f>
              <c:numCache>
                <c:formatCode>0%</c:formatCode>
                <c:ptCount val="19"/>
                <c:pt idx="1">
                  <c:v>6.9108349683889347E-2</c:v>
                </c:pt>
                <c:pt idx="2">
                  <c:v>0.16503161107477649</c:v>
                </c:pt>
                <c:pt idx="3">
                  <c:v>0.25463265751035524</c:v>
                </c:pt>
                <c:pt idx="4">
                  <c:v>0.35578809679529111</c:v>
                </c:pt>
                <c:pt idx="5">
                  <c:v>0.43688685415304129</c:v>
                </c:pt>
                <c:pt idx="6">
                  <c:v>0.50185306300414223</c:v>
                </c:pt>
                <c:pt idx="7">
                  <c:v>0.61129278395465447</c:v>
                </c:pt>
                <c:pt idx="8">
                  <c:v>0.72138652714192286</c:v>
                </c:pt>
                <c:pt idx="9">
                  <c:v>0.80401133638543709</c:v>
                </c:pt>
                <c:pt idx="10">
                  <c:v>0.83693045563549151</c:v>
                </c:pt>
                <c:pt idx="11">
                  <c:v>0.86178330063222153</c:v>
                </c:pt>
                <c:pt idx="12">
                  <c:v>0.89056027904948776</c:v>
                </c:pt>
                <c:pt idx="13">
                  <c:v>0.94789622847176802</c:v>
                </c:pt>
                <c:pt idx="14">
                  <c:v>0.99803793328973178</c:v>
                </c:pt>
                <c:pt idx="15">
                  <c:v>1.0497056899934596</c:v>
                </c:pt>
                <c:pt idx="16">
                  <c:v>1.1855243078264661</c:v>
                </c:pt>
                <c:pt idx="17">
                  <c:v>1.3025942882057988</c:v>
                </c:pt>
                <c:pt idx="18">
                  <c:v>1.4809243514279484</c:v>
                </c:pt>
              </c:numCache>
            </c:numRef>
          </c:val>
          <c:smooth val="0"/>
          <c:extLst>
            <c:ext xmlns:c16="http://schemas.microsoft.com/office/drawing/2014/chart" uri="{C3380CC4-5D6E-409C-BE32-E72D297353CC}">
              <c16:uniqueId val="{00000004-F898-4B25-85AD-816E332FF17D}"/>
            </c:ext>
          </c:extLst>
        </c:ser>
        <c:dLbls>
          <c:showLegendKey val="0"/>
          <c:showVal val="0"/>
          <c:showCatName val="0"/>
          <c:showSerName val="0"/>
          <c:showPercent val="0"/>
          <c:showBubbleSize val="0"/>
        </c:dLbls>
        <c:smooth val="0"/>
        <c:axId val="134984832"/>
        <c:axId val="134986368"/>
      </c:lineChart>
      <c:catAx>
        <c:axId val="134984832"/>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34986368"/>
        <c:crosses val="autoZero"/>
        <c:auto val="1"/>
        <c:lblAlgn val="ctr"/>
        <c:lblOffset val="100"/>
        <c:tickLblSkip val="2"/>
        <c:tickMarkSkip val="1"/>
        <c:noMultiLvlLbl val="0"/>
      </c:catAx>
      <c:valAx>
        <c:axId val="134986368"/>
        <c:scaling>
          <c:orientation val="minMax"/>
          <c:max val="1.7000000000000002"/>
        </c:scaling>
        <c:delete val="0"/>
        <c:axPos val="l"/>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Percentage change</a:t>
                </a:r>
              </a:p>
            </c:rich>
          </c:tx>
          <c:layout>
            <c:manualLayout>
              <c:xMode val="edge"/>
              <c:yMode val="edge"/>
              <c:x val="1.1128888888889113E-2"/>
              <c:y val="0.2824523148148206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34984832"/>
        <c:crosses val="autoZero"/>
        <c:crossBetween val="midCat"/>
        <c:majorUnit val="0.2"/>
      </c:valAx>
      <c:spPr>
        <a:solidFill>
          <a:srgbClr val="FFFFFF"/>
        </a:solidFill>
        <a:ln w="25400">
          <a:noFill/>
        </a:ln>
      </c:spPr>
    </c:plotArea>
    <c:legend>
      <c:legendPos val="r"/>
      <c:layout>
        <c:manualLayout>
          <c:xMode val="edge"/>
          <c:yMode val="edge"/>
          <c:x val="3.7553611111111211E-2"/>
          <c:y val="0.87765925925926902"/>
          <c:w val="0.93244388888888885"/>
          <c:h val="0.1148800925925911"/>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Light travel per capita</a:t>
            </a:r>
          </a:p>
        </c:rich>
      </c:tx>
      <c:layout>
        <c:manualLayout>
          <c:xMode val="edge"/>
          <c:yMode val="edge"/>
          <c:x val="0.35375361111111109"/>
          <c:y val="1.4780092592592593E-2"/>
        </c:manualLayout>
      </c:layout>
      <c:overlay val="0"/>
      <c:spPr>
        <a:noFill/>
        <a:ln w="25400">
          <a:noFill/>
        </a:ln>
      </c:spPr>
    </c:title>
    <c:autoTitleDeleted val="0"/>
    <c:plotArea>
      <c:layout>
        <c:manualLayout>
          <c:layoutTarget val="inner"/>
          <c:xMode val="edge"/>
          <c:yMode val="edge"/>
          <c:x val="0.14446166666666671"/>
          <c:y val="0.10062076283017816"/>
          <c:w val="0.80297444444444765"/>
          <c:h val="0.60301334673591256"/>
        </c:manualLayout>
      </c:layout>
      <c:lineChart>
        <c:grouping val="standard"/>
        <c:varyColors val="0"/>
        <c:ser>
          <c:idx val="2"/>
          <c:order val="0"/>
          <c:tx>
            <c:strRef>
              <c:f>'1.4 to 1.7'!$I$2</c:f>
              <c:strCache>
                <c:ptCount val="1"/>
                <c:pt idx="0">
                  <c:v>Light travel per capita</c:v>
                </c:pt>
              </c:strCache>
            </c:strRef>
          </c:tx>
          <c:spPr>
            <a:ln>
              <a:solidFill>
                <a:schemeClr val="bg1">
                  <a:lumMod val="75000"/>
                </a:schemeClr>
              </a:solidFill>
            </a:ln>
          </c:spPr>
          <c:marker>
            <c:symbol val="none"/>
          </c:marker>
          <c:cat>
            <c:numRef>
              <c:f>'1.4 to 1.7'!$A$4:$A$21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1.7'!$I$4:$I$21</c:f>
              <c:numCache>
                <c:formatCode>0.0</c:formatCode>
                <c:ptCount val="18"/>
                <c:pt idx="0">
                  <c:v>8764.3697935833006</c:v>
                </c:pt>
                <c:pt idx="1">
                  <c:v>8890.2493111308086</c:v>
                </c:pt>
                <c:pt idx="2">
                  <c:v>8980.4229424910627</c:v>
                </c:pt>
                <c:pt idx="3">
                  <c:v>9082.4938698470942</c:v>
                </c:pt>
                <c:pt idx="4">
                  <c:v>9048.8024649846393</c:v>
                </c:pt>
                <c:pt idx="5">
                  <c:v>8915.9663227070687</c:v>
                </c:pt>
                <c:pt idx="6">
                  <c:v>8960.9384426345932</c:v>
                </c:pt>
                <c:pt idx="7">
                  <c:v>8743.2625083337243</c:v>
                </c:pt>
                <c:pt idx="8">
                  <c:v>8675.1701866313379</c:v>
                </c:pt>
                <c:pt idx="9">
                  <c:v>8572.2753441974855</c:v>
                </c:pt>
                <c:pt idx="10">
                  <c:v>8403.4140869069342</c:v>
                </c:pt>
                <c:pt idx="11">
                  <c:v>8374.8684530750197</c:v>
                </c:pt>
                <c:pt idx="12">
                  <c:v>8434.824922446589</c:v>
                </c:pt>
                <c:pt idx="13">
                  <c:v>8514.0232964498755</c:v>
                </c:pt>
                <c:pt idx="14">
                  <c:v>8672.3421583219097</c:v>
                </c:pt>
                <c:pt idx="15">
                  <c:v>8908.8058584760929</c:v>
                </c:pt>
                <c:pt idx="16">
                  <c:v>9043.9274081645435</c:v>
                </c:pt>
                <c:pt idx="17">
                  <c:v>9185.1641602701875</c:v>
                </c:pt>
              </c:numCache>
            </c:numRef>
          </c:val>
          <c:smooth val="0"/>
          <c:extLst>
            <c:ext xmlns:c16="http://schemas.microsoft.com/office/drawing/2014/chart" uri="{C3380CC4-5D6E-409C-BE32-E72D297353CC}">
              <c16:uniqueId val="{00000000-8360-4E70-A049-79242ADAC9D3}"/>
            </c:ext>
          </c:extLst>
        </c:ser>
        <c:ser>
          <c:idx val="1"/>
          <c:order val="1"/>
          <c:tx>
            <c:strRef>
              <c:f>'1.4 to 1.7'!$Z$2</c:f>
              <c:strCache>
                <c:ptCount val="1"/>
                <c:pt idx="0">
                  <c:v>Light passenger travel per capita</c:v>
                </c:pt>
              </c:strCache>
            </c:strRef>
          </c:tx>
          <c:marker>
            <c:symbol val="none"/>
          </c:marker>
          <c:cat>
            <c:numRef>
              <c:f>'1.4 to 1.7'!$A$4:$A$21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1.7'!$Z$4:$Z$21</c:f>
              <c:numCache>
                <c:formatCode>0.0</c:formatCode>
                <c:ptCount val="18"/>
                <c:pt idx="0">
                  <c:v>7426.6970173946647</c:v>
                </c:pt>
                <c:pt idx="1">
                  <c:v>7550.8053476003543</c:v>
                </c:pt>
                <c:pt idx="2">
                  <c:v>7639.0488917858565</c:v>
                </c:pt>
                <c:pt idx="3">
                  <c:v>7720.7389932721717</c:v>
                </c:pt>
                <c:pt idx="4">
                  <c:v>7678.1731875468695</c:v>
                </c:pt>
                <c:pt idx="5">
                  <c:v>7539.6383654351657</c:v>
                </c:pt>
                <c:pt idx="6">
                  <c:v>7555.4301730669067</c:v>
                </c:pt>
                <c:pt idx="7">
                  <c:v>7328.7289745997459</c:v>
                </c:pt>
                <c:pt idx="8">
                  <c:v>7276.1606763352383</c:v>
                </c:pt>
                <c:pt idx="9">
                  <c:v>7180.3695855839296</c:v>
                </c:pt>
                <c:pt idx="10">
                  <c:v>7016.3285980839419</c:v>
                </c:pt>
                <c:pt idx="11">
                  <c:v>6971.2441636986459</c:v>
                </c:pt>
                <c:pt idx="12">
                  <c:v>6983.1937734404892</c:v>
                </c:pt>
                <c:pt idx="13">
                  <c:v>7003.7043546133891</c:v>
                </c:pt>
                <c:pt idx="14">
                  <c:v>7094.9261592358071</c:v>
                </c:pt>
                <c:pt idx="15">
                  <c:v>7239.8056498764172</c:v>
                </c:pt>
                <c:pt idx="16">
                  <c:v>7284.0411418677904</c:v>
                </c:pt>
                <c:pt idx="17">
                  <c:v>7315.5980317265376</c:v>
                </c:pt>
              </c:numCache>
            </c:numRef>
          </c:val>
          <c:smooth val="0"/>
          <c:extLst>
            <c:ext xmlns:c16="http://schemas.microsoft.com/office/drawing/2014/chart" uri="{C3380CC4-5D6E-409C-BE32-E72D297353CC}">
              <c16:uniqueId val="{00000001-8360-4E70-A049-79242ADAC9D3}"/>
            </c:ext>
          </c:extLst>
        </c:ser>
        <c:ser>
          <c:idx val="0"/>
          <c:order val="2"/>
          <c:tx>
            <c:strRef>
              <c:f>'1.4 to 1.7'!$AA$2</c:f>
              <c:strCache>
                <c:ptCount val="1"/>
                <c:pt idx="0">
                  <c:v>Light commercial travel per capita</c:v>
                </c:pt>
              </c:strCache>
            </c:strRef>
          </c:tx>
          <c:spPr>
            <a:ln w="28575">
              <a:solidFill>
                <a:schemeClr val="tx2">
                  <a:lumMod val="60000"/>
                  <a:lumOff val="40000"/>
                </a:schemeClr>
              </a:solidFill>
              <a:prstDash val="solid"/>
            </a:ln>
          </c:spPr>
          <c:marker>
            <c:symbol val="none"/>
          </c:marker>
          <c:cat>
            <c:numRef>
              <c:f>'1.4 to 1.7'!$A$4:$A$21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1.7'!$AA$4:$AA$21</c:f>
              <c:numCache>
                <c:formatCode>0.0</c:formatCode>
                <c:ptCount val="18"/>
                <c:pt idx="0">
                  <c:v>1337.6727761113259</c:v>
                </c:pt>
                <c:pt idx="1">
                  <c:v>1339.4439634291502</c:v>
                </c:pt>
                <c:pt idx="2">
                  <c:v>1341.3740507796981</c:v>
                </c:pt>
                <c:pt idx="3">
                  <c:v>1361.7548764770643</c:v>
                </c:pt>
                <c:pt idx="4">
                  <c:v>1370.6292776312928</c:v>
                </c:pt>
                <c:pt idx="5">
                  <c:v>1376.3279573913871</c:v>
                </c:pt>
                <c:pt idx="6">
                  <c:v>1405.5082696860648</c:v>
                </c:pt>
                <c:pt idx="7">
                  <c:v>1414.5335336635521</c:v>
                </c:pt>
                <c:pt idx="8">
                  <c:v>1399.0095102728581</c:v>
                </c:pt>
                <c:pt idx="9">
                  <c:v>1391.9057586365413</c:v>
                </c:pt>
                <c:pt idx="10">
                  <c:v>1387.0854888914234</c:v>
                </c:pt>
                <c:pt idx="11">
                  <c:v>1403.6242891948912</c:v>
                </c:pt>
                <c:pt idx="12">
                  <c:v>1451.6311488034937</c:v>
                </c:pt>
                <c:pt idx="13">
                  <c:v>1510.3189419251835</c:v>
                </c:pt>
                <c:pt idx="14">
                  <c:v>1577.4159990861024</c:v>
                </c:pt>
                <c:pt idx="15">
                  <c:v>1669.0002085357539</c:v>
                </c:pt>
                <c:pt idx="16">
                  <c:v>1759.8862662133131</c:v>
                </c:pt>
                <c:pt idx="17">
                  <c:v>1869.5661285436497</c:v>
                </c:pt>
              </c:numCache>
            </c:numRef>
          </c:val>
          <c:smooth val="0"/>
          <c:extLst>
            <c:ext xmlns:c16="http://schemas.microsoft.com/office/drawing/2014/chart" uri="{C3380CC4-5D6E-409C-BE32-E72D297353CC}">
              <c16:uniqueId val="{00000002-8360-4E70-A049-79242ADAC9D3}"/>
            </c:ext>
          </c:extLst>
        </c:ser>
        <c:dLbls>
          <c:showLegendKey val="0"/>
          <c:showVal val="0"/>
          <c:showCatName val="0"/>
          <c:showSerName val="0"/>
          <c:showPercent val="0"/>
          <c:showBubbleSize val="0"/>
        </c:dLbls>
        <c:smooth val="0"/>
        <c:axId val="145753216"/>
        <c:axId val="145754752"/>
      </c:lineChart>
      <c:catAx>
        <c:axId val="145753216"/>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754752"/>
        <c:crosses val="autoZero"/>
        <c:auto val="1"/>
        <c:lblAlgn val="ctr"/>
        <c:lblOffset val="100"/>
        <c:tickLblSkip val="2"/>
        <c:tickMarkSkip val="1"/>
        <c:noMultiLvlLbl val="0"/>
      </c:catAx>
      <c:valAx>
        <c:axId val="145754752"/>
        <c:scaling>
          <c:orientation val="minMax"/>
          <c:max val="100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Annual Km</a:t>
                </a:r>
              </a:p>
            </c:rich>
          </c:tx>
          <c:layout>
            <c:manualLayout>
              <c:xMode val="edge"/>
              <c:yMode val="edge"/>
              <c:x val="3.791944444444484E-3"/>
              <c:y val="0.303326851851862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753216"/>
        <c:crosses val="autoZero"/>
        <c:crossBetween val="midCat"/>
        <c:majorUnit val="2000"/>
        <c:minorUnit val="1000"/>
      </c:valAx>
      <c:spPr>
        <a:noFill/>
        <a:ln w="25400">
          <a:noFill/>
        </a:ln>
      </c:spPr>
    </c:plotArea>
    <c:legend>
      <c:legendPos val="b"/>
      <c:layout>
        <c:manualLayout>
          <c:xMode val="edge"/>
          <c:yMode val="edge"/>
          <c:x val="6.7725000000000831E-3"/>
          <c:y val="0.81496040654492663"/>
          <c:w val="0.98645499999999131"/>
          <c:h val="0.14976176914055955"/>
        </c:manualLayout>
      </c:layout>
      <c:overlay val="0"/>
      <c:txPr>
        <a:bodyPr/>
        <a:lstStyle/>
        <a:p>
          <a:pPr>
            <a:defRPr sz="800"/>
          </a:pPr>
          <a:endParaRPr lang="en-US"/>
        </a:p>
      </c:txPr>
    </c:legend>
    <c:plotVisOnly val="1"/>
    <c:dispBlanksAs val="gap"/>
    <c:showDLblsOverMax val="0"/>
  </c:chart>
  <c:spPr>
    <a:solidFill>
      <a:schemeClr val="bg1"/>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1.6 : Light fleet travel per capita</a:t>
            </a:r>
          </a:p>
        </c:rich>
      </c:tx>
      <c:layout>
        <c:manualLayout>
          <c:xMode val="edge"/>
          <c:yMode val="edge"/>
          <c:x val="0.17383694444444661"/>
          <c:y val="1.4780092592592595E-2"/>
        </c:manualLayout>
      </c:layout>
      <c:overlay val="0"/>
      <c:spPr>
        <a:noFill/>
        <a:ln w="25400">
          <a:noFill/>
        </a:ln>
      </c:spPr>
    </c:title>
    <c:autoTitleDeleted val="0"/>
    <c:plotArea>
      <c:layout>
        <c:manualLayout>
          <c:layoutTarget val="inner"/>
          <c:xMode val="edge"/>
          <c:yMode val="edge"/>
          <c:x val="0.15504500000000301"/>
          <c:y val="0.13466334164588528"/>
          <c:w val="0.7923911111111116"/>
          <c:h val="0.76970185185186146"/>
        </c:manualLayout>
      </c:layout>
      <c:lineChart>
        <c:grouping val="standard"/>
        <c:varyColors val="0"/>
        <c:ser>
          <c:idx val="0"/>
          <c:order val="0"/>
          <c:tx>
            <c:strRef>
              <c:f>'1.4 to 1.7'!$I$2</c:f>
              <c:strCache>
                <c:ptCount val="1"/>
                <c:pt idx="0">
                  <c:v>Light travel per capita</c:v>
                </c:pt>
              </c:strCache>
            </c:strRef>
          </c:tx>
          <c:spPr>
            <a:ln w="25400">
              <a:solidFill>
                <a:srgbClr val="00CCFF"/>
              </a:solidFill>
              <a:prstDash val="solid"/>
            </a:ln>
          </c:spPr>
          <c:marker>
            <c:symbol val="none"/>
          </c:marker>
          <c:cat>
            <c:numRef>
              <c:f>'1.4 to 1.7'!$A$4:$A$21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1.7'!$I$4:$I$21</c:f>
              <c:numCache>
                <c:formatCode>0.0</c:formatCode>
                <c:ptCount val="18"/>
                <c:pt idx="0">
                  <c:v>8764.3697935833006</c:v>
                </c:pt>
                <c:pt idx="1">
                  <c:v>8890.2493111308086</c:v>
                </c:pt>
                <c:pt idx="2">
                  <c:v>8980.4229424910627</c:v>
                </c:pt>
                <c:pt idx="3">
                  <c:v>9082.4938698470942</c:v>
                </c:pt>
                <c:pt idx="4">
                  <c:v>9048.8024649846393</c:v>
                </c:pt>
                <c:pt idx="5">
                  <c:v>8915.9663227070687</c:v>
                </c:pt>
                <c:pt idx="6">
                  <c:v>8960.9384426345932</c:v>
                </c:pt>
                <c:pt idx="7">
                  <c:v>8743.2625083337243</c:v>
                </c:pt>
                <c:pt idx="8">
                  <c:v>8675.1701866313379</c:v>
                </c:pt>
                <c:pt idx="9">
                  <c:v>8572.2753441974855</c:v>
                </c:pt>
                <c:pt idx="10">
                  <c:v>8403.4140869069342</c:v>
                </c:pt>
                <c:pt idx="11">
                  <c:v>8374.8684530750197</c:v>
                </c:pt>
                <c:pt idx="12">
                  <c:v>8434.824922446589</c:v>
                </c:pt>
                <c:pt idx="13">
                  <c:v>8514.0232964498755</c:v>
                </c:pt>
                <c:pt idx="14">
                  <c:v>8672.3421583219097</c:v>
                </c:pt>
                <c:pt idx="15">
                  <c:v>8908.8058584760929</c:v>
                </c:pt>
                <c:pt idx="16">
                  <c:v>9043.9274081645435</c:v>
                </c:pt>
                <c:pt idx="17">
                  <c:v>9185.1641602701875</c:v>
                </c:pt>
              </c:numCache>
            </c:numRef>
          </c:val>
          <c:smooth val="0"/>
          <c:extLst>
            <c:ext xmlns:c16="http://schemas.microsoft.com/office/drawing/2014/chart" uri="{C3380CC4-5D6E-409C-BE32-E72D297353CC}">
              <c16:uniqueId val="{00000000-6823-4026-985A-26752FDEFB7D}"/>
            </c:ext>
          </c:extLst>
        </c:ser>
        <c:ser>
          <c:idx val="1"/>
          <c:order val="1"/>
          <c:tx>
            <c:strRef>
              <c:f>'1.4 to 1.7'!$AG$1</c:f>
              <c:strCache>
                <c:ptCount val="1"/>
                <c:pt idx="0">
                  <c:v>LPV travel per capita</c:v>
                </c:pt>
              </c:strCache>
            </c:strRef>
          </c:tx>
          <c:marker>
            <c:symbol val="none"/>
          </c:marker>
          <c:cat>
            <c:numRef>
              <c:f>'1.4 to 1.7'!$A$4:$A$21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1.7'!$AG$4:$AG$21</c:f>
              <c:numCache>
                <c:formatCode>General</c:formatCode>
                <c:ptCount val="18"/>
                <c:pt idx="0">
                  <c:v>7426.6970173946647</c:v>
                </c:pt>
                <c:pt idx="1">
                  <c:v>7550.8053476003543</c:v>
                </c:pt>
                <c:pt idx="2">
                  <c:v>7639.0488917858565</c:v>
                </c:pt>
                <c:pt idx="3">
                  <c:v>7720.7389932721717</c:v>
                </c:pt>
                <c:pt idx="4">
                  <c:v>7678.1731875468695</c:v>
                </c:pt>
                <c:pt idx="5">
                  <c:v>7539.6383654351657</c:v>
                </c:pt>
                <c:pt idx="6">
                  <c:v>7555.4301730669067</c:v>
                </c:pt>
                <c:pt idx="7">
                  <c:v>7328.7289745997459</c:v>
                </c:pt>
                <c:pt idx="8">
                  <c:v>7276.1606763352383</c:v>
                </c:pt>
                <c:pt idx="9">
                  <c:v>7180.3695855839296</c:v>
                </c:pt>
                <c:pt idx="10">
                  <c:v>7016.3285980839419</c:v>
                </c:pt>
                <c:pt idx="11">
                  <c:v>6971.2441636986459</c:v>
                </c:pt>
                <c:pt idx="12">
                  <c:v>6983.1937734404892</c:v>
                </c:pt>
                <c:pt idx="13">
                  <c:v>7003.7043546133891</c:v>
                </c:pt>
                <c:pt idx="14">
                  <c:v>7094.9261592358071</c:v>
                </c:pt>
                <c:pt idx="15">
                  <c:v>7239.8056498764172</c:v>
                </c:pt>
                <c:pt idx="16">
                  <c:v>7284.0411418677904</c:v>
                </c:pt>
                <c:pt idx="17">
                  <c:v>7315.5980317265376</c:v>
                </c:pt>
              </c:numCache>
            </c:numRef>
          </c:val>
          <c:smooth val="0"/>
          <c:extLst>
            <c:ext xmlns:c16="http://schemas.microsoft.com/office/drawing/2014/chart" uri="{C3380CC4-5D6E-409C-BE32-E72D297353CC}">
              <c16:uniqueId val="{00000001-6823-4026-985A-26752FDEFB7D}"/>
            </c:ext>
          </c:extLst>
        </c:ser>
        <c:dLbls>
          <c:showLegendKey val="0"/>
          <c:showVal val="0"/>
          <c:showCatName val="0"/>
          <c:showSerName val="0"/>
          <c:showPercent val="0"/>
          <c:showBubbleSize val="0"/>
        </c:dLbls>
        <c:smooth val="0"/>
        <c:axId val="145810560"/>
        <c:axId val="145812096"/>
      </c:lineChart>
      <c:catAx>
        <c:axId val="145810560"/>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812096"/>
        <c:crosses val="autoZero"/>
        <c:auto val="1"/>
        <c:lblAlgn val="ctr"/>
        <c:lblOffset val="100"/>
        <c:tickLblSkip val="2"/>
        <c:tickMarkSkip val="1"/>
        <c:noMultiLvlLbl val="0"/>
      </c:catAx>
      <c:valAx>
        <c:axId val="145812096"/>
        <c:scaling>
          <c:orientation val="minMax"/>
          <c:max val="10000"/>
          <c:min val="60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Annual km</a:t>
                </a:r>
              </a:p>
            </c:rich>
          </c:tx>
          <c:layout>
            <c:manualLayout>
              <c:xMode val="edge"/>
              <c:yMode val="edge"/>
              <c:x val="3.7919444444444858E-3"/>
              <c:y val="0.3738824074074165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810560"/>
        <c:crosses val="autoZero"/>
        <c:crossBetween val="midCat"/>
        <c:majorUnit val="1000"/>
        <c:minorUnit val="1000"/>
      </c:valAx>
      <c:spPr>
        <a:solidFill>
          <a:srgbClr val="FFFFFF"/>
        </a:solidFill>
        <a:ln w="25400">
          <a:noFill/>
        </a:ln>
      </c:spPr>
    </c:plotArea>
    <c:legend>
      <c:legendPos val="t"/>
      <c:layout>
        <c:manualLayout>
          <c:xMode val="edge"/>
          <c:yMode val="edge"/>
          <c:x val="0.34221555555555555"/>
          <c:y val="0.12213466947129588"/>
          <c:w val="0.57662444444444438"/>
          <c:h val="0.21479993382335566"/>
        </c:manualLayout>
      </c:layout>
      <c:overlay val="0"/>
    </c:legend>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latin typeface="Arial" pitchFamily="34" charset="0"/>
                <a:cs typeface="Arial" pitchFamily="34" charset="0"/>
              </a:defRPr>
            </a:pPr>
            <a:r>
              <a:rPr lang="en-NZ" sz="900">
                <a:latin typeface="Arial" pitchFamily="34" charset="0"/>
                <a:cs typeface="Arial" pitchFamily="34" charset="0"/>
              </a:rPr>
              <a:t>Figure</a:t>
            </a:r>
            <a:r>
              <a:rPr lang="en-NZ" sz="900" baseline="0">
                <a:latin typeface="Arial" pitchFamily="34" charset="0"/>
                <a:cs typeface="Arial" pitchFamily="34" charset="0"/>
              </a:rPr>
              <a:t> 1.5b: North Island light vehicle ownership per 1000 people</a:t>
            </a:r>
            <a:endParaRPr lang="en-NZ" sz="900">
              <a:latin typeface="Arial" pitchFamily="34" charset="0"/>
              <a:cs typeface="Arial" pitchFamily="34" charset="0"/>
            </a:endParaRPr>
          </a:p>
        </c:rich>
      </c:tx>
      <c:overlay val="0"/>
    </c:title>
    <c:autoTitleDeleted val="0"/>
    <c:plotArea>
      <c:layout>
        <c:manualLayout>
          <c:layoutTarget val="inner"/>
          <c:xMode val="edge"/>
          <c:yMode val="edge"/>
          <c:x val="6.138037448369308E-2"/>
          <c:y val="0.11236855232320023"/>
          <c:w val="0.71233589743589742"/>
          <c:h val="0.81898994174910988"/>
        </c:manualLayout>
      </c:layout>
      <c:lineChart>
        <c:grouping val="standard"/>
        <c:varyColors val="0"/>
        <c:ser>
          <c:idx val="3"/>
          <c:order val="0"/>
          <c:tx>
            <c:strRef>
              <c:f>'1.5b'!$F$48</c:f>
              <c:strCache>
                <c:ptCount val="1"/>
                <c:pt idx="0">
                  <c:v>Bay of Plenty</c:v>
                </c:pt>
              </c:strCache>
            </c:strRef>
          </c:tx>
          <c:spPr>
            <a:ln w="25400">
              <a:solidFill>
                <a:srgbClr val="0093D3"/>
              </a:solidFill>
            </a:ln>
          </c:spPr>
          <c:marker>
            <c:symbol val="none"/>
          </c:marker>
          <c:cat>
            <c:numRef>
              <c:f>'1.5b'!$A$49:$A$66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'1.5b'!$F$49:$F$66</c:f>
              <c:numCache>
                <c:formatCode>0</c:formatCode>
                <c:ptCount val="18"/>
                <c:pt idx="0">
                  <c:v>712.97286350749289</c:v>
                </c:pt>
                <c:pt idx="1">
                  <c:v>734.63901076984439</c:v>
                </c:pt>
                <c:pt idx="2">
                  <c:v>752.64705882352939</c:v>
                </c:pt>
                <c:pt idx="3">
                  <c:v>773.949806949807</c:v>
                </c:pt>
                <c:pt idx="4">
                  <c:v>796.07551487414185</c:v>
                </c:pt>
                <c:pt idx="5">
                  <c:v>813.26422917451941</c:v>
                </c:pt>
                <c:pt idx="6">
                  <c:v>825.47592385218366</c:v>
                </c:pt>
                <c:pt idx="7">
                  <c:v>827.06513693560328</c:v>
                </c:pt>
                <c:pt idx="8">
                  <c:v>817.08837550421708</c:v>
                </c:pt>
                <c:pt idx="9">
                  <c:v>806.66303953572719</c:v>
                </c:pt>
                <c:pt idx="10">
                  <c:v>797.06685837526959</c:v>
                </c:pt>
                <c:pt idx="11">
                  <c:v>806.51004304160688</c:v>
                </c:pt>
                <c:pt idx="12">
                  <c:v>814.40114408294596</c:v>
                </c:pt>
                <c:pt idx="13">
                  <c:v>830.99539496989019</c:v>
                </c:pt>
                <c:pt idx="14">
                  <c:v>847.52002786485548</c:v>
                </c:pt>
                <c:pt idx="15">
                  <c:v>875.47529812606479</c:v>
                </c:pt>
                <c:pt idx="16">
                  <c:v>899.63654551517175</c:v>
                </c:pt>
                <c:pt idx="17">
                  <c:v>922.54824991822045</c:v>
                </c:pt>
              </c:numCache>
            </c:numRef>
          </c:val>
          <c:smooth val="0"/>
          <c:extLst>
            <c:ext xmlns:c16="http://schemas.microsoft.com/office/drawing/2014/chart" uri="{C3380CC4-5D6E-409C-BE32-E72D297353CC}">
              <c16:uniqueId val="{00000000-1B25-4E65-AAC5-EFF82C20F98A}"/>
            </c:ext>
          </c:extLst>
        </c:ser>
        <c:ser>
          <c:idx val="6"/>
          <c:order val="1"/>
          <c:tx>
            <c:strRef>
              <c:f>'1.5b'!$I$48</c:f>
              <c:strCache>
                <c:ptCount val="1"/>
                <c:pt idx="0">
                  <c:v>Taranaki</c:v>
                </c:pt>
              </c:strCache>
            </c:strRef>
          </c:tx>
          <c:spPr>
            <a:ln w="25400">
              <a:solidFill>
                <a:srgbClr val="0093D3"/>
              </a:solidFill>
              <a:prstDash val="sysDash"/>
            </a:ln>
          </c:spPr>
          <c:marker>
            <c:symbol val="none"/>
          </c:marker>
          <c:cat>
            <c:numRef>
              <c:f>'1.5b'!$A$49:$A$66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'1.5b'!$I$49:$I$66</c:f>
              <c:numCache>
                <c:formatCode>0</c:formatCode>
                <c:ptCount val="18"/>
                <c:pt idx="0">
                  <c:v>614.13434247871339</c:v>
                </c:pt>
                <c:pt idx="1">
                  <c:v>638.26251180358827</c:v>
                </c:pt>
                <c:pt idx="2">
                  <c:v>658.96810506566601</c:v>
                </c:pt>
                <c:pt idx="3">
                  <c:v>672.5</c:v>
                </c:pt>
                <c:pt idx="4">
                  <c:v>699.0355805243446</c:v>
                </c:pt>
                <c:pt idx="5">
                  <c:v>715.84342963653307</c:v>
                </c:pt>
                <c:pt idx="6">
                  <c:v>733.99628252788102</c:v>
                </c:pt>
                <c:pt idx="7">
                  <c:v>744.91228070175441</c:v>
                </c:pt>
                <c:pt idx="8">
                  <c:v>747.39249771271727</c:v>
                </c:pt>
                <c:pt idx="9">
                  <c:v>735.78139114724479</c:v>
                </c:pt>
                <c:pt idx="10">
                  <c:v>730.0447227191413</c:v>
                </c:pt>
                <c:pt idx="11">
                  <c:v>733.83318544809231</c:v>
                </c:pt>
                <c:pt idx="12">
                  <c:v>741.3556338028169</c:v>
                </c:pt>
                <c:pt idx="13">
                  <c:v>754.08536585365857</c:v>
                </c:pt>
                <c:pt idx="14">
                  <c:v>760.38893690579084</c:v>
                </c:pt>
                <c:pt idx="15">
                  <c:v>770.39451114922815</c:v>
                </c:pt>
                <c:pt idx="16">
                  <c:v>779.16949152542372</c:v>
                </c:pt>
                <c:pt idx="17">
                  <c:v>785.71906354515045</c:v>
                </c:pt>
              </c:numCache>
            </c:numRef>
          </c:val>
          <c:smooth val="0"/>
          <c:extLst>
            <c:ext xmlns:c16="http://schemas.microsoft.com/office/drawing/2014/chart" uri="{C3380CC4-5D6E-409C-BE32-E72D297353CC}">
              <c16:uniqueId val="{00000001-1B25-4E65-AAC5-EFF82C20F98A}"/>
            </c:ext>
          </c:extLst>
        </c:ser>
        <c:ser>
          <c:idx val="5"/>
          <c:order val="2"/>
          <c:tx>
            <c:strRef>
              <c:f>'1.5b'!$H$48</c:f>
              <c:strCache>
                <c:ptCount val="1"/>
                <c:pt idx="0">
                  <c:v>Hawke's Bay</c:v>
                </c:pt>
              </c:strCache>
            </c:strRef>
          </c:tx>
          <c:spPr>
            <a:ln w="25400">
              <a:solidFill>
                <a:srgbClr val="45B6DE"/>
              </a:solidFill>
            </a:ln>
          </c:spPr>
          <c:marker>
            <c:symbol val="none"/>
          </c:marker>
          <c:cat>
            <c:numRef>
              <c:f>'1.5b'!$A$49:$A$66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'1.5b'!$H$49:$H$66</c:f>
              <c:numCache>
                <c:formatCode>0</c:formatCode>
                <c:ptCount val="18"/>
                <c:pt idx="0">
                  <c:v>633.08214528173789</c:v>
                </c:pt>
                <c:pt idx="1">
                  <c:v>654.08080808080808</c:v>
                </c:pt>
                <c:pt idx="2">
                  <c:v>673.03212851405624</c:v>
                </c:pt>
                <c:pt idx="3">
                  <c:v>691.48271276595744</c:v>
                </c:pt>
                <c:pt idx="4">
                  <c:v>711.9113756613757</c:v>
                </c:pt>
                <c:pt idx="5">
                  <c:v>723.98422090729787</c:v>
                </c:pt>
                <c:pt idx="6">
                  <c:v>735.40876389797256</c:v>
                </c:pt>
                <c:pt idx="7">
                  <c:v>735.78501628664492</c:v>
                </c:pt>
                <c:pt idx="8">
                  <c:v>725.72168284789643</c:v>
                </c:pt>
                <c:pt idx="9">
                  <c:v>715.2975047984645</c:v>
                </c:pt>
                <c:pt idx="10">
                  <c:v>703.45835982199617</c:v>
                </c:pt>
                <c:pt idx="11">
                  <c:v>708.26031746031742</c:v>
                </c:pt>
                <c:pt idx="12">
                  <c:v>714.01265822784808</c:v>
                </c:pt>
                <c:pt idx="13">
                  <c:v>723.89553178099436</c:v>
                </c:pt>
                <c:pt idx="14">
                  <c:v>736.70624999999995</c:v>
                </c:pt>
                <c:pt idx="15">
                  <c:v>759.6222910216718</c:v>
                </c:pt>
                <c:pt idx="16">
                  <c:v>781.08536585365857</c:v>
                </c:pt>
                <c:pt idx="17">
                  <c:v>801.25979505726343</c:v>
                </c:pt>
              </c:numCache>
            </c:numRef>
          </c:val>
          <c:smooth val="0"/>
          <c:extLst>
            <c:ext xmlns:c16="http://schemas.microsoft.com/office/drawing/2014/chart" uri="{C3380CC4-5D6E-409C-BE32-E72D297353CC}">
              <c16:uniqueId val="{00000002-1B25-4E65-AAC5-EFF82C20F98A}"/>
            </c:ext>
          </c:extLst>
        </c:ser>
        <c:ser>
          <c:idx val="2"/>
          <c:order val="3"/>
          <c:tx>
            <c:strRef>
              <c:f>'1.5b'!$E$48</c:f>
              <c:strCache>
                <c:ptCount val="1"/>
                <c:pt idx="0">
                  <c:v>Waikato</c:v>
                </c:pt>
              </c:strCache>
            </c:strRef>
          </c:tx>
          <c:spPr>
            <a:ln w="25400">
              <a:solidFill>
                <a:srgbClr val="45B6DE"/>
              </a:solidFill>
              <a:prstDash val="sysDash"/>
            </a:ln>
          </c:spPr>
          <c:marker>
            <c:symbol val="none"/>
          </c:marker>
          <c:cat>
            <c:numRef>
              <c:f>'1.5b'!$A$49:$A$66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'1.5b'!$E$49:$E$66</c:f>
              <c:numCache>
                <c:formatCode>0</c:formatCode>
                <c:ptCount val="18"/>
                <c:pt idx="0">
                  <c:v>622.75824770146028</c:v>
                </c:pt>
                <c:pt idx="1">
                  <c:v>650.96559082421982</c:v>
                </c:pt>
                <c:pt idx="2">
                  <c:v>673.08217379889732</c:v>
                </c:pt>
                <c:pt idx="3">
                  <c:v>688.67201656743464</c:v>
                </c:pt>
                <c:pt idx="4">
                  <c:v>710.44250064316952</c:v>
                </c:pt>
                <c:pt idx="5">
                  <c:v>718.2756866734486</c:v>
                </c:pt>
                <c:pt idx="6">
                  <c:v>727.36722879436195</c:v>
                </c:pt>
                <c:pt idx="7">
                  <c:v>724.64143426294822</c:v>
                </c:pt>
                <c:pt idx="8">
                  <c:v>715.37383177570098</c:v>
                </c:pt>
                <c:pt idx="9">
                  <c:v>710.060620756547</c:v>
                </c:pt>
                <c:pt idx="10">
                  <c:v>704.03306973400436</c:v>
                </c:pt>
                <c:pt idx="11">
                  <c:v>699.23131672597867</c:v>
                </c:pt>
                <c:pt idx="12">
                  <c:v>709.29580781912387</c:v>
                </c:pt>
                <c:pt idx="13">
                  <c:v>728.727948003714</c:v>
                </c:pt>
                <c:pt idx="14">
                  <c:v>743.12685037576864</c:v>
                </c:pt>
                <c:pt idx="15">
                  <c:v>757.13045414069461</c:v>
                </c:pt>
                <c:pt idx="16">
                  <c:v>771.77352749402303</c:v>
                </c:pt>
                <c:pt idx="17">
                  <c:v>784.57551194539246</c:v>
                </c:pt>
              </c:numCache>
            </c:numRef>
          </c:val>
          <c:smooth val="0"/>
          <c:extLst>
            <c:ext xmlns:c16="http://schemas.microsoft.com/office/drawing/2014/chart" uri="{C3380CC4-5D6E-409C-BE32-E72D297353CC}">
              <c16:uniqueId val="{00000003-1B25-4E65-AAC5-EFF82C20F98A}"/>
            </c:ext>
          </c:extLst>
        </c:ser>
        <c:ser>
          <c:idx val="7"/>
          <c:order val="4"/>
          <c:tx>
            <c:strRef>
              <c:f>'1.5b'!$J$48</c:f>
              <c:strCache>
                <c:ptCount val="1"/>
                <c:pt idx="0">
                  <c:v>Manawatu-Wanganui</c:v>
                </c:pt>
              </c:strCache>
            </c:strRef>
          </c:tx>
          <c:spPr>
            <a:ln w="25400">
              <a:solidFill>
                <a:srgbClr val="9BD5E9"/>
              </a:solidFill>
            </a:ln>
          </c:spPr>
          <c:marker>
            <c:symbol val="none"/>
          </c:marker>
          <c:cat>
            <c:numRef>
              <c:f>'1.5b'!$A$49:$A$66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'1.5b'!$J$49:$J$66</c:f>
              <c:numCache>
                <c:formatCode>0</c:formatCode>
                <c:ptCount val="18"/>
                <c:pt idx="0">
                  <c:v>622.17582417582423</c:v>
                </c:pt>
                <c:pt idx="1">
                  <c:v>641.46180860403865</c:v>
                </c:pt>
                <c:pt idx="2">
                  <c:v>653.96589418452118</c:v>
                </c:pt>
                <c:pt idx="3">
                  <c:v>673.39441535776609</c:v>
                </c:pt>
                <c:pt idx="4">
                  <c:v>692.57754477937965</c:v>
                </c:pt>
                <c:pt idx="5">
                  <c:v>711.36878814298166</c:v>
                </c:pt>
                <c:pt idx="6">
                  <c:v>725.52251858329691</c:v>
                </c:pt>
                <c:pt idx="7">
                  <c:v>730.55118110236219</c:v>
                </c:pt>
                <c:pt idx="8">
                  <c:v>721.25163541212385</c:v>
                </c:pt>
                <c:pt idx="9">
                  <c:v>713.77170138888891</c:v>
                </c:pt>
                <c:pt idx="10">
                  <c:v>705.86251621271072</c:v>
                </c:pt>
                <c:pt idx="11">
                  <c:v>711.18944636678202</c:v>
                </c:pt>
                <c:pt idx="12">
                  <c:v>719.45934256055364</c:v>
                </c:pt>
                <c:pt idx="13">
                  <c:v>731.85376344086023</c:v>
                </c:pt>
                <c:pt idx="14">
                  <c:v>746.37526652452027</c:v>
                </c:pt>
                <c:pt idx="15">
                  <c:v>763.37695230054874</c:v>
                </c:pt>
                <c:pt idx="16">
                  <c:v>781.244277985851</c:v>
                </c:pt>
                <c:pt idx="17">
                  <c:v>797.81288469429626</c:v>
                </c:pt>
              </c:numCache>
            </c:numRef>
          </c:val>
          <c:smooth val="0"/>
          <c:extLst>
            <c:ext xmlns:c16="http://schemas.microsoft.com/office/drawing/2014/chart" uri="{C3380CC4-5D6E-409C-BE32-E72D297353CC}">
              <c16:uniqueId val="{00000004-1B25-4E65-AAC5-EFF82C20F98A}"/>
            </c:ext>
          </c:extLst>
        </c:ser>
        <c:ser>
          <c:idx val="1"/>
          <c:order val="5"/>
          <c:tx>
            <c:strRef>
              <c:f>'1.5b'!$D$48</c:f>
              <c:strCache>
                <c:ptCount val="1"/>
                <c:pt idx="0">
                  <c:v>Auckland</c:v>
                </c:pt>
              </c:strCache>
            </c:strRef>
          </c:tx>
          <c:spPr>
            <a:ln>
              <a:solidFill>
                <a:srgbClr val="9BD5E9"/>
              </a:solidFill>
              <a:prstDash val="sysDash"/>
            </a:ln>
          </c:spPr>
          <c:marker>
            <c:symbol val="none"/>
          </c:marker>
          <c:cat>
            <c:numRef>
              <c:f>'1.5b'!$A$49:$A$66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'1.5b'!$D$49:$D$66</c:f>
              <c:numCache>
                <c:formatCode>0</c:formatCode>
                <c:ptCount val="18"/>
                <c:pt idx="0">
                  <c:v>632.92957514997124</c:v>
                </c:pt>
                <c:pt idx="1">
                  <c:v>635.23596938775506</c:v>
                </c:pt>
                <c:pt idx="2">
                  <c:v>653.46913580246917</c:v>
                </c:pt>
                <c:pt idx="3">
                  <c:v>666.86475874046664</c:v>
                </c:pt>
                <c:pt idx="4">
                  <c:v>679.69456594261987</c:v>
                </c:pt>
                <c:pt idx="5">
                  <c:v>673.4690458849235</c:v>
                </c:pt>
                <c:pt idx="6">
                  <c:v>678.69246260069042</c:v>
                </c:pt>
                <c:pt idx="7">
                  <c:v>672.16791177516893</c:v>
                </c:pt>
                <c:pt idx="8">
                  <c:v>662.69958500386861</c:v>
                </c:pt>
                <c:pt idx="9">
                  <c:v>666.32536815782157</c:v>
                </c:pt>
                <c:pt idx="10">
                  <c:v>658.35297341737464</c:v>
                </c:pt>
                <c:pt idx="11">
                  <c:v>668.04334575008465</c:v>
                </c:pt>
                <c:pt idx="12">
                  <c:v>683.99477631931427</c:v>
                </c:pt>
                <c:pt idx="13">
                  <c:v>699.70855982710066</c:v>
                </c:pt>
                <c:pt idx="14">
                  <c:v>713.2976622714823</c:v>
                </c:pt>
                <c:pt idx="15">
                  <c:v>728.56903921204241</c:v>
                </c:pt>
                <c:pt idx="16">
                  <c:v>742.74257784214342</c:v>
                </c:pt>
                <c:pt idx="17">
                  <c:v>743.56742732472435</c:v>
                </c:pt>
              </c:numCache>
            </c:numRef>
          </c:val>
          <c:smooth val="0"/>
          <c:extLst>
            <c:ext xmlns:c16="http://schemas.microsoft.com/office/drawing/2014/chart" uri="{C3380CC4-5D6E-409C-BE32-E72D297353CC}">
              <c16:uniqueId val="{00000005-1B25-4E65-AAC5-EFF82C20F98A}"/>
            </c:ext>
          </c:extLst>
        </c:ser>
        <c:ser>
          <c:idx val="0"/>
          <c:order val="6"/>
          <c:tx>
            <c:strRef>
              <c:f>'1.5b'!$C$48</c:f>
              <c:strCache>
                <c:ptCount val="1"/>
                <c:pt idx="0">
                  <c:v>Northland</c:v>
                </c:pt>
              </c:strCache>
            </c:strRef>
          </c:tx>
          <c:spPr>
            <a:ln w="25400">
              <a:solidFill>
                <a:srgbClr val="434646"/>
              </a:solidFill>
              <a:prstDash val="solid"/>
            </a:ln>
          </c:spPr>
          <c:marker>
            <c:symbol val="none"/>
          </c:marker>
          <c:cat>
            <c:numRef>
              <c:f>'1.5b'!$A$49:$A$66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'1.5b'!$C$49:$C$66</c:f>
              <c:numCache>
                <c:formatCode>0</c:formatCode>
                <c:ptCount val="18"/>
                <c:pt idx="0">
                  <c:v>618.91274238227152</c:v>
                </c:pt>
                <c:pt idx="1">
                  <c:v>620.97878165639975</c:v>
                </c:pt>
                <c:pt idx="2">
                  <c:v>609.78363759296826</c:v>
                </c:pt>
                <c:pt idx="3">
                  <c:v>632.26086956521738</c:v>
                </c:pt>
                <c:pt idx="4">
                  <c:v>654.01324503311264</c:v>
                </c:pt>
                <c:pt idx="5">
                  <c:v>692.83562540929927</c:v>
                </c:pt>
                <c:pt idx="6">
                  <c:v>695.02262443438917</c:v>
                </c:pt>
                <c:pt idx="7">
                  <c:v>688.73960332693537</c:v>
                </c:pt>
                <c:pt idx="8">
                  <c:v>681.99747155499369</c:v>
                </c:pt>
                <c:pt idx="9">
                  <c:v>669.92528019925282</c:v>
                </c:pt>
                <c:pt idx="10">
                  <c:v>657.79076923076923</c:v>
                </c:pt>
                <c:pt idx="11">
                  <c:v>659.35779816513764</c:v>
                </c:pt>
                <c:pt idx="12">
                  <c:v>666.46023072252581</c:v>
                </c:pt>
                <c:pt idx="13">
                  <c:v>682.68674698795178</c:v>
                </c:pt>
                <c:pt idx="14">
                  <c:v>697.65894236482472</c:v>
                </c:pt>
                <c:pt idx="15">
                  <c:v>717.59043173862312</c:v>
                </c:pt>
                <c:pt idx="16">
                  <c:v>737.8107183580388</c:v>
                </c:pt>
                <c:pt idx="17">
                  <c:v>756.81183696259075</c:v>
                </c:pt>
              </c:numCache>
            </c:numRef>
          </c:val>
          <c:smooth val="0"/>
          <c:extLst>
            <c:ext xmlns:c16="http://schemas.microsoft.com/office/drawing/2014/chart" uri="{C3380CC4-5D6E-409C-BE32-E72D297353CC}">
              <c16:uniqueId val="{00000006-1B25-4E65-AAC5-EFF82C20F98A}"/>
            </c:ext>
          </c:extLst>
        </c:ser>
        <c:ser>
          <c:idx val="8"/>
          <c:order val="7"/>
          <c:tx>
            <c:strRef>
              <c:f>'1.5b'!$K$48</c:f>
              <c:strCache>
                <c:ptCount val="1"/>
                <c:pt idx="0">
                  <c:v>Wellington</c:v>
                </c:pt>
              </c:strCache>
            </c:strRef>
          </c:tx>
          <c:spPr>
            <a:ln w="25400">
              <a:solidFill>
                <a:srgbClr val="BDC1C1"/>
              </a:solidFill>
              <a:prstDash val="solid"/>
            </a:ln>
          </c:spPr>
          <c:marker>
            <c:symbol val="none"/>
          </c:marker>
          <c:cat>
            <c:numRef>
              <c:f>'1.5b'!$A$49:$A$66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'1.5b'!$K$49:$K$66</c:f>
              <c:numCache>
                <c:formatCode>0</c:formatCode>
                <c:ptCount val="18"/>
                <c:pt idx="0">
                  <c:v>569.75238527941849</c:v>
                </c:pt>
                <c:pt idx="1">
                  <c:v>586.40421713772992</c:v>
                </c:pt>
                <c:pt idx="2">
                  <c:v>594.0106124253814</c:v>
                </c:pt>
                <c:pt idx="3">
                  <c:v>605.29707295762341</c:v>
                </c:pt>
                <c:pt idx="4">
                  <c:v>620.6954072790295</c:v>
                </c:pt>
                <c:pt idx="5">
                  <c:v>631.39609693330476</c:v>
                </c:pt>
                <c:pt idx="6">
                  <c:v>635.97698700191779</c:v>
                </c:pt>
                <c:pt idx="7">
                  <c:v>634.730818143281</c:v>
                </c:pt>
                <c:pt idx="8">
                  <c:v>626.58326324642553</c:v>
                </c:pt>
                <c:pt idx="9">
                  <c:v>624.9019607843137</c:v>
                </c:pt>
                <c:pt idx="10">
                  <c:v>616.45014480761279</c:v>
                </c:pt>
                <c:pt idx="11">
                  <c:v>619.25376211090497</c:v>
                </c:pt>
                <c:pt idx="12">
                  <c:v>627.12759400041091</c:v>
                </c:pt>
                <c:pt idx="13">
                  <c:v>633.69556369556369</c:v>
                </c:pt>
                <c:pt idx="14">
                  <c:v>638.84685047293215</c:v>
                </c:pt>
                <c:pt idx="15">
                  <c:v>650.77837195484256</c:v>
                </c:pt>
                <c:pt idx="16">
                  <c:v>663.30414477524812</c:v>
                </c:pt>
                <c:pt idx="17">
                  <c:v>676.00575263662518</c:v>
                </c:pt>
              </c:numCache>
            </c:numRef>
          </c:val>
          <c:smooth val="0"/>
          <c:extLst>
            <c:ext xmlns:c16="http://schemas.microsoft.com/office/drawing/2014/chart" uri="{C3380CC4-5D6E-409C-BE32-E72D297353CC}">
              <c16:uniqueId val="{00000007-1B25-4E65-AAC5-EFF82C20F98A}"/>
            </c:ext>
          </c:extLst>
        </c:ser>
        <c:ser>
          <c:idx val="4"/>
          <c:order val="8"/>
          <c:tx>
            <c:strRef>
              <c:f>'1.5b'!$G$48</c:f>
              <c:strCache>
                <c:ptCount val="1"/>
                <c:pt idx="0">
                  <c:v>Gisborne</c:v>
                </c:pt>
              </c:strCache>
            </c:strRef>
          </c:tx>
          <c:spPr>
            <a:ln w="25400">
              <a:solidFill>
                <a:srgbClr val="BDC1C1"/>
              </a:solidFill>
              <a:prstDash val="sysDash"/>
            </a:ln>
          </c:spPr>
          <c:marker>
            <c:symbol val="none"/>
          </c:marker>
          <c:cat>
            <c:numRef>
              <c:f>'1.5b'!$A$49:$A$66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'1.5b'!$G$49:$G$66</c:f>
              <c:numCache>
                <c:formatCode>0</c:formatCode>
                <c:ptCount val="18"/>
                <c:pt idx="0">
                  <c:v>541.4065934065934</c:v>
                </c:pt>
                <c:pt idx="1">
                  <c:v>556.15384615384619</c:v>
                </c:pt>
                <c:pt idx="2">
                  <c:v>572.09606986899564</c:v>
                </c:pt>
                <c:pt idx="3">
                  <c:v>592.90393013100436</c:v>
                </c:pt>
                <c:pt idx="4">
                  <c:v>611.87363834422661</c:v>
                </c:pt>
                <c:pt idx="5">
                  <c:v>633.23913043478262</c:v>
                </c:pt>
                <c:pt idx="6">
                  <c:v>642.93478260869563</c:v>
                </c:pt>
                <c:pt idx="7">
                  <c:v>647.47826086956525</c:v>
                </c:pt>
                <c:pt idx="8">
                  <c:v>640.66954643628515</c:v>
                </c:pt>
                <c:pt idx="9">
                  <c:v>629.72162740899353</c:v>
                </c:pt>
                <c:pt idx="10">
                  <c:v>623.5683760683761</c:v>
                </c:pt>
                <c:pt idx="11">
                  <c:v>625.68085106382978</c:v>
                </c:pt>
                <c:pt idx="12">
                  <c:v>624.936170212766</c:v>
                </c:pt>
                <c:pt idx="13">
                  <c:v>633.9915074309979</c:v>
                </c:pt>
                <c:pt idx="14">
                  <c:v>646.94092827004215</c:v>
                </c:pt>
                <c:pt idx="15">
                  <c:v>650.68893528183719</c:v>
                </c:pt>
                <c:pt idx="16">
                  <c:v>667.69072164948454</c:v>
                </c:pt>
                <c:pt idx="17">
                  <c:v>681.71079429735232</c:v>
                </c:pt>
              </c:numCache>
            </c:numRef>
          </c:val>
          <c:smooth val="0"/>
          <c:extLst>
            <c:ext xmlns:c16="http://schemas.microsoft.com/office/drawing/2014/chart" uri="{C3380CC4-5D6E-409C-BE32-E72D297353CC}">
              <c16:uniqueId val="{00000008-1B25-4E65-AAC5-EFF82C20F98A}"/>
            </c:ext>
          </c:extLst>
        </c:ser>
        <c:ser>
          <c:idx val="14"/>
          <c:order val="9"/>
          <c:tx>
            <c:strRef>
              <c:f>'1.5b'!$R$48</c:f>
              <c:strCache>
                <c:ptCount val="1"/>
                <c:pt idx="0">
                  <c:v>NZ</c:v>
                </c:pt>
              </c:strCache>
            </c:strRef>
          </c:tx>
          <c:spPr>
            <a:ln w="38100">
              <a:solidFill>
                <a:srgbClr val="434646"/>
              </a:solidFill>
              <a:prstDash val="dash"/>
            </a:ln>
          </c:spPr>
          <c:marker>
            <c:symbol val="none"/>
          </c:marker>
          <c:cat>
            <c:numRef>
              <c:f>'1.5b'!$A$49:$A$66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'1.5b'!$R$49:$R$66</c:f>
              <c:numCache>
                <c:formatCode>0</c:formatCode>
                <c:ptCount val="18"/>
                <c:pt idx="0">
                  <c:v>660.61939375193322</c:v>
                </c:pt>
                <c:pt idx="1">
                  <c:v>670.57272404883736</c:v>
                </c:pt>
                <c:pt idx="2">
                  <c:v>685.14715013038619</c:v>
                </c:pt>
                <c:pt idx="3">
                  <c:v>701.35974356464715</c:v>
                </c:pt>
                <c:pt idx="4">
                  <c:v>717.73196874017083</c:v>
                </c:pt>
                <c:pt idx="5">
                  <c:v>723.95927439592742</c:v>
                </c:pt>
                <c:pt idx="6">
                  <c:v>731.20095659792105</c:v>
                </c:pt>
                <c:pt idx="7">
                  <c:v>729.72248961096898</c:v>
                </c:pt>
                <c:pt idx="8">
                  <c:v>720.48933004788694</c:v>
                </c:pt>
                <c:pt idx="9">
                  <c:v>717.67407645801245</c:v>
                </c:pt>
                <c:pt idx="10">
                  <c:v>711.14046494650154</c:v>
                </c:pt>
                <c:pt idx="11">
                  <c:v>718.16362646338143</c:v>
                </c:pt>
                <c:pt idx="12">
                  <c:v>730.15625</c:v>
                </c:pt>
                <c:pt idx="13">
                  <c:v>744.88190548002922</c:v>
                </c:pt>
                <c:pt idx="14">
                  <c:v>757.85223068552773</c:v>
                </c:pt>
                <c:pt idx="15">
                  <c:v>773.91028236547686</c:v>
                </c:pt>
                <c:pt idx="16">
                  <c:v>790.75774013185344</c:v>
                </c:pt>
                <c:pt idx="17">
                  <c:v>802.49089048106453</c:v>
                </c:pt>
              </c:numCache>
            </c:numRef>
          </c:val>
          <c:smooth val="0"/>
          <c:extLst>
            <c:ext xmlns:c16="http://schemas.microsoft.com/office/drawing/2014/chart" uri="{C3380CC4-5D6E-409C-BE32-E72D297353CC}">
              <c16:uniqueId val="{00000009-1B25-4E65-AAC5-EFF82C20F98A}"/>
            </c:ext>
          </c:extLst>
        </c:ser>
        <c:dLbls>
          <c:showLegendKey val="0"/>
          <c:showVal val="0"/>
          <c:showCatName val="0"/>
          <c:showSerName val="0"/>
          <c:showPercent val="0"/>
          <c:showBubbleSize val="0"/>
        </c:dLbls>
        <c:smooth val="0"/>
        <c:axId val="148359040"/>
        <c:axId val="148360576"/>
      </c:lineChart>
      <c:catAx>
        <c:axId val="148359040"/>
        <c:scaling>
          <c:orientation val="minMax"/>
        </c:scaling>
        <c:delete val="0"/>
        <c:axPos val="b"/>
        <c:numFmt formatCode="General" sourceLinked="1"/>
        <c:majorTickMark val="out"/>
        <c:minorTickMark val="none"/>
        <c:tickLblPos val="nextTo"/>
        <c:txPr>
          <a:bodyPr/>
          <a:lstStyle/>
          <a:p>
            <a:pPr>
              <a:defRPr sz="700">
                <a:latin typeface="Arial" pitchFamily="34" charset="0"/>
                <a:cs typeface="Arial" pitchFamily="34" charset="0"/>
              </a:defRPr>
            </a:pPr>
            <a:endParaRPr lang="en-US"/>
          </a:p>
        </c:txPr>
        <c:crossAx val="148360576"/>
        <c:crosses val="autoZero"/>
        <c:auto val="1"/>
        <c:lblAlgn val="ctr"/>
        <c:lblOffset val="100"/>
        <c:tickLblSkip val="2"/>
        <c:noMultiLvlLbl val="0"/>
      </c:catAx>
      <c:valAx>
        <c:axId val="148360576"/>
        <c:scaling>
          <c:orientation val="minMax"/>
          <c:max val="1100"/>
          <c:min val="500"/>
        </c:scaling>
        <c:delete val="0"/>
        <c:axPos val="l"/>
        <c:majorGridlines>
          <c:spPr>
            <a:ln>
              <a:solidFill>
                <a:schemeClr val="bg1">
                  <a:lumMod val="75000"/>
                </a:schemeClr>
              </a:solidFill>
              <a:prstDash val="dash"/>
            </a:ln>
          </c:spPr>
        </c:majorGridlines>
        <c:numFmt formatCode="0" sourceLinked="1"/>
        <c:majorTickMark val="out"/>
        <c:minorTickMark val="none"/>
        <c:tickLblPos val="nextTo"/>
        <c:txPr>
          <a:bodyPr/>
          <a:lstStyle/>
          <a:p>
            <a:pPr>
              <a:defRPr sz="700">
                <a:latin typeface="Arial" pitchFamily="34" charset="0"/>
                <a:cs typeface="Arial" pitchFamily="34" charset="0"/>
              </a:defRPr>
            </a:pPr>
            <a:endParaRPr lang="en-US"/>
          </a:p>
        </c:txPr>
        <c:crossAx val="148359040"/>
        <c:crosses val="autoZero"/>
        <c:crossBetween val="midCat"/>
      </c:valAx>
      <c:spPr>
        <a:solidFill>
          <a:srgbClr val="FFFFFF"/>
        </a:solidFill>
      </c:spPr>
    </c:plotArea>
    <c:legend>
      <c:legendPos val="r"/>
      <c:layout>
        <c:manualLayout>
          <c:xMode val="edge"/>
          <c:yMode val="edge"/>
          <c:x val="0.79568645833333362"/>
          <c:y val="0.14876875000000234"/>
          <c:w val="0.191084375"/>
          <c:h val="0.84656481481481471"/>
        </c:manualLayout>
      </c:layout>
      <c:overlay val="0"/>
      <c:txPr>
        <a:bodyPr/>
        <a:lstStyle/>
        <a:p>
          <a:pPr>
            <a:defRPr sz="700">
              <a:latin typeface="Arial" pitchFamily="34" charset="0"/>
              <a:cs typeface="Arial" pitchFamily="34" charset="0"/>
            </a:defRPr>
          </a:pPr>
          <a:endParaRPr lang="en-US"/>
        </a:p>
      </c:txPr>
    </c:legend>
    <c:plotVisOnly val="1"/>
    <c:dispBlanksAs val="gap"/>
    <c:showDLblsOverMax val="0"/>
  </c:chart>
  <c:spPr>
    <a:solidFill>
      <a:srgbClr val="FFFFFF"/>
    </a:solidFill>
    <a:ln>
      <a:noFill/>
    </a:ln>
  </c:spPr>
  <c:printSettings>
    <c:headerFooter/>
    <c:pageMargins b="0.75000000000000933" l="0.70000000000000062" r="0.70000000000000062" t="0.75000000000000933" header="0.30000000000000032" footer="0.30000000000000032"/>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latin typeface="Arial" pitchFamily="34" charset="0"/>
                <a:cs typeface="Arial" pitchFamily="34" charset="0"/>
              </a:defRPr>
            </a:pPr>
            <a:r>
              <a:rPr lang="en-NZ" sz="900">
                <a:latin typeface="Arial" pitchFamily="34" charset="0"/>
                <a:cs typeface="Arial" pitchFamily="34" charset="0"/>
              </a:rPr>
              <a:t>Figure</a:t>
            </a:r>
            <a:r>
              <a:rPr lang="en-NZ" sz="900" baseline="0">
                <a:latin typeface="Arial" pitchFamily="34" charset="0"/>
                <a:cs typeface="Arial" pitchFamily="34" charset="0"/>
              </a:rPr>
              <a:t> 1.5c: South Island light vehicle ownership per 1000 people</a:t>
            </a:r>
            <a:endParaRPr lang="en-NZ" sz="900">
              <a:latin typeface="Arial" pitchFamily="34" charset="0"/>
              <a:cs typeface="Arial" pitchFamily="34" charset="0"/>
            </a:endParaRPr>
          </a:p>
        </c:rich>
      </c:tx>
      <c:overlay val="0"/>
    </c:title>
    <c:autoTitleDeleted val="0"/>
    <c:plotArea>
      <c:layout>
        <c:manualLayout>
          <c:layoutTarget val="inner"/>
          <c:xMode val="edge"/>
          <c:yMode val="edge"/>
          <c:x val="6.138037448369308E-2"/>
          <c:y val="0.11236855232320023"/>
          <c:w val="0.70962222222222227"/>
          <c:h val="0.81898994174910988"/>
        </c:manualLayout>
      </c:layout>
      <c:lineChart>
        <c:grouping val="standard"/>
        <c:varyColors val="0"/>
        <c:ser>
          <c:idx val="9"/>
          <c:order val="0"/>
          <c:tx>
            <c:strRef>
              <c:f>'1.5b'!$L$48</c:f>
              <c:strCache>
                <c:ptCount val="1"/>
                <c:pt idx="0">
                  <c:v>Nelson - Marl</c:v>
                </c:pt>
              </c:strCache>
            </c:strRef>
          </c:tx>
          <c:spPr>
            <a:ln w="25400">
              <a:solidFill>
                <a:srgbClr val="0093D3"/>
              </a:solidFill>
              <a:prstDash val="solid"/>
            </a:ln>
          </c:spPr>
          <c:marker>
            <c:symbol val="none"/>
          </c:marker>
          <c:cat>
            <c:numRef>
              <c:f>'1.5b'!$A$49:$A$66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'1.5b'!$L$49:$L$66</c:f>
              <c:numCache>
                <c:formatCode>0</c:formatCode>
                <c:ptCount val="18"/>
                <c:pt idx="0">
                  <c:v>720.55555555555554</c:v>
                </c:pt>
                <c:pt idx="1">
                  <c:v>746.78431372549016</c:v>
                </c:pt>
                <c:pt idx="2">
                  <c:v>776.10038610038612</c:v>
                </c:pt>
                <c:pt idx="3">
                  <c:v>822.88212927756649</c:v>
                </c:pt>
                <c:pt idx="4">
                  <c:v>845.07541478129713</c:v>
                </c:pt>
                <c:pt idx="5">
                  <c:v>860.87509349289451</c:v>
                </c:pt>
                <c:pt idx="6">
                  <c:v>878.2925018559763</c:v>
                </c:pt>
                <c:pt idx="7">
                  <c:v>884.91537895511408</c:v>
                </c:pt>
                <c:pt idx="8">
                  <c:v>859.50401167031362</c:v>
                </c:pt>
                <c:pt idx="9">
                  <c:v>850.33935018050545</c:v>
                </c:pt>
                <c:pt idx="10">
                  <c:v>842.54985754985751</c:v>
                </c:pt>
                <c:pt idx="11">
                  <c:v>846.47100424328153</c:v>
                </c:pt>
                <c:pt idx="12">
                  <c:v>858.23488045007036</c:v>
                </c:pt>
                <c:pt idx="13">
                  <c:v>882.05307262569829</c:v>
                </c:pt>
                <c:pt idx="14">
                  <c:v>910.3731859018659</c:v>
                </c:pt>
                <c:pt idx="15">
                  <c:v>953.68852459016398</c:v>
                </c:pt>
                <c:pt idx="16">
                  <c:v>996.12231182795699</c:v>
                </c:pt>
                <c:pt idx="17">
                  <c:v>1027.124833997344</c:v>
                </c:pt>
              </c:numCache>
            </c:numRef>
          </c:val>
          <c:smooth val="0"/>
          <c:extLst>
            <c:ext xmlns:c16="http://schemas.microsoft.com/office/drawing/2014/chart" uri="{C3380CC4-5D6E-409C-BE32-E72D297353CC}">
              <c16:uniqueId val="{00000000-75E3-4990-AE00-0A6CD1AF44D6}"/>
            </c:ext>
          </c:extLst>
        </c:ser>
        <c:ser>
          <c:idx val="10"/>
          <c:order val="1"/>
          <c:tx>
            <c:strRef>
              <c:f>'1.5b'!$M$48</c:f>
              <c:strCache>
                <c:ptCount val="1"/>
                <c:pt idx="0">
                  <c:v>Canterbury</c:v>
                </c:pt>
              </c:strCache>
            </c:strRef>
          </c:tx>
          <c:spPr>
            <a:ln w="25400">
              <a:solidFill>
                <a:srgbClr val="45B6DE"/>
              </a:solidFill>
              <a:prstDash val="solid"/>
            </a:ln>
          </c:spPr>
          <c:marker>
            <c:symbol val="none"/>
          </c:marker>
          <c:cat>
            <c:numRef>
              <c:f>'1.5b'!$A$49:$A$66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'1.5b'!$M$49:$M$66</c:f>
              <c:numCache>
                <c:formatCode>0</c:formatCode>
                <c:ptCount val="18"/>
                <c:pt idx="0">
                  <c:v>734.01046909603383</c:v>
                </c:pt>
                <c:pt idx="1">
                  <c:v>766.8323104335775</c:v>
                </c:pt>
                <c:pt idx="2">
                  <c:v>790.24447031431896</c:v>
                </c:pt>
                <c:pt idx="3">
                  <c:v>811.91538021726706</c:v>
                </c:pt>
                <c:pt idx="4">
                  <c:v>829.17653694303442</c:v>
                </c:pt>
                <c:pt idx="5">
                  <c:v>835.24814814814818</c:v>
                </c:pt>
                <c:pt idx="6">
                  <c:v>839.3898428936792</c:v>
                </c:pt>
                <c:pt idx="7">
                  <c:v>837.04405922715785</c:v>
                </c:pt>
                <c:pt idx="8">
                  <c:v>826.53763824473776</c:v>
                </c:pt>
                <c:pt idx="9">
                  <c:v>823.42434384357932</c:v>
                </c:pt>
                <c:pt idx="10">
                  <c:v>830.08760951188981</c:v>
                </c:pt>
                <c:pt idx="11">
                  <c:v>849.79136690647476</c:v>
                </c:pt>
                <c:pt idx="12">
                  <c:v>868.09735299342685</c:v>
                </c:pt>
                <c:pt idx="13">
                  <c:v>885.17325439665683</c:v>
                </c:pt>
                <c:pt idx="14">
                  <c:v>899.34004092769442</c:v>
                </c:pt>
                <c:pt idx="15">
                  <c:v>908.01699716713881</c:v>
                </c:pt>
                <c:pt idx="16">
                  <c:v>921.33986928104571</c:v>
                </c:pt>
                <c:pt idx="17">
                  <c:v>929.62672220442164</c:v>
                </c:pt>
              </c:numCache>
            </c:numRef>
          </c:val>
          <c:smooth val="0"/>
          <c:extLst>
            <c:ext xmlns:c16="http://schemas.microsoft.com/office/drawing/2014/chart" uri="{C3380CC4-5D6E-409C-BE32-E72D297353CC}">
              <c16:uniqueId val="{00000001-75E3-4990-AE00-0A6CD1AF44D6}"/>
            </c:ext>
          </c:extLst>
        </c:ser>
        <c:ser>
          <c:idx val="13"/>
          <c:order val="2"/>
          <c:tx>
            <c:strRef>
              <c:f>'1.5b'!$P$48</c:f>
              <c:strCache>
                <c:ptCount val="1"/>
                <c:pt idx="0">
                  <c:v>Southland</c:v>
                </c:pt>
              </c:strCache>
            </c:strRef>
          </c:tx>
          <c:spPr>
            <a:ln w="25400">
              <a:solidFill>
                <a:srgbClr val="9BD5E9"/>
              </a:solidFill>
              <a:prstDash val="solid"/>
            </a:ln>
          </c:spPr>
          <c:marker>
            <c:symbol val="none"/>
          </c:marker>
          <c:cat>
            <c:numRef>
              <c:f>'1.5b'!$A$49:$A$66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'1.5b'!$P$49:$P$66</c:f>
              <c:numCache>
                <c:formatCode>0</c:formatCode>
                <c:ptCount val="18"/>
                <c:pt idx="0">
                  <c:v>704.01929260450163</c:v>
                </c:pt>
                <c:pt idx="1">
                  <c:v>736.10695187165777</c:v>
                </c:pt>
                <c:pt idx="2">
                  <c:v>753.13496280552602</c:v>
                </c:pt>
                <c:pt idx="3">
                  <c:v>774.11264612114769</c:v>
                </c:pt>
                <c:pt idx="4">
                  <c:v>795.38954108858059</c:v>
                </c:pt>
                <c:pt idx="5">
                  <c:v>814.58154506437768</c:v>
                </c:pt>
                <c:pt idx="6">
                  <c:v>829.9677765843179</c:v>
                </c:pt>
                <c:pt idx="7">
                  <c:v>844.86602357984998</c:v>
                </c:pt>
                <c:pt idx="8">
                  <c:v>851.78913738019173</c:v>
                </c:pt>
                <c:pt idx="9">
                  <c:v>846.06124604012666</c:v>
                </c:pt>
                <c:pt idx="10">
                  <c:v>835.16196447230925</c:v>
                </c:pt>
                <c:pt idx="11">
                  <c:v>843.68091762252345</c:v>
                </c:pt>
                <c:pt idx="12">
                  <c:v>851.45833333333337</c:v>
                </c:pt>
                <c:pt idx="13">
                  <c:v>866.33160621761658</c:v>
                </c:pt>
                <c:pt idx="14">
                  <c:v>878.44809866392598</c:v>
                </c:pt>
                <c:pt idx="15">
                  <c:v>899.4387755102041</c:v>
                </c:pt>
                <c:pt idx="16">
                  <c:v>919.380081300813</c:v>
                </c:pt>
                <c:pt idx="17">
                  <c:v>938.00201816347123</c:v>
                </c:pt>
              </c:numCache>
            </c:numRef>
          </c:val>
          <c:smooth val="0"/>
          <c:extLst>
            <c:ext xmlns:c16="http://schemas.microsoft.com/office/drawing/2014/chart" uri="{C3380CC4-5D6E-409C-BE32-E72D297353CC}">
              <c16:uniqueId val="{00000002-75E3-4990-AE00-0A6CD1AF44D6}"/>
            </c:ext>
          </c:extLst>
        </c:ser>
        <c:ser>
          <c:idx val="11"/>
          <c:order val="3"/>
          <c:tx>
            <c:strRef>
              <c:f>'1.5b'!$N$48</c:f>
              <c:strCache>
                <c:ptCount val="1"/>
                <c:pt idx="0">
                  <c:v>West Coast</c:v>
                </c:pt>
              </c:strCache>
            </c:strRef>
          </c:tx>
          <c:spPr>
            <a:ln w="25400">
              <a:solidFill>
                <a:srgbClr val="BDC1C1"/>
              </a:solidFill>
              <a:prstDash val="solid"/>
            </a:ln>
          </c:spPr>
          <c:marker>
            <c:symbol val="none"/>
          </c:marker>
          <c:cat>
            <c:numRef>
              <c:f>'1.5b'!$A$49:$A$66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'1.5b'!$N$49:$N$66</c:f>
              <c:numCache>
                <c:formatCode>0</c:formatCode>
                <c:ptCount val="18"/>
                <c:pt idx="0">
                  <c:v>574.95176848874598</c:v>
                </c:pt>
                <c:pt idx="1">
                  <c:v>614.27652733118975</c:v>
                </c:pt>
                <c:pt idx="2">
                  <c:v>630.31847133757958</c:v>
                </c:pt>
                <c:pt idx="3">
                  <c:v>663.14285714285711</c:v>
                </c:pt>
                <c:pt idx="4">
                  <c:v>683.89937106918239</c:v>
                </c:pt>
                <c:pt idx="5">
                  <c:v>707.91277258566981</c:v>
                </c:pt>
                <c:pt idx="6">
                  <c:v>725.94427244582039</c:v>
                </c:pt>
                <c:pt idx="7">
                  <c:v>744.62962962962968</c:v>
                </c:pt>
                <c:pt idx="8">
                  <c:v>761.40672782874617</c:v>
                </c:pt>
                <c:pt idx="9">
                  <c:v>764.51219512195121</c:v>
                </c:pt>
                <c:pt idx="10">
                  <c:v>765.28700906344409</c:v>
                </c:pt>
                <c:pt idx="11">
                  <c:v>778.6706948640483</c:v>
                </c:pt>
                <c:pt idx="12">
                  <c:v>789</c:v>
                </c:pt>
                <c:pt idx="13">
                  <c:v>793.47560975609758</c:v>
                </c:pt>
                <c:pt idx="14">
                  <c:v>797.3088685015291</c:v>
                </c:pt>
                <c:pt idx="15">
                  <c:v>794.01840490797542</c:v>
                </c:pt>
                <c:pt idx="16">
                  <c:v>808.46153846153845</c:v>
                </c:pt>
                <c:pt idx="17">
                  <c:v>834.81595092024543</c:v>
                </c:pt>
              </c:numCache>
            </c:numRef>
          </c:val>
          <c:smooth val="0"/>
          <c:extLst>
            <c:ext xmlns:c16="http://schemas.microsoft.com/office/drawing/2014/chart" uri="{C3380CC4-5D6E-409C-BE32-E72D297353CC}">
              <c16:uniqueId val="{00000003-75E3-4990-AE00-0A6CD1AF44D6}"/>
            </c:ext>
          </c:extLst>
        </c:ser>
        <c:ser>
          <c:idx val="12"/>
          <c:order val="4"/>
          <c:tx>
            <c:strRef>
              <c:f>'1.5b'!$O$48</c:f>
              <c:strCache>
                <c:ptCount val="1"/>
                <c:pt idx="0">
                  <c:v>Otago</c:v>
                </c:pt>
              </c:strCache>
            </c:strRef>
          </c:tx>
          <c:spPr>
            <a:ln w="25400">
              <a:solidFill>
                <a:srgbClr val="434646"/>
              </a:solidFill>
              <a:prstDash val="solid"/>
            </a:ln>
          </c:spPr>
          <c:marker>
            <c:symbol val="none"/>
          </c:marker>
          <c:cat>
            <c:numRef>
              <c:f>'1.5b'!$A$49:$A$66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'1.5b'!$O$49:$O$66</c:f>
              <c:numCache>
                <c:formatCode>0</c:formatCode>
                <c:ptCount val="18"/>
                <c:pt idx="0">
                  <c:v>582.53319171534781</c:v>
                </c:pt>
                <c:pt idx="1">
                  <c:v>603.9476439790576</c:v>
                </c:pt>
                <c:pt idx="2">
                  <c:v>626.92506459948322</c:v>
                </c:pt>
                <c:pt idx="3">
                  <c:v>647.83052577845842</c:v>
                </c:pt>
                <c:pt idx="4">
                  <c:v>665.78575037897929</c:v>
                </c:pt>
                <c:pt idx="5">
                  <c:v>675.90090090090087</c:v>
                </c:pt>
                <c:pt idx="6">
                  <c:v>685.79601990049753</c:v>
                </c:pt>
                <c:pt idx="7">
                  <c:v>697.66452251360715</c:v>
                </c:pt>
                <c:pt idx="8">
                  <c:v>690.45253320216432</c:v>
                </c:pt>
                <c:pt idx="9">
                  <c:v>691.30987292277609</c:v>
                </c:pt>
                <c:pt idx="10">
                  <c:v>690.63407550822842</c:v>
                </c:pt>
                <c:pt idx="11">
                  <c:v>695.70877531340409</c:v>
                </c:pt>
                <c:pt idx="12">
                  <c:v>703.91762452107275</c:v>
                </c:pt>
                <c:pt idx="13">
                  <c:v>718.28922495274105</c:v>
                </c:pt>
                <c:pt idx="14">
                  <c:v>730.1720930232558</c:v>
                </c:pt>
                <c:pt idx="15">
                  <c:v>751.8841240875912</c:v>
                </c:pt>
                <c:pt idx="16">
                  <c:v>775.70918822479928</c:v>
                </c:pt>
                <c:pt idx="17">
                  <c:v>793.44240837696339</c:v>
                </c:pt>
              </c:numCache>
            </c:numRef>
          </c:val>
          <c:smooth val="0"/>
          <c:extLst>
            <c:ext xmlns:c16="http://schemas.microsoft.com/office/drawing/2014/chart" uri="{C3380CC4-5D6E-409C-BE32-E72D297353CC}">
              <c16:uniqueId val="{00000004-75E3-4990-AE00-0A6CD1AF44D6}"/>
            </c:ext>
          </c:extLst>
        </c:ser>
        <c:ser>
          <c:idx val="14"/>
          <c:order val="5"/>
          <c:tx>
            <c:strRef>
              <c:f>'1.5b'!$R$48</c:f>
              <c:strCache>
                <c:ptCount val="1"/>
                <c:pt idx="0">
                  <c:v>NZ</c:v>
                </c:pt>
              </c:strCache>
            </c:strRef>
          </c:tx>
          <c:spPr>
            <a:ln w="38100">
              <a:solidFill>
                <a:srgbClr val="434646"/>
              </a:solidFill>
              <a:prstDash val="dash"/>
            </a:ln>
          </c:spPr>
          <c:marker>
            <c:symbol val="none"/>
          </c:marker>
          <c:cat>
            <c:numRef>
              <c:f>'1.5b'!$A$49:$A$66</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'1.5b'!$R$49:$R$66</c:f>
              <c:numCache>
                <c:formatCode>0</c:formatCode>
                <c:ptCount val="18"/>
                <c:pt idx="0">
                  <c:v>660.61939375193322</c:v>
                </c:pt>
                <c:pt idx="1">
                  <c:v>670.57272404883736</c:v>
                </c:pt>
                <c:pt idx="2">
                  <c:v>685.14715013038619</c:v>
                </c:pt>
                <c:pt idx="3">
                  <c:v>701.35974356464715</c:v>
                </c:pt>
                <c:pt idx="4">
                  <c:v>717.73196874017083</c:v>
                </c:pt>
                <c:pt idx="5">
                  <c:v>723.95927439592742</c:v>
                </c:pt>
                <c:pt idx="6">
                  <c:v>731.20095659792105</c:v>
                </c:pt>
                <c:pt idx="7">
                  <c:v>729.72248961096898</c:v>
                </c:pt>
                <c:pt idx="8">
                  <c:v>720.48933004788694</c:v>
                </c:pt>
                <c:pt idx="9">
                  <c:v>717.67407645801245</c:v>
                </c:pt>
                <c:pt idx="10">
                  <c:v>711.14046494650154</c:v>
                </c:pt>
                <c:pt idx="11">
                  <c:v>718.16362646338143</c:v>
                </c:pt>
                <c:pt idx="12">
                  <c:v>730.15625</c:v>
                </c:pt>
                <c:pt idx="13">
                  <c:v>744.88190548002922</c:v>
                </c:pt>
                <c:pt idx="14">
                  <c:v>757.85223068552773</c:v>
                </c:pt>
                <c:pt idx="15">
                  <c:v>773.91028236547686</c:v>
                </c:pt>
                <c:pt idx="16">
                  <c:v>790.75774013185344</c:v>
                </c:pt>
                <c:pt idx="17">
                  <c:v>802.49089048106453</c:v>
                </c:pt>
              </c:numCache>
            </c:numRef>
          </c:val>
          <c:smooth val="0"/>
          <c:extLst>
            <c:ext xmlns:c16="http://schemas.microsoft.com/office/drawing/2014/chart" uri="{C3380CC4-5D6E-409C-BE32-E72D297353CC}">
              <c16:uniqueId val="{00000005-75E3-4990-AE00-0A6CD1AF44D6}"/>
            </c:ext>
          </c:extLst>
        </c:ser>
        <c:dLbls>
          <c:showLegendKey val="0"/>
          <c:showVal val="0"/>
          <c:showCatName val="0"/>
          <c:showSerName val="0"/>
          <c:showPercent val="0"/>
          <c:showBubbleSize val="0"/>
        </c:dLbls>
        <c:smooth val="0"/>
        <c:axId val="148520960"/>
        <c:axId val="148522496"/>
      </c:lineChart>
      <c:catAx>
        <c:axId val="148520960"/>
        <c:scaling>
          <c:orientation val="minMax"/>
        </c:scaling>
        <c:delete val="0"/>
        <c:axPos val="b"/>
        <c:numFmt formatCode="General" sourceLinked="1"/>
        <c:majorTickMark val="out"/>
        <c:minorTickMark val="none"/>
        <c:tickLblPos val="nextTo"/>
        <c:txPr>
          <a:bodyPr/>
          <a:lstStyle/>
          <a:p>
            <a:pPr>
              <a:defRPr sz="700">
                <a:latin typeface="Arial" pitchFamily="34" charset="0"/>
                <a:cs typeface="Arial" pitchFamily="34" charset="0"/>
              </a:defRPr>
            </a:pPr>
            <a:endParaRPr lang="en-US"/>
          </a:p>
        </c:txPr>
        <c:crossAx val="148522496"/>
        <c:crosses val="autoZero"/>
        <c:auto val="1"/>
        <c:lblAlgn val="ctr"/>
        <c:lblOffset val="100"/>
        <c:tickLblSkip val="2"/>
        <c:noMultiLvlLbl val="0"/>
      </c:catAx>
      <c:valAx>
        <c:axId val="148522496"/>
        <c:scaling>
          <c:orientation val="minMax"/>
          <c:max val="1100"/>
          <c:min val="500"/>
        </c:scaling>
        <c:delete val="0"/>
        <c:axPos val="l"/>
        <c:majorGridlines>
          <c:spPr>
            <a:ln>
              <a:solidFill>
                <a:schemeClr val="bg1">
                  <a:lumMod val="75000"/>
                </a:schemeClr>
              </a:solidFill>
              <a:prstDash val="dash"/>
            </a:ln>
          </c:spPr>
        </c:majorGridlines>
        <c:numFmt formatCode="0" sourceLinked="1"/>
        <c:majorTickMark val="out"/>
        <c:minorTickMark val="none"/>
        <c:tickLblPos val="nextTo"/>
        <c:txPr>
          <a:bodyPr/>
          <a:lstStyle/>
          <a:p>
            <a:pPr>
              <a:defRPr sz="700">
                <a:latin typeface="Arial" pitchFamily="34" charset="0"/>
                <a:cs typeface="Arial" pitchFamily="34" charset="0"/>
              </a:defRPr>
            </a:pPr>
            <a:endParaRPr lang="en-US"/>
          </a:p>
        </c:txPr>
        <c:crossAx val="148520960"/>
        <c:crosses val="autoZero"/>
        <c:crossBetween val="midCat"/>
      </c:valAx>
      <c:spPr>
        <a:solidFill>
          <a:srgbClr val="FFFFFF"/>
        </a:solidFill>
      </c:spPr>
    </c:plotArea>
    <c:legend>
      <c:legendPos val="r"/>
      <c:layout>
        <c:manualLayout>
          <c:xMode val="edge"/>
          <c:yMode val="edge"/>
          <c:x val="0.79568653846153869"/>
          <c:y val="0.32515787037037586"/>
          <c:w val="0.191084375"/>
          <c:h val="0.51436562499999949"/>
        </c:manualLayout>
      </c:layout>
      <c:overlay val="0"/>
      <c:txPr>
        <a:bodyPr/>
        <a:lstStyle/>
        <a:p>
          <a:pPr>
            <a:defRPr sz="700">
              <a:latin typeface="Arial" pitchFamily="34" charset="0"/>
              <a:cs typeface="Arial" pitchFamily="34" charset="0"/>
            </a:defRPr>
          </a:pPr>
          <a:endParaRPr lang="en-US"/>
        </a:p>
      </c:txPr>
    </c:legend>
    <c:plotVisOnly val="1"/>
    <c:dispBlanksAs val="gap"/>
    <c:showDLblsOverMax val="0"/>
  </c:chart>
  <c:spPr>
    <a:solidFill>
      <a:srgbClr val="FFFFFF"/>
    </a:solidFill>
    <a:ln>
      <a:noFill/>
    </a:ln>
  </c:spPr>
  <c:printSettings>
    <c:headerFooter/>
    <c:pageMargins b="0.75000000000000955" l="0.70000000000000062" r="0.70000000000000062" t="0.75000000000000955" header="0.30000000000000032" footer="0.30000000000000032"/>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1.8 : Average light fleet age</a:t>
            </a:r>
          </a:p>
        </c:rich>
      </c:tx>
      <c:layout>
        <c:manualLayout>
          <c:xMode val="edge"/>
          <c:yMode val="edge"/>
          <c:x val="0.21368620037807184"/>
          <c:y val="1.3126082582616657E-2"/>
        </c:manualLayout>
      </c:layout>
      <c:overlay val="0"/>
      <c:spPr>
        <a:noFill/>
        <a:ln w="25400">
          <a:noFill/>
        </a:ln>
      </c:spPr>
    </c:title>
    <c:autoTitleDeleted val="0"/>
    <c:plotArea>
      <c:layout>
        <c:manualLayout>
          <c:layoutTarget val="inner"/>
          <c:xMode val="edge"/>
          <c:yMode val="edge"/>
          <c:x val="0.24359012480927017"/>
          <c:y val="9.9531784336562179E-2"/>
          <c:w val="0.7195524081536836"/>
          <c:h val="0.76391448950579799"/>
        </c:manualLayout>
      </c:layout>
      <c:barChart>
        <c:barDir val="bar"/>
        <c:grouping val="clustered"/>
        <c:varyColors val="0"/>
        <c:ser>
          <c:idx val="0"/>
          <c:order val="0"/>
          <c:tx>
            <c:strRef>
              <c:f>'1.8'!$C$2</c:f>
              <c:strCache>
                <c:ptCount val="1"/>
                <c:pt idx="0">
                  <c:v>Average age</c:v>
                </c:pt>
              </c:strCache>
            </c:strRef>
          </c:tx>
          <c:spPr>
            <a:solidFill>
              <a:schemeClr val="bg1">
                <a:lumMod val="75000"/>
              </a:schemeClr>
            </a:solidFill>
            <a:ln w="9525">
              <a:solidFill>
                <a:schemeClr val="bg1">
                  <a:lumMod val="75000"/>
                </a:schemeClr>
              </a:solidFill>
              <a:prstDash val="solid"/>
            </a:ln>
          </c:spPr>
          <c:invertIfNegative val="0"/>
          <c:dPt>
            <c:idx val="0"/>
            <c:invertIfNegative val="0"/>
            <c:bubble3D val="0"/>
            <c:spPr>
              <a:solidFill>
                <a:schemeClr val="bg1">
                  <a:lumMod val="75000"/>
                </a:schemeClr>
              </a:solidFill>
              <a:ln w="9525">
                <a:solidFill>
                  <a:schemeClr val="bg1">
                    <a:lumMod val="75000"/>
                  </a:schemeClr>
                </a:solidFill>
              </a:ln>
            </c:spPr>
            <c:extLst>
              <c:ext xmlns:c16="http://schemas.microsoft.com/office/drawing/2014/chart" uri="{C3380CC4-5D6E-409C-BE32-E72D297353CC}">
                <c16:uniqueId val="{00000000-0F82-4F62-9245-998F7502E157}"/>
              </c:ext>
            </c:extLst>
          </c:dPt>
          <c:dPt>
            <c:idx val="1"/>
            <c:invertIfNegative val="0"/>
            <c:bubble3D val="0"/>
            <c:spPr>
              <a:solidFill>
                <a:schemeClr val="bg1">
                  <a:lumMod val="75000"/>
                </a:schemeClr>
              </a:solidFill>
              <a:ln w="9525">
                <a:solidFill>
                  <a:schemeClr val="bg1">
                    <a:lumMod val="75000"/>
                  </a:schemeClr>
                </a:solidFill>
              </a:ln>
            </c:spPr>
            <c:extLst>
              <c:ext xmlns:c16="http://schemas.microsoft.com/office/drawing/2014/chart" uri="{C3380CC4-5D6E-409C-BE32-E72D297353CC}">
                <c16:uniqueId val="{00000001-0F82-4F62-9245-998F7502E157}"/>
              </c:ext>
            </c:extLst>
          </c:dPt>
          <c:dPt>
            <c:idx val="2"/>
            <c:invertIfNegative val="0"/>
            <c:bubble3D val="0"/>
            <c:spPr>
              <a:solidFill>
                <a:schemeClr val="bg1">
                  <a:lumMod val="75000"/>
                </a:schemeClr>
              </a:solidFill>
              <a:ln w="9525">
                <a:solidFill>
                  <a:schemeClr val="bg1">
                    <a:lumMod val="75000"/>
                  </a:schemeClr>
                </a:solidFill>
              </a:ln>
            </c:spPr>
            <c:extLst>
              <c:ext xmlns:c16="http://schemas.microsoft.com/office/drawing/2014/chart" uri="{C3380CC4-5D6E-409C-BE32-E72D297353CC}">
                <c16:uniqueId val="{00000002-0F82-4F62-9245-998F7502E157}"/>
              </c:ext>
            </c:extLst>
          </c:dPt>
          <c:dPt>
            <c:idx val="3"/>
            <c:invertIfNegative val="0"/>
            <c:bubble3D val="0"/>
            <c:spPr>
              <a:solidFill>
                <a:schemeClr val="bg1">
                  <a:lumMod val="75000"/>
                </a:schemeClr>
              </a:solidFill>
              <a:ln w="9525">
                <a:solidFill>
                  <a:schemeClr val="bg1">
                    <a:lumMod val="75000"/>
                  </a:schemeClr>
                </a:solidFill>
              </a:ln>
            </c:spPr>
            <c:extLst>
              <c:ext xmlns:c16="http://schemas.microsoft.com/office/drawing/2014/chart" uri="{C3380CC4-5D6E-409C-BE32-E72D297353CC}">
                <c16:uniqueId val="{00000003-0F82-4F62-9245-998F7502E157}"/>
              </c:ext>
            </c:extLst>
          </c:dPt>
          <c:dPt>
            <c:idx val="4"/>
            <c:invertIfNegative val="0"/>
            <c:bubble3D val="0"/>
            <c:spPr>
              <a:solidFill>
                <a:schemeClr val="bg1">
                  <a:lumMod val="75000"/>
                </a:schemeClr>
              </a:solidFill>
              <a:ln w="9525">
                <a:solidFill>
                  <a:schemeClr val="bg1">
                    <a:lumMod val="75000"/>
                  </a:schemeClr>
                </a:solidFill>
              </a:ln>
            </c:spPr>
            <c:extLst>
              <c:ext xmlns:c16="http://schemas.microsoft.com/office/drawing/2014/chart" uri="{C3380CC4-5D6E-409C-BE32-E72D297353CC}">
                <c16:uniqueId val="{00000004-0F82-4F62-9245-998F7502E157}"/>
              </c:ext>
            </c:extLst>
          </c:dPt>
          <c:dPt>
            <c:idx val="5"/>
            <c:invertIfNegative val="0"/>
            <c:bubble3D val="0"/>
            <c:spPr>
              <a:solidFill>
                <a:schemeClr val="bg1">
                  <a:lumMod val="75000"/>
                </a:schemeClr>
              </a:solidFill>
              <a:ln w="9525">
                <a:solidFill>
                  <a:schemeClr val="bg1">
                    <a:lumMod val="75000"/>
                  </a:schemeClr>
                </a:solidFill>
              </a:ln>
            </c:spPr>
            <c:extLst>
              <c:ext xmlns:c16="http://schemas.microsoft.com/office/drawing/2014/chart" uri="{C3380CC4-5D6E-409C-BE32-E72D297353CC}">
                <c16:uniqueId val="{00000005-0F82-4F62-9245-998F7502E157}"/>
              </c:ext>
            </c:extLst>
          </c:dPt>
          <c:dPt>
            <c:idx val="6"/>
            <c:invertIfNegative val="0"/>
            <c:bubble3D val="0"/>
            <c:spPr>
              <a:solidFill>
                <a:schemeClr val="bg1">
                  <a:lumMod val="75000"/>
                </a:schemeClr>
              </a:solidFill>
              <a:ln w="9525">
                <a:solidFill>
                  <a:schemeClr val="bg1">
                    <a:lumMod val="75000"/>
                  </a:schemeClr>
                </a:solidFill>
              </a:ln>
            </c:spPr>
            <c:extLst>
              <c:ext xmlns:c16="http://schemas.microsoft.com/office/drawing/2014/chart" uri="{C3380CC4-5D6E-409C-BE32-E72D297353CC}">
                <c16:uniqueId val="{00000006-0F82-4F62-9245-998F7502E157}"/>
              </c:ext>
            </c:extLst>
          </c:dPt>
          <c:dPt>
            <c:idx val="7"/>
            <c:invertIfNegative val="0"/>
            <c:bubble3D val="0"/>
            <c:spPr>
              <a:solidFill>
                <a:schemeClr val="bg1">
                  <a:lumMod val="75000"/>
                </a:schemeClr>
              </a:solidFill>
              <a:ln w="9525">
                <a:solidFill>
                  <a:schemeClr val="bg1">
                    <a:lumMod val="75000"/>
                  </a:schemeClr>
                </a:solidFill>
              </a:ln>
            </c:spPr>
            <c:extLst>
              <c:ext xmlns:c16="http://schemas.microsoft.com/office/drawing/2014/chart" uri="{C3380CC4-5D6E-409C-BE32-E72D297353CC}">
                <c16:uniqueId val="{00000007-0F82-4F62-9245-998F7502E157}"/>
              </c:ext>
            </c:extLst>
          </c:dPt>
          <c:dPt>
            <c:idx val="8"/>
            <c:invertIfNegative val="0"/>
            <c:bubble3D val="0"/>
            <c:spPr>
              <a:solidFill>
                <a:schemeClr val="bg1">
                  <a:lumMod val="75000"/>
                </a:schemeClr>
              </a:solidFill>
              <a:ln w="9525">
                <a:solidFill>
                  <a:schemeClr val="bg1">
                    <a:lumMod val="75000"/>
                  </a:schemeClr>
                </a:solidFill>
              </a:ln>
            </c:spPr>
            <c:extLst>
              <c:ext xmlns:c16="http://schemas.microsoft.com/office/drawing/2014/chart" uri="{C3380CC4-5D6E-409C-BE32-E72D297353CC}">
                <c16:uniqueId val="{00000008-0F82-4F62-9245-998F7502E157}"/>
              </c:ext>
            </c:extLst>
          </c:dPt>
          <c:dPt>
            <c:idx val="9"/>
            <c:invertIfNegative val="0"/>
            <c:bubble3D val="0"/>
            <c:spPr>
              <a:solidFill>
                <a:srgbClr val="0070C0"/>
              </a:solidFill>
              <a:ln w="9525">
                <a:solidFill>
                  <a:schemeClr val="bg1">
                    <a:lumMod val="75000"/>
                  </a:schemeClr>
                </a:solidFill>
                <a:prstDash val="solid"/>
              </a:ln>
            </c:spPr>
            <c:extLst>
              <c:ext xmlns:c16="http://schemas.microsoft.com/office/drawing/2014/chart" uri="{C3380CC4-5D6E-409C-BE32-E72D297353CC}">
                <c16:uniqueId val="{00000009-0F82-4F62-9245-998F7502E157}"/>
              </c:ext>
            </c:extLst>
          </c:dPt>
          <c:dPt>
            <c:idx val="10"/>
            <c:invertIfNegative val="0"/>
            <c:bubble3D val="0"/>
            <c:extLst>
              <c:ext xmlns:c16="http://schemas.microsoft.com/office/drawing/2014/chart" uri="{C3380CC4-5D6E-409C-BE32-E72D297353CC}">
                <c16:uniqueId val="{0000000A-0F82-4F62-9245-998F7502E157}"/>
              </c:ext>
            </c:extLst>
          </c:dPt>
          <c:dPt>
            <c:idx val="11"/>
            <c:invertIfNegative val="0"/>
            <c:bubble3D val="0"/>
            <c:extLst>
              <c:ext xmlns:c16="http://schemas.microsoft.com/office/drawing/2014/chart" uri="{C3380CC4-5D6E-409C-BE32-E72D297353CC}">
                <c16:uniqueId val="{0000000B-0F82-4F62-9245-998F7502E157}"/>
              </c:ext>
            </c:extLst>
          </c:dPt>
          <c:dPt>
            <c:idx val="12"/>
            <c:invertIfNegative val="0"/>
            <c:bubble3D val="0"/>
            <c:extLst>
              <c:ext xmlns:c16="http://schemas.microsoft.com/office/drawing/2014/chart" uri="{C3380CC4-5D6E-409C-BE32-E72D297353CC}">
                <c16:uniqueId val="{0000000C-0F82-4F62-9245-998F7502E157}"/>
              </c:ext>
            </c:extLst>
          </c:dPt>
          <c:dPt>
            <c:idx val="13"/>
            <c:invertIfNegative val="0"/>
            <c:bubble3D val="0"/>
            <c:extLst>
              <c:ext xmlns:c16="http://schemas.microsoft.com/office/drawing/2014/chart" uri="{C3380CC4-5D6E-409C-BE32-E72D297353CC}">
                <c16:uniqueId val="{0000000D-0F82-4F62-9245-998F7502E157}"/>
              </c:ext>
            </c:extLst>
          </c:dPt>
          <c:dPt>
            <c:idx val="14"/>
            <c:invertIfNegative val="0"/>
            <c:bubble3D val="0"/>
            <c:extLst>
              <c:ext xmlns:c16="http://schemas.microsoft.com/office/drawing/2014/chart" uri="{C3380CC4-5D6E-409C-BE32-E72D297353CC}">
                <c16:uniqueId val="{0000000E-0F82-4F62-9245-998F7502E157}"/>
              </c:ext>
            </c:extLst>
          </c:dPt>
          <c:dPt>
            <c:idx val="15"/>
            <c:invertIfNegative val="0"/>
            <c:bubble3D val="0"/>
            <c:spPr>
              <a:solidFill>
                <a:srgbClr val="0070C0"/>
              </a:solidFill>
              <a:ln w="9525">
                <a:solidFill>
                  <a:schemeClr val="bg1">
                    <a:lumMod val="75000"/>
                  </a:schemeClr>
                </a:solidFill>
                <a:prstDash val="solid"/>
              </a:ln>
            </c:spPr>
            <c:extLst>
              <c:ext xmlns:c16="http://schemas.microsoft.com/office/drawing/2014/chart" uri="{C3380CC4-5D6E-409C-BE32-E72D297353CC}">
                <c16:uniqueId val="{0000000F-0F82-4F62-9245-998F7502E157}"/>
              </c:ext>
            </c:extLst>
          </c:dPt>
          <c:dPt>
            <c:idx val="16"/>
            <c:invertIfNegative val="0"/>
            <c:bubble3D val="0"/>
            <c:extLst>
              <c:ext xmlns:c16="http://schemas.microsoft.com/office/drawing/2014/chart" uri="{C3380CC4-5D6E-409C-BE32-E72D297353CC}">
                <c16:uniqueId val="{00000010-0F82-4F62-9245-998F7502E157}"/>
              </c:ext>
            </c:extLst>
          </c:dPt>
          <c:dPt>
            <c:idx val="17"/>
            <c:invertIfNegative val="0"/>
            <c:bubble3D val="0"/>
            <c:extLst>
              <c:ext xmlns:c16="http://schemas.microsoft.com/office/drawing/2014/chart" uri="{C3380CC4-5D6E-409C-BE32-E72D297353CC}">
                <c16:uniqueId val="{00000011-0F82-4F62-9245-998F7502E157}"/>
              </c:ext>
            </c:extLst>
          </c:dPt>
          <c:dPt>
            <c:idx val="18"/>
            <c:invertIfNegative val="0"/>
            <c:bubble3D val="0"/>
            <c:extLst>
              <c:ext xmlns:c16="http://schemas.microsoft.com/office/drawing/2014/chart" uri="{C3380CC4-5D6E-409C-BE32-E72D297353CC}">
                <c16:uniqueId val="{00000012-0F82-4F62-9245-998F7502E157}"/>
              </c:ext>
            </c:extLst>
          </c:dPt>
          <c:dPt>
            <c:idx val="19"/>
            <c:invertIfNegative val="0"/>
            <c:bubble3D val="0"/>
            <c:extLst>
              <c:ext xmlns:c16="http://schemas.microsoft.com/office/drawing/2014/chart" uri="{C3380CC4-5D6E-409C-BE32-E72D297353CC}">
                <c16:uniqueId val="{00000013-0F82-4F62-9245-998F7502E157}"/>
              </c:ext>
            </c:extLst>
          </c:dPt>
          <c:dPt>
            <c:idx val="20"/>
            <c:invertIfNegative val="0"/>
            <c:bubble3D val="0"/>
            <c:extLst>
              <c:ext xmlns:c16="http://schemas.microsoft.com/office/drawing/2014/chart" uri="{C3380CC4-5D6E-409C-BE32-E72D297353CC}">
                <c16:uniqueId val="{00000014-0F82-4F62-9245-998F7502E157}"/>
              </c:ext>
            </c:extLst>
          </c:dPt>
          <c:dPt>
            <c:idx val="21"/>
            <c:invertIfNegative val="0"/>
            <c:bubble3D val="0"/>
            <c:extLst>
              <c:ext xmlns:c16="http://schemas.microsoft.com/office/drawing/2014/chart" uri="{C3380CC4-5D6E-409C-BE32-E72D297353CC}">
                <c16:uniqueId val="{00000015-0F82-4F62-9245-998F7502E157}"/>
              </c:ext>
            </c:extLst>
          </c:dPt>
          <c:dPt>
            <c:idx val="22"/>
            <c:invertIfNegative val="0"/>
            <c:bubble3D val="0"/>
            <c:extLst>
              <c:ext xmlns:c16="http://schemas.microsoft.com/office/drawing/2014/chart" uri="{C3380CC4-5D6E-409C-BE32-E72D297353CC}">
                <c16:uniqueId val="{00000016-0F82-4F62-9245-998F7502E157}"/>
              </c:ext>
            </c:extLst>
          </c:dPt>
          <c:dPt>
            <c:idx val="23"/>
            <c:invertIfNegative val="0"/>
            <c:bubble3D val="0"/>
            <c:extLst>
              <c:ext xmlns:c16="http://schemas.microsoft.com/office/drawing/2014/chart" uri="{C3380CC4-5D6E-409C-BE32-E72D297353CC}">
                <c16:uniqueId val="{00000017-0F82-4F62-9245-998F7502E157}"/>
              </c:ext>
            </c:extLst>
          </c:dPt>
          <c:dPt>
            <c:idx val="24"/>
            <c:invertIfNegative val="0"/>
            <c:bubble3D val="0"/>
            <c:extLst>
              <c:ext xmlns:c16="http://schemas.microsoft.com/office/drawing/2014/chart" uri="{C3380CC4-5D6E-409C-BE32-E72D297353CC}">
                <c16:uniqueId val="{00000018-0F82-4F62-9245-998F7502E157}"/>
              </c:ext>
            </c:extLst>
          </c:dPt>
          <c:dPt>
            <c:idx val="25"/>
            <c:invertIfNegative val="0"/>
            <c:bubble3D val="0"/>
            <c:spPr>
              <a:solidFill>
                <a:srgbClr val="0070C0"/>
              </a:solidFill>
              <a:ln w="9525">
                <a:solidFill>
                  <a:schemeClr val="bg1">
                    <a:lumMod val="75000"/>
                  </a:schemeClr>
                </a:solidFill>
                <a:prstDash val="solid"/>
              </a:ln>
            </c:spPr>
            <c:extLst>
              <c:ext xmlns:c16="http://schemas.microsoft.com/office/drawing/2014/chart" uri="{C3380CC4-5D6E-409C-BE32-E72D297353CC}">
                <c16:uniqueId val="{00000019-0F82-4F62-9245-998F7502E157}"/>
              </c:ext>
            </c:extLst>
          </c:dPt>
          <c:dPt>
            <c:idx val="26"/>
            <c:invertIfNegative val="0"/>
            <c:bubble3D val="0"/>
            <c:extLst>
              <c:ext xmlns:c16="http://schemas.microsoft.com/office/drawing/2014/chart" uri="{C3380CC4-5D6E-409C-BE32-E72D297353CC}">
                <c16:uniqueId val="{0000001A-0F82-4F62-9245-998F7502E157}"/>
              </c:ext>
            </c:extLst>
          </c:dPt>
          <c:dPt>
            <c:idx val="27"/>
            <c:invertIfNegative val="0"/>
            <c:bubble3D val="0"/>
            <c:extLst>
              <c:ext xmlns:c16="http://schemas.microsoft.com/office/drawing/2014/chart" uri="{C3380CC4-5D6E-409C-BE32-E72D297353CC}">
                <c16:uniqueId val="{0000001B-0F82-4F62-9245-998F7502E157}"/>
              </c:ext>
            </c:extLst>
          </c:dPt>
          <c:dPt>
            <c:idx val="28"/>
            <c:invertIfNegative val="0"/>
            <c:bubble3D val="0"/>
            <c:extLst>
              <c:ext xmlns:c16="http://schemas.microsoft.com/office/drawing/2014/chart" uri="{C3380CC4-5D6E-409C-BE32-E72D297353CC}">
                <c16:uniqueId val="{0000001C-0F82-4F62-9245-998F7502E157}"/>
              </c:ext>
            </c:extLst>
          </c:dPt>
          <c:dPt>
            <c:idx val="29"/>
            <c:invertIfNegative val="0"/>
            <c:bubble3D val="0"/>
            <c:extLst>
              <c:ext xmlns:c16="http://schemas.microsoft.com/office/drawing/2014/chart" uri="{C3380CC4-5D6E-409C-BE32-E72D297353CC}">
                <c16:uniqueId val="{0000003F-11D0-43D5-955B-203F388E9D4B}"/>
              </c:ext>
            </c:extLst>
          </c:dPt>
          <c:dPt>
            <c:idx val="30"/>
            <c:invertIfNegative val="0"/>
            <c:bubble3D val="0"/>
            <c:extLst>
              <c:ext xmlns:c16="http://schemas.microsoft.com/office/drawing/2014/chart" uri="{C3380CC4-5D6E-409C-BE32-E72D297353CC}">
                <c16:uniqueId val="{00000045-11D0-43D5-955B-203F388E9D4B}"/>
              </c:ext>
            </c:extLst>
          </c:dPt>
          <c:dPt>
            <c:idx val="31"/>
            <c:invertIfNegative val="0"/>
            <c:bubble3D val="0"/>
            <c:extLst>
              <c:ext xmlns:c16="http://schemas.microsoft.com/office/drawing/2014/chart" uri="{C3380CC4-5D6E-409C-BE32-E72D297353CC}">
                <c16:uniqueId val="{0000004B-11D0-43D5-955B-203F388E9D4B}"/>
              </c:ext>
            </c:extLst>
          </c:dPt>
          <c:dPt>
            <c:idx val="32"/>
            <c:invertIfNegative val="0"/>
            <c:bubble3D val="0"/>
            <c:extLst>
              <c:ext xmlns:c16="http://schemas.microsoft.com/office/drawing/2014/chart" uri="{C3380CC4-5D6E-409C-BE32-E72D297353CC}">
                <c16:uniqueId val="{00000040-6E32-4E2B-A1D4-2BD6542429C3}"/>
              </c:ext>
            </c:extLst>
          </c:dPt>
          <c:dPt>
            <c:idx val="33"/>
            <c:invertIfNegative val="0"/>
            <c:bubble3D val="0"/>
            <c:extLst>
              <c:ext xmlns:c16="http://schemas.microsoft.com/office/drawing/2014/chart" uri="{C3380CC4-5D6E-409C-BE32-E72D297353CC}">
                <c16:uniqueId val="{00000041-6E32-4E2B-A1D4-2BD6542429C3}"/>
              </c:ext>
            </c:extLst>
          </c:dPt>
          <c:dPt>
            <c:idx val="36"/>
            <c:invertIfNegative val="0"/>
            <c:bubble3D val="0"/>
            <c:spPr>
              <a:solidFill>
                <a:srgbClr val="1967CC"/>
              </a:solidFill>
              <a:ln w="9525">
                <a:solidFill>
                  <a:schemeClr val="bg1">
                    <a:lumMod val="75000"/>
                  </a:schemeClr>
                </a:solidFill>
                <a:prstDash val="solid"/>
              </a:ln>
            </c:spPr>
            <c:extLst>
              <c:ext xmlns:c16="http://schemas.microsoft.com/office/drawing/2014/chart" uri="{C3380CC4-5D6E-409C-BE32-E72D297353CC}">
                <c16:uniqueId val="{00000054-F100-4E02-806A-95E2F0B70803}"/>
              </c:ext>
            </c:extLst>
          </c:dPt>
          <c:cat>
            <c:strRef>
              <c:f>'1.8'!$B$6:$B$43</c:f>
              <c:strCache>
                <c:ptCount val="37"/>
                <c:pt idx="1">
                  <c:v>2002 cars</c:v>
                </c:pt>
                <c:pt idx="2">
                  <c:v>2010</c:v>
                </c:pt>
                <c:pt idx="4">
                  <c:v>2012</c:v>
                </c:pt>
                <c:pt idx="6">
                  <c:v>2014</c:v>
                </c:pt>
                <c:pt idx="8">
                  <c:v>2016</c:v>
                </c:pt>
                <c:pt idx="9">
                  <c:v>USA     2018</c:v>
                </c:pt>
                <c:pt idx="11">
                  <c:v>2005</c:v>
                </c:pt>
                <c:pt idx="13">
                  <c:v>2011</c:v>
                </c:pt>
                <c:pt idx="14">
                  <c:v>2016</c:v>
                </c:pt>
                <c:pt idx="15">
                  <c:v>Canada 2018</c:v>
                </c:pt>
                <c:pt idx="17">
                  <c:v>2010</c:v>
                </c:pt>
                <c:pt idx="19">
                  <c:v>2012</c:v>
                </c:pt>
                <c:pt idx="21">
                  <c:v>2014</c:v>
                </c:pt>
                <c:pt idx="23">
                  <c:v>2016</c:v>
                </c:pt>
                <c:pt idx="25">
                  <c:v>Australia 2018</c:v>
                </c:pt>
                <c:pt idx="27">
                  <c:v>2002</c:v>
                </c:pt>
                <c:pt idx="30">
                  <c:v>2012</c:v>
                </c:pt>
                <c:pt idx="32">
                  <c:v>2014</c:v>
                </c:pt>
                <c:pt idx="34">
                  <c:v>2016</c:v>
                </c:pt>
                <c:pt idx="36">
                  <c:v>NZ light 2018</c:v>
                </c:pt>
              </c:strCache>
            </c:strRef>
          </c:cat>
          <c:val>
            <c:numRef>
              <c:f>'1.8'!$C$6:$C$43</c:f>
              <c:numCache>
                <c:formatCode>General</c:formatCode>
                <c:ptCount val="38"/>
                <c:pt idx="1">
                  <c:v>9.8000000000000007</c:v>
                </c:pt>
                <c:pt idx="2">
                  <c:v>10.9</c:v>
                </c:pt>
                <c:pt idx="3">
                  <c:v>11.2</c:v>
                </c:pt>
                <c:pt idx="4">
                  <c:v>11.3</c:v>
                </c:pt>
                <c:pt idx="5">
                  <c:v>11.4</c:v>
                </c:pt>
                <c:pt idx="6">
                  <c:v>11.4</c:v>
                </c:pt>
                <c:pt idx="7">
                  <c:v>11.5</c:v>
                </c:pt>
                <c:pt idx="8">
                  <c:v>11.6</c:v>
                </c:pt>
                <c:pt idx="9">
                  <c:v>11.8</c:v>
                </c:pt>
                <c:pt idx="11">
                  <c:v>7.6</c:v>
                </c:pt>
                <c:pt idx="12">
                  <c:v>8.6</c:v>
                </c:pt>
                <c:pt idx="13">
                  <c:v>9.1999999999999993</c:v>
                </c:pt>
                <c:pt idx="14">
                  <c:v>9.6</c:v>
                </c:pt>
                <c:pt idx="15">
                  <c:v>9.6999999999999993</c:v>
                </c:pt>
                <c:pt idx="17">
                  <c:v>9.9</c:v>
                </c:pt>
                <c:pt idx="18">
                  <c:v>10</c:v>
                </c:pt>
                <c:pt idx="19">
                  <c:v>10</c:v>
                </c:pt>
                <c:pt idx="20">
                  <c:v>10</c:v>
                </c:pt>
                <c:pt idx="21">
                  <c:v>9.8000000000000007</c:v>
                </c:pt>
                <c:pt idx="22">
                  <c:v>10.1</c:v>
                </c:pt>
                <c:pt idx="23">
                  <c:v>10.1</c:v>
                </c:pt>
                <c:pt idx="24">
                  <c:v>10.1</c:v>
                </c:pt>
                <c:pt idx="25">
                  <c:v>10.199999999999999</c:v>
                </c:pt>
                <c:pt idx="27" formatCode="0.00">
                  <c:v>12.053391548335551</c:v>
                </c:pt>
                <c:pt idx="28" formatCode="0.00">
                  <c:v>13.483027842213474</c:v>
                </c:pt>
                <c:pt idx="29" formatCode="0.00">
                  <c:v>13.742635429572513</c:v>
                </c:pt>
                <c:pt idx="30" formatCode="0.00">
                  <c:v>13.959251901830449</c:v>
                </c:pt>
                <c:pt idx="31" formatCode="0.00">
                  <c:v>14.075851870340548</c:v>
                </c:pt>
                <c:pt idx="32" formatCode="0.00">
                  <c:v>14.093225466184673</c:v>
                </c:pt>
                <c:pt idx="33" formatCode="0.00">
                  <c:v>14.082412567984679</c:v>
                </c:pt>
                <c:pt idx="34" formatCode="0.00">
                  <c:v>14.078110194874544</c:v>
                </c:pt>
                <c:pt idx="35" formatCode="0.00">
                  <c:v>14.035353765863087</c:v>
                </c:pt>
                <c:pt idx="36" formatCode="0.00">
                  <c:v>14.086867014702896</c:v>
                </c:pt>
              </c:numCache>
            </c:numRef>
          </c:val>
          <c:extLst>
            <c:ext xmlns:c16="http://schemas.microsoft.com/office/drawing/2014/chart" uri="{C3380CC4-5D6E-409C-BE32-E72D297353CC}">
              <c16:uniqueId val="{0000001D-0F82-4F62-9245-998F7502E157}"/>
            </c:ext>
          </c:extLst>
        </c:ser>
        <c:dLbls>
          <c:showLegendKey val="0"/>
          <c:showVal val="0"/>
          <c:showCatName val="0"/>
          <c:showSerName val="0"/>
          <c:showPercent val="0"/>
          <c:showBubbleSize val="0"/>
        </c:dLbls>
        <c:gapWidth val="230"/>
        <c:axId val="148580608"/>
        <c:axId val="148586496"/>
      </c:barChart>
      <c:catAx>
        <c:axId val="148580608"/>
        <c:scaling>
          <c:orientation val="minMax"/>
        </c:scaling>
        <c:delete val="0"/>
        <c:axPos val="l"/>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8586496"/>
        <c:crosses val="autoZero"/>
        <c:auto val="1"/>
        <c:lblAlgn val="ctr"/>
        <c:lblOffset val="100"/>
        <c:tickLblSkip val="1"/>
        <c:tickMarkSkip val="1"/>
        <c:noMultiLvlLbl val="0"/>
      </c:catAx>
      <c:valAx>
        <c:axId val="148586496"/>
        <c:scaling>
          <c:orientation val="minMax"/>
          <c:max val="15"/>
          <c:min val="0"/>
        </c:scaling>
        <c:delete val="0"/>
        <c:axPos val="b"/>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vehicle age (years)</a:t>
                </a:r>
              </a:p>
            </c:rich>
          </c:tx>
          <c:layout>
            <c:manualLayout>
              <c:xMode val="edge"/>
              <c:yMode val="edge"/>
              <c:x val="0.35887166666667253"/>
              <c:y val="0.92379259259260005"/>
            </c:manualLayout>
          </c:layout>
          <c:overlay val="0"/>
          <c:spPr>
            <a:noFill/>
            <a:ln w="25400">
              <a:noFill/>
            </a:ln>
          </c:spPr>
        </c:title>
        <c:numFmt formatCode="General"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8580608"/>
        <c:crosses val="autoZero"/>
        <c:crossBetween val="midCat"/>
        <c:majorUnit val="2"/>
        <c:minorUnit val="2.7000000000000256E-2"/>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1.10 : 2017 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a:t>
            </a:r>
          </a:p>
        </c:rich>
      </c:tx>
      <c:layout>
        <c:manualLayout>
          <c:xMode val="edge"/>
          <c:yMode val="edge"/>
          <c:x val="0.20809194444444687"/>
          <c:y val="3.0863888888888889E-2"/>
        </c:manualLayout>
      </c:layout>
      <c:overlay val="0"/>
      <c:spPr>
        <a:noFill/>
        <a:ln w="25400">
          <a:noFill/>
        </a:ln>
      </c:spPr>
    </c:title>
    <c:autoTitleDeleted val="0"/>
    <c:plotArea>
      <c:layout>
        <c:manualLayout>
          <c:layoutTarget val="inner"/>
          <c:xMode val="edge"/>
          <c:yMode val="edge"/>
          <c:x val="0.27157833333333337"/>
          <c:y val="0.2222226851851852"/>
          <c:w val="0.38713027777778364"/>
          <c:h val="0.64521712962962952"/>
        </c:manualLayout>
      </c:layout>
      <c:pieChart>
        <c:varyColors val="1"/>
        <c:ser>
          <c:idx val="0"/>
          <c:order val="0"/>
          <c:spPr>
            <a:solidFill>
              <a:srgbClr val="202222"/>
            </a:solidFill>
            <a:ln w="12700">
              <a:solidFill>
                <a:srgbClr val="000000"/>
              </a:solidFill>
              <a:prstDash val="solid"/>
            </a:ln>
          </c:spPr>
          <c:dPt>
            <c:idx val="0"/>
            <c:bubble3D val="0"/>
            <c:spPr>
              <a:solidFill>
                <a:srgbClr val="0093D3"/>
              </a:solidFill>
              <a:ln w="12700">
                <a:solidFill>
                  <a:srgbClr val="000000"/>
                </a:solidFill>
                <a:prstDash val="solid"/>
              </a:ln>
            </c:spPr>
            <c:extLst>
              <c:ext xmlns:c16="http://schemas.microsoft.com/office/drawing/2014/chart" uri="{C3380CC4-5D6E-409C-BE32-E72D297353CC}">
                <c16:uniqueId val="{00000000-A76E-48A0-85A0-D1480581610C}"/>
              </c:ext>
            </c:extLst>
          </c:dPt>
          <c:dPt>
            <c:idx val="1"/>
            <c:bubble3D val="0"/>
            <c:spPr>
              <a:solidFill>
                <a:srgbClr val="45B6DE"/>
              </a:solidFill>
              <a:ln w="12700">
                <a:solidFill>
                  <a:srgbClr val="000000"/>
                </a:solidFill>
                <a:prstDash val="solid"/>
              </a:ln>
            </c:spPr>
            <c:extLst>
              <c:ext xmlns:c16="http://schemas.microsoft.com/office/drawing/2014/chart" uri="{C3380CC4-5D6E-409C-BE32-E72D297353CC}">
                <c16:uniqueId val="{00000001-A76E-48A0-85A0-D1480581610C}"/>
              </c:ext>
            </c:extLst>
          </c:dPt>
          <c:dPt>
            <c:idx val="2"/>
            <c:bubble3D val="0"/>
            <c:spPr>
              <a:solidFill>
                <a:srgbClr val="BDC1C1"/>
              </a:solidFill>
              <a:ln w="12700">
                <a:solidFill>
                  <a:srgbClr val="000000"/>
                </a:solidFill>
                <a:prstDash val="solid"/>
              </a:ln>
            </c:spPr>
            <c:extLst>
              <c:ext xmlns:c16="http://schemas.microsoft.com/office/drawing/2014/chart" uri="{C3380CC4-5D6E-409C-BE32-E72D297353CC}">
                <c16:uniqueId val="{00000002-A76E-48A0-85A0-D1480581610C}"/>
              </c:ext>
            </c:extLst>
          </c:dPt>
          <c:dPt>
            <c:idx val="3"/>
            <c:bubble3D val="0"/>
            <c:spPr>
              <a:solidFill>
                <a:srgbClr val="434646"/>
              </a:solidFill>
              <a:ln w="12700">
                <a:solidFill>
                  <a:srgbClr val="000000"/>
                </a:solidFill>
                <a:prstDash val="solid"/>
              </a:ln>
            </c:spPr>
            <c:extLst>
              <c:ext xmlns:c16="http://schemas.microsoft.com/office/drawing/2014/chart" uri="{C3380CC4-5D6E-409C-BE32-E72D297353CC}">
                <c16:uniqueId val="{00000003-A76E-48A0-85A0-D1480581610C}"/>
              </c:ext>
            </c:extLst>
          </c:dPt>
          <c:dLbls>
            <c:dLbl>
              <c:idx val="0"/>
              <c:layout>
                <c:manualLayout>
                  <c:x val="6.4133581857719793E-2"/>
                  <c:y val="-0.19358055555555556"/>
                </c:manualLayout>
              </c:layout>
              <c:tx>
                <c:rich>
                  <a:bodyPr/>
                  <a:lstStyle/>
                  <a:p>
                    <a:r>
                      <a:rPr lang="en-US" sz="700"/>
                      <a:t>L</a:t>
                    </a:r>
                    <a:r>
                      <a:rPr lang="en-US"/>
                      <a:t>ight passenger fleet
55.9%</a:t>
                    </a:r>
                  </a:p>
                </c:rich>
              </c:tx>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0-A76E-48A0-85A0-D1480581610C}"/>
                </c:ext>
              </c:extLst>
            </c:dLbl>
            <c:dLbl>
              <c:idx val="1"/>
              <c:layout>
                <c:manualLayout>
                  <c:x val="-3.8003661640593892E-3"/>
                  <c:y val="-1.403483655452136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76E-48A0-85A0-D1480581610C}"/>
                </c:ext>
              </c:extLst>
            </c:dLbl>
            <c:dLbl>
              <c:idx val="2"/>
              <c:layout>
                <c:manualLayout>
                  <c:x val="-2.4816198542289981E-2"/>
                  <c:y val="-7.079115110611212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76E-48A0-85A0-D1480581610C}"/>
                </c:ext>
              </c:extLst>
            </c:dLbl>
            <c:dLbl>
              <c:idx val="3"/>
              <c:layout>
                <c:manualLayout>
                  <c:x val="-4.5960317460317463E-3"/>
                  <c:y val="7.3920887799564274E-3"/>
                </c:manualLayout>
              </c:layout>
              <c:tx>
                <c:rich>
                  <a:bodyPr/>
                  <a:lstStyle/>
                  <a:p>
                    <a:r>
                      <a:rPr lang="en-US" sz="700"/>
                      <a:t>H</a:t>
                    </a:r>
                    <a:r>
                      <a:rPr lang="en-US"/>
                      <a:t>eavy fleet
26.7%</a:t>
                    </a:r>
                  </a:p>
                </c:rich>
              </c:tx>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A76E-48A0-85A0-D1480581610C}"/>
                </c:ext>
              </c:extLst>
            </c:dLbl>
            <c:numFmt formatCode="0.0%" sourceLinked="0"/>
            <c:spPr>
              <a:noFill/>
              <a:ln w="25400">
                <a:noFill/>
              </a:ln>
            </c:spPr>
            <c:txPr>
              <a:bodyPr/>
              <a:lstStyle/>
              <a:p>
                <a:pPr>
                  <a:defRPr sz="7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'1.10'!$B$3:$E$3</c:f>
              <c:strCache>
                <c:ptCount val="4"/>
                <c:pt idx="0">
                  <c:v>Light passenger</c:v>
                </c:pt>
                <c:pt idx="1">
                  <c:v>Light commercial</c:v>
                </c:pt>
                <c:pt idx="2">
                  <c:v>Motorcycle</c:v>
                </c:pt>
                <c:pt idx="3">
                  <c:v>Heavy fleet</c:v>
                </c:pt>
              </c:strCache>
            </c:strRef>
          </c:cat>
          <c:val>
            <c:numRef>
              <c:f>'1.10'!$B$20:$E$20</c:f>
              <c:numCache>
                <c:formatCode>0.000</c:formatCode>
                <c:ptCount val="4"/>
                <c:pt idx="0">
                  <c:v>8.0774066432500007</c:v>
                </c:pt>
                <c:pt idx="1">
                  <c:v>2.4722270316399997</c:v>
                </c:pt>
                <c:pt idx="2">
                  <c:v>4.7199943840000001E-2</c:v>
                </c:pt>
                <c:pt idx="3">
                  <c:v>3.8610723052399996</c:v>
                </c:pt>
              </c:numCache>
            </c:numRef>
          </c:val>
          <c:extLst>
            <c:ext xmlns:c16="http://schemas.microsoft.com/office/drawing/2014/chart" uri="{C3380CC4-5D6E-409C-BE32-E72D297353CC}">
              <c16:uniqueId val="{00000004-A76E-48A0-85A0-D1480581610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'1.10'!$B$3</c:f>
              <c:strCache>
                <c:ptCount val="1"/>
                <c:pt idx="0">
                  <c:v>Light passenger</c:v>
                </c:pt>
              </c:strCache>
            </c:strRef>
          </c:tx>
          <c:invertIfNegative val="0"/>
          <c:cat>
            <c:strRef>
              <c:f>'1.10'!$A$4:$A$20</c:f>
              <c:strCach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strCache>
            </c:strRef>
          </c:cat>
          <c:val>
            <c:numRef>
              <c:f>'1.10'!$B$4:$B$20</c:f>
              <c:numCache>
                <c:formatCode>#,##0.000</c:formatCode>
                <c:ptCount val="17"/>
                <c:pt idx="0">
                  <c:v>6.7652905591999986</c:v>
                </c:pt>
                <c:pt idx="1">
                  <c:v>7.066370322830001</c:v>
                </c:pt>
                <c:pt idx="2">
                  <c:v>7.3757275577399994</c:v>
                </c:pt>
                <c:pt idx="3">
                  <c:v>7.6710458805000004</c:v>
                </c:pt>
                <c:pt idx="4">
                  <c:v>7.5495068858499996</c:v>
                </c:pt>
                <c:pt idx="5">
                  <c:v>7.6448144892599998</c:v>
                </c:pt>
                <c:pt idx="6">
                  <c:v>7.796914139070001</c:v>
                </c:pt>
                <c:pt idx="7">
                  <c:v>7.6925282201999998</c:v>
                </c:pt>
                <c:pt idx="8">
                  <c:v>7.6268564305399993</c:v>
                </c:pt>
                <c:pt idx="9">
                  <c:v>7.6971618576499994</c:v>
                </c:pt>
                <c:pt idx="10">
                  <c:v>7.5752575643599993</c:v>
                </c:pt>
                <c:pt idx="11">
                  <c:v>7.4447752306599995</c:v>
                </c:pt>
                <c:pt idx="12">
                  <c:v>7.4151870079800002</c:v>
                </c:pt>
                <c:pt idx="13">
                  <c:v>7.4307535614300004</c:v>
                </c:pt>
                <c:pt idx="14">
                  <c:v>7.6621237544300005</c:v>
                </c:pt>
                <c:pt idx="15">
                  <c:v>7.8002599033900006</c:v>
                </c:pt>
                <c:pt idx="16" formatCode="0.000">
                  <c:v>8.0774066432500007</c:v>
                </c:pt>
              </c:numCache>
            </c:numRef>
          </c:val>
          <c:extLst>
            <c:ext xmlns:c16="http://schemas.microsoft.com/office/drawing/2014/chart" uri="{C3380CC4-5D6E-409C-BE32-E72D297353CC}">
              <c16:uniqueId val="{00000000-942D-4F87-9B25-1AF6E4DC4564}"/>
            </c:ext>
          </c:extLst>
        </c:ser>
        <c:ser>
          <c:idx val="1"/>
          <c:order val="1"/>
          <c:tx>
            <c:strRef>
              <c:f>'1.10'!$C$3</c:f>
              <c:strCache>
                <c:ptCount val="1"/>
                <c:pt idx="0">
                  <c:v>Light commercial</c:v>
                </c:pt>
              </c:strCache>
            </c:strRef>
          </c:tx>
          <c:invertIfNegative val="0"/>
          <c:cat>
            <c:strRef>
              <c:f>'1.10'!$A$4:$A$20</c:f>
              <c:strCach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strCache>
            </c:strRef>
          </c:cat>
          <c:val>
            <c:numRef>
              <c:f>'1.10'!$C$4:$C$20</c:f>
              <c:numCache>
                <c:formatCode>#,##0.000</c:formatCode>
                <c:ptCount val="17"/>
                <c:pt idx="0">
                  <c:v>1.5046749071100001</c:v>
                </c:pt>
                <c:pt idx="1">
                  <c:v>1.5596975769100001</c:v>
                </c:pt>
                <c:pt idx="2">
                  <c:v>1.5850270896100001</c:v>
                </c:pt>
                <c:pt idx="3">
                  <c:v>1.58226037566</c:v>
                </c:pt>
                <c:pt idx="4">
                  <c:v>1.6286443508600001</c:v>
                </c:pt>
                <c:pt idx="5">
                  <c:v>1.66393447456</c:v>
                </c:pt>
                <c:pt idx="6">
                  <c:v>1.71895367454</c:v>
                </c:pt>
                <c:pt idx="7">
                  <c:v>1.76446421715</c:v>
                </c:pt>
                <c:pt idx="8">
                  <c:v>1.7746020360100003</c:v>
                </c:pt>
                <c:pt idx="9">
                  <c:v>1.8302833946499999</c:v>
                </c:pt>
                <c:pt idx="10">
                  <c:v>1.86172944903</c:v>
                </c:pt>
                <c:pt idx="11">
                  <c:v>1.87931042313</c:v>
                </c:pt>
                <c:pt idx="12">
                  <c:v>1.9374710094600001</c:v>
                </c:pt>
                <c:pt idx="13">
                  <c:v>1.9934168270399999</c:v>
                </c:pt>
                <c:pt idx="14">
                  <c:v>2.1218401623300003</c:v>
                </c:pt>
                <c:pt idx="15">
                  <c:v>2.2378018324899998</c:v>
                </c:pt>
                <c:pt idx="16" formatCode="0.000">
                  <c:v>2.4722270316399997</c:v>
                </c:pt>
              </c:numCache>
            </c:numRef>
          </c:val>
          <c:extLst>
            <c:ext xmlns:c16="http://schemas.microsoft.com/office/drawing/2014/chart" uri="{C3380CC4-5D6E-409C-BE32-E72D297353CC}">
              <c16:uniqueId val="{00000001-942D-4F87-9B25-1AF6E4DC4564}"/>
            </c:ext>
          </c:extLst>
        </c:ser>
        <c:ser>
          <c:idx val="2"/>
          <c:order val="2"/>
          <c:tx>
            <c:strRef>
              <c:f>'1.10'!$D$3</c:f>
              <c:strCache>
                <c:ptCount val="1"/>
                <c:pt idx="0">
                  <c:v>Motorcycle</c:v>
                </c:pt>
              </c:strCache>
            </c:strRef>
          </c:tx>
          <c:invertIfNegative val="0"/>
          <c:cat>
            <c:strRef>
              <c:f>'1.10'!$A$4:$A$20</c:f>
              <c:strCach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strCache>
            </c:strRef>
          </c:cat>
          <c:val>
            <c:numRef>
              <c:f>'1.10'!$D$4:$D$18</c:f>
              <c:numCache>
                <c:formatCode>#,##0.000</c:formatCode>
                <c:ptCount val="15"/>
                <c:pt idx="0">
                  <c:v>2.8234856860000004E-2</c:v>
                </c:pt>
                <c:pt idx="1">
                  <c:v>2.796532254E-2</c:v>
                </c:pt>
                <c:pt idx="2">
                  <c:v>2.8364216340000001E-2</c:v>
                </c:pt>
                <c:pt idx="3">
                  <c:v>2.9396498189999998E-2</c:v>
                </c:pt>
                <c:pt idx="4">
                  <c:v>3.2006758940000005E-2</c:v>
                </c:pt>
                <c:pt idx="5">
                  <c:v>3.7436657219999996E-2</c:v>
                </c:pt>
                <c:pt idx="6">
                  <c:v>4.0615964650000003E-2</c:v>
                </c:pt>
                <c:pt idx="7">
                  <c:v>4.5334034089999996E-2</c:v>
                </c:pt>
                <c:pt idx="8">
                  <c:v>4.6300748440000004E-2</c:v>
                </c:pt>
                <c:pt idx="9">
                  <c:v>4.643382175E-2</c:v>
                </c:pt>
                <c:pt idx="10">
                  <c:v>4.512402896E-2</c:v>
                </c:pt>
                <c:pt idx="11">
                  <c:v>4.4464456909999998E-2</c:v>
                </c:pt>
                <c:pt idx="12">
                  <c:v>4.5089484169999992E-2</c:v>
                </c:pt>
                <c:pt idx="13">
                  <c:v>4.5306149320000003E-2</c:v>
                </c:pt>
                <c:pt idx="14">
                  <c:v>4.6824916219999999E-2</c:v>
                </c:pt>
              </c:numCache>
            </c:numRef>
          </c:val>
          <c:extLst>
            <c:ext xmlns:c16="http://schemas.microsoft.com/office/drawing/2014/chart" uri="{C3380CC4-5D6E-409C-BE32-E72D297353CC}">
              <c16:uniqueId val="{00000002-942D-4F87-9B25-1AF6E4DC4564}"/>
            </c:ext>
          </c:extLst>
        </c:ser>
        <c:ser>
          <c:idx val="3"/>
          <c:order val="3"/>
          <c:tx>
            <c:strRef>
              <c:f>'1.10'!$E$3</c:f>
              <c:strCache>
                <c:ptCount val="1"/>
                <c:pt idx="0">
                  <c:v>Heavy fleet</c:v>
                </c:pt>
              </c:strCache>
            </c:strRef>
          </c:tx>
          <c:invertIfNegative val="0"/>
          <c:cat>
            <c:strRef>
              <c:f>'1.10'!$A$4:$A$20</c:f>
              <c:strCach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strCache>
            </c:strRef>
          </c:cat>
          <c:val>
            <c:numRef>
              <c:f>'1.10'!$E$4:$E$20</c:f>
              <c:numCache>
                <c:formatCode>#,##0.000</c:formatCode>
                <c:ptCount val="17"/>
                <c:pt idx="0">
                  <c:v>2.3887432069000001</c:v>
                </c:pt>
                <c:pt idx="1">
                  <c:v>2.5725100674000001</c:v>
                </c:pt>
                <c:pt idx="2">
                  <c:v>2.6391339570799999</c:v>
                </c:pt>
                <c:pt idx="3">
                  <c:v>2.6535993360100001</c:v>
                </c:pt>
                <c:pt idx="4">
                  <c:v>2.8609928118400005</c:v>
                </c:pt>
                <c:pt idx="5">
                  <c:v>2.9199416763900001</c:v>
                </c:pt>
                <c:pt idx="6">
                  <c:v>3.0099033826600001</c:v>
                </c:pt>
                <c:pt idx="7">
                  <c:v>3.0773489845299999</c:v>
                </c:pt>
                <c:pt idx="8">
                  <c:v>2.9906497541000001</c:v>
                </c:pt>
                <c:pt idx="9">
                  <c:v>3.1097512523600002</c:v>
                </c:pt>
                <c:pt idx="10">
                  <c:v>3.2004969484000001</c:v>
                </c:pt>
                <c:pt idx="11">
                  <c:v>3.2138176595200005</c:v>
                </c:pt>
                <c:pt idx="12">
                  <c:v>3.2888096121199997</c:v>
                </c:pt>
                <c:pt idx="13">
                  <c:v>3.3457099021300003</c:v>
                </c:pt>
                <c:pt idx="14">
                  <c:v>3.4541745643699997</c:v>
                </c:pt>
                <c:pt idx="15">
                  <c:v>3.5093661303000001</c:v>
                </c:pt>
                <c:pt idx="16" formatCode="0.000">
                  <c:v>3.8610723052399996</c:v>
                </c:pt>
              </c:numCache>
            </c:numRef>
          </c:val>
          <c:extLst>
            <c:ext xmlns:c16="http://schemas.microsoft.com/office/drawing/2014/chart" uri="{C3380CC4-5D6E-409C-BE32-E72D297353CC}">
              <c16:uniqueId val="{00000003-942D-4F87-9B25-1AF6E4DC4564}"/>
            </c:ext>
          </c:extLst>
        </c:ser>
        <c:dLbls>
          <c:showLegendKey val="0"/>
          <c:showVal val="0"/>
          <c:showCatName val="0"/>
          <c:showSerName val="0"/>
          <c:showPercent val="0"/>
          <c:showBubbleSize val="0"/>
        </c:dLbls>
        <c:gapWidth val="150"/>
        <c:overlap val="100"/>
        <c:axId val="148827520"/>
        <c:axId val="150025344"/>
      </c:barChart>
      <c:catAx>
        <c:axId val="148827520"/>
        <c:scaling>
          <c:orientation val="minMax"/>
        </c:scaling>
        <c:delete val="0"/>
        <c:axPos val="b"/>
        <c:numFmt formatCode="General" sourceLinked="0"/>
        <c:majorTickMark val="out"/>
        <c:minorTickMark val="none"/>
        <c:tickLblPos val="nextTo"/>
        <c:crossAx val="150025344"/>
        <c:crosses val="autoZero"/>
        <c:auto val="1"/>
        <c:lblAlgn val="ctr"/>
        <c:lblOffset val="100"/>
        <c:noMultiLvlLbl val="0"/>
      </c:catAx>
      <c:valAx>
        <c:axId val="150025344"/>
        <c:scaling>
          <c:orientation val="minMax"/>
        </c:scaling>
        <c:delete val="0"/>
        <c:axPos val="l"/>
        <c:majorGridlines/>
        <c:numFmt formatCode="0" sourceLinked="0"/>
        <c:majorTickMark val="out"/>
        <c:minorTickMark val="none"/>
        <c:tickLblPos val="nextTo"/>
        <c:crossAx val="148827520"/>
        <c:crosses val="autoZero"/>
        <c:crossBetween val="between"/>
      </c:valAx>
    </c:plotArea>
    <c:legend>
      <c:legendPos val="r"/>
      <c:overlay val="0"/>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1984126984155"/>
          <c:y val="7.0726495726495933E-2"/>
          <c:w val="0.76671031746033058"/>
          <c:h val="0.78887108262109784"/>
        </c:manualLayout>
      </c:layout>
      <c:barChart>
        <c:barDir val="col"/>
        <c:grouping val="clustered"/>
        <c:varyColors val="0"/>
        <c:ser>
          <c:idx val="1"/>
          <c:order val="0"/>
          <c:spPr>
            <a:solidFill>
              <a:srgbClr val="66B134"/>
            </a:solidFill>
          </c:spPr>
          <c:invertIfNegative val="0"/>
          <c:cat>
            <c:strRef>
              <c:f>'1.11'!$A$4:$A$18</c:f>
              <c:strCache>
                <c:ptCount val="15"/>
                <c:pt idx="0">
                  <c:v>03/04</c:v>
                </c:pt>
                <c:pt idx="1">
                  <c:v>04/05</c:v>
                </c:pt>
                <c:pt idx="2">
                  <c:v>05/06</c:v>
                </c:pt>
                <c:pt idx="3">
                  <c:v>06/07</c:v>
                </c:pt>
                <c:pt idx="4">
                  <c:v>07/08</c:v>
                </c:pt>
                <c:pt idx="5">
                  <c:v>08/09</c:v>
                </c:pt>
                <c:pt idx="6">
                  <c:v>09/10</c:v>
                </c:pt>
                <c:pt idx="7">
                  <c:v>10/11</c:v>
                </c:pt>
                <c:pt idx="8">
                  <c:v>11/12</c:v>
                </c:pt>
                <c:pt idx="9">
                  <c:v>12/13</c:v>
                </c:pt>
                <c:pt idx="10">
                  <c:v>13/14</c:v>
                </c:pt>
                <c:pt idx="11">
                  <c:v>14/15</c:v>
                </c:pt>
                <c:pt idx="12">
                  <c:v>15/16</c:v>
                </c:pt>
                <c:pt idx="13">
                  <c:v>16/17</c:v>
                </c:pt>
                <c:pt idx="14">
                  <c:v>17/18</c:v>
                </c:pt>
              </c:strCache>
            </c:strRef>
          </c:cat>
          <c:val>
            <c:numRef>
              <c:f>'1.11'!$B$4:$B$18</c:f>
              <c:numCache>
                <c:formatCode>#,##0</c:formatCode>
                <c:ptCount val="15"/>
                <c:pt idx="0">
                  <c:v>22000</c:v>
                </c:pt>
                <c:pt idx="1">
                  <c:v>8600</c:v>
                </c:pt>
                <c:pt idx="2">
                  <c:v>10700</c:v>
                </c:pt>
                <c:pt idx="3">
                  <c:v>10100</c:v>
                </c:pt>
                <c:pt idx="4">
                  <c:v>4700</c:v>
                </c:pt>
                <c:pt idx="5">
                  <c:v>12500</c:v>
                </c:pt>
                <c:pt idx="6">
                  <c:v>16500</c:v>
                </c:pt>
                <c:pt idx="7">
                  <c:v>3900</c:v>
                </c:pt>
                <c:pt idx="8">
                  <c:v>-3200</c:v>
                </c:pt>
                <c:pt idx="9">
                  <c:v>7900</c:v>
                </c:pt>
                <c:pt idx="10">
                  <c:v>33100</c:v>
                </c:pt>
                <c:pt idx="11">
                  <c:v>53400</c:v>
                </c:pt>
                <c:pt idx="12">
                  <c:v>64100</c:v>
                </c:pt>
                <c:pt idx="13">
                  <c:v>58900</c:v>
                </c:pt>
                <c:pt idx="14">
                  <c:v>48900</c:v>
                </c:pt>
              </c:numCache>
            </c:numRef>
          </c:val>
          <c:extLst>
            <c:ext xmlns:c16="http://schemas.microsoft.com/office/drawing/2014/chart" uri="{C3380CC4-5D6E-409C-BE32-E72D297353CC}">
              <c16:uniqueId val="{00000000-EB38-4DCB-9E82-AF5AEAA48E0F}"/>
            </c:ext>
          </c:extLst>
        </c:ser>
        <c:dLbls>
          <c:showLegendKey val="0"/>
          <c:showVal val="0"/>
          <c:showCatName val="0"/>
          <c:showSerName val="0"/>
          <c:showPercent val="0"/>
          <c:showBubbleSize val="0"/>
        </c:dLbls>
        <c:gapWidth val="150"/>
        <c:axId val="150096512"/>
        <c:axId val="150106496"/>
      </c:barChart>
      <c:catAx>
        <c:axId val="150096512"/>
        <c:scaling>
          <c:orientation val="minMax"/>
        </c:scaling>
        <c:delete val="0"/>
        <c:axPos val="b"/>
        <c:numFmt formatCode="General" sourceLinked="1"/>
        <c:majorTickMark val="out"/>
        <c:minorTickMark val="none"/>
        <c:tickLblPos val="low"/>
        <c:txPr>
          <a:bodyPr rot="0" vert="horz"/>
          <a:lstStyle/>
          <a:p>
            <a:pPr>
              <a:defRPr sz="700">
                <a:latin typeface="Arial" pitchFamily="34" charset="0"/>
                <a:cs typeface="Arial" pitchFamily="34" charset="0"/>
              </a:defRPr>
            </a:pPr>
            <a:endParaRPr lang="en-US"/>
          </a:p>
        </c:txPr>
        <c:crossAx val="150106496"/>
        <c:crosses val="autoZero"/>
        <c:auto val="1"/>
        <c:lblAlgn val="ctr"/>
        <c:lblOffset val="100"/>
        <c:tickLblSkip val="2"/>
        <c:tickMarkSkip val="1"/>
        <c:noMultiLvlLbl val="0"/>
      </c:catAx>
      <c:valAx>
        <c:axId val="150106496"/>
        <c:scaling>
          <c:orientation val="minMax"/>
          <c:max val="80000"/>
        </c:scaling>
        <c:delete val="0"/>
        <c:axPos val="l"/>
        <c:majorGridlines>
          <c:spPr>
            <a:ln>
              <a:solidFill>
                <a:schemeClr val="bg1">
                  <a:lumMod val="75000"/>
                </a:schemeClr>
              </a:solidFill>
              <a:prstDash val="dash"/>
            </a:ln>
          </c:spPr>
        </c:majorGridlines>
        <c:numFmt formatCode="#,##0" sourceLinked="0"/>
        <c:majorTickMark val="out"/>
        <c:minorTickMark val="none"/>
        <c:tickLblPos val="nextTo"/>
        <c:txPr>
          <a:bodyPr rot="0" vert="horz"/>
          <a:lstStyle/>
          <a:p>
            <a:pPr>
              <a:defRPr sz="700">
                <a:latin typeface="Arial" pitchFamily="34" charset="0"/>
                <a:cs typeface="Arial" pitchFamily="34" charset="0"/>
              </a:defRPr>
            </a:pPr>
            <a:endParaRPr lang="en-US"/>
          </a:p>
        </c:txPr>
        <c:crossAx val="150096512"/>
        <c:crosses val="autoZero"/>
        <c:crossBetween val="between"/>
      </c:valAx>
      <c:spPr>
        <a:solidFill>
          <a:srgbClr val="FFFFFF"/>
        </a:solidFill>
      </c:spPr>
    </c:plotArea>
    <c:plotVisOnly val="1"/>
    <c:dispBlanksAs val="zero"/>
    <c:showDLblsOverMax val="0"/>
  </c:chart>
  <c:spPr>
    <a:solidFill>
      <a:srgbClr val="FFFFFF"/>
    </a:solidFill>
    <a:ln>
      <a:noFill/>
    </a:ln>
  </c:spPr>
  <c:printSettings>
    <c:headerFooter alignWithMargins="0"/>
    <c:pageMargins b="1" l="0.75000000000001465" r="0.75000000000001465" t="1" header="0.5" footer="0.5"/>
    <c:pageSetup paperSize="9"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a:pPr>
            <a:r>
              <a:rPr lang="en-NZ" sz="800">
                <a:latin typeface="Arial" pitchFamily="34" charset="0"/>
                <a:cs typeface="Arial" pitchFamily="34" charset="0"/>
              </a:rPr>
              <a:t>Figure 1.11b : Net migration</a:t>
            </a:r>
          </a:p>
        </c:rich>
      </c:tx>
      <c:layout>
        <c:manualLayout>
          <c:xMode val="edge"/>
          <c:yMode val="edge"/>
          <c:x val="0.3508536111111113"/>
          <c:y val="1.2658333333333337E-2"/>
        </c:manualLayout>
      </c:layout>
      <c:overlay val="0"/>
    </c:title>
    <c:autoTitleDeleted val="0"/>
    <c:plotArea>
      <c:layout>
        <c:manualLayout>
          <c:layoutTarget val="inner"/>
          <c:xMode val="edge"/>
          <c:yMode val="edge"/>
          <c:x val="0.14108573928258969"/>
          <c:y val="7.671716668327852E-2"/>
          <c:w val="0.8283587051618545"/>
          <c:h val="0.68898796296295306"/>
        </c:manualLayout>
      </c:layout>
      <c:barChart>
        <c:barDir val="col"/>
        <c:grouping val="stacked"/>
        <c:varyColors val="0"/>
        <c:ser>
          <c:idx val="0"/>
          <c:order val="0"/>
          <c:tx>
            <c:strRef>
              <c:f>'1.11'!$B$21</c:f>
              <c:strCache>
                <c:ptCount val="1"/>
                <c:pt idx="0">
                  <c:v>New Zealanders arriving</c:v>
                </c:pt>
              </c:strCache>
            </c:strRef>
          </c:tx>
          <c:spPr>
            <a:solidFill>
              <a:srgbClr val="0093D3"/>
            </a:solidFill>
          </c:spPr>
          <c:invertIfNegative val="0"/>
          <c:cat>
            <c:strRef>
              <c:f>'1.11'!$A$22:$A$36</c:f>
              <c:strCache>
                <c:ptCount val="15"/>
                <c:pt idx="0">
                  <c:v>03/04</c:v>
                </c:pt>
                <c:pt idx="1">
                  <c:v>04/05</c:v>
                </c:pt>
                <c:pt idx="2">
                  <c:v>05/06</c:v>
                </c:pt>
                <c:pt idx="3">
                  <c:v>06/07</c:v>
                </c:pt>
                <c:pt idx="4">
                  <c:v>07/08</c:v>
                </c:pt>
                <c:pt idx="5">
                  <c:v>08/09</c:v>
                </c:pt>
                <c:pt idx="6">
                  <c:v>09/10</c:v>
                </c:pt>
                <c:pt idx="7">
                  <c:v>10/11</c:v>
                </c:pt>
                <c:pt idx="8">
                  <c:v>11/12</c:v>
                </c:pt>
                <c:pt idx="9">
                  <c:v>12/13</c:v>
                </c:pt>
                <c:pt idx="10">
                  <c:v>13/14</c:v>
                </c:pt>
                <c:pt idx="11">
                  <c:v>14/15</c:v>
                </c:pt>
                <c:pt idx="12">
                  <c:v>15/16</c:v>
                </c:pt>
                <c:pt idx="13">
                  <c:v>16/17</c:v>
                </c:pt>
                <c:pt idx="14">
                  <c:v>17/18</c:v>
                </c:pt>
              </c:strCache>
            </c:strRef>
          </c:cat>
          <c:val>
            <c:numRef>
              <c:f>'1.11'!$B$22:$B$36</c:f>
              <c:numCache>
                <c:formatCode>#,##0\ \ \ \ </c:formatCode>
                <c:ptCount val="15"/>
                <c:pt idx="0">
                  <c:v>26353</c:v>
                </c:pt>
                <c:pt idx="1">
                  <c:v>24962</c:v>
                </c:pt>
                <c:pt idx="2">
                  <c:v>24040</c:v>
                </c:pt>
                <c:pt idx="3">
                  <c:v>23472</c:v>
                </c:pt>
                <c:pt idx="4">
                  <c:v>23036</c:v>
                </c:pt>
                <c:pt idx="5">
                  <c:v>24825</c:v>
                </c:pt>
                <c:pt idx="6">
                  <c:v>26193</c:v>
                </c:pt>
                <c:pt idx="7">
                  <c:v>23804</c:v>
                </c:pt>
                <c:pt idx="8">
                  <c:v>22595</c:v>
                </c:pt>
                <c:pt idx="9">
                  <c:v>24733</c:v>
                </c:pt>
                <c:pt idx="10">
                  <c:v>28004</c:v>
                </c:pt>
                <c:pt idx="11">
                  <c:v>29654</c:v>
                </c:pt>
                <c:pt idx="12">
                  <c:v>30759</c:v>
                </c:pt>
                <c:pt idx="13">
                  <c:v>32189</c:v>
                </c:pt>
                <c:pt idx="14" formatCode="#,##0">
                  <c:v>31885</c:v>
                </c:pt>
              </c:numCache>
            </c:numRef>
          </c:val>
          <c:extLst>
            <c:ext xmlns:c16="http://schemas.microsoft.com/office/drawing/2014/chart" uri="{C3380CC4-5D6E-409C-BE32-E72D297353CC}">
              <c16:uniqueId val="{00000000-912F-4ADB-BECC-1E6E1C3354DB}"/>
            </c:ext>
          </c:extLst>
        </c:ser>
        <c:ser>
          <c:idx val="1"/>
          <c:order val="1"/>
          <c:tx>
            <c:strRef>
              <c:f>'1.11'!$C$21</c:f>
              <c:strCache>
                <c:ptCount val="1"/>
                <c:pt idx="0">
                  <c:v>New Zealanders leaving</c:v>
                </c:pt>
              </c:strCache>
            </c:strRef>
          </c:tx>
          <c:spPr>
            <a:solidFill>
              <a:srgbClr val="45B6DE"/>
            </a:solidFill>
          </c:spPr>
          <c:invertIfNegative val="0"/>
          <c:cat>
            <c:strRef>
              <c:f>'1.11'!$A$22:$A$36</c:f>
              <c:strCache>
                <c:ptCount val="15"/>
                <c:pt idx="0">
                  <c:v>03/04</c:v>
                </c:pt>
                <c:pt idx="1">
                  <c:v>04/05</c:v>
                </c:pt>
                <c:pt idx="2">
                  <c:v>05/06</c:v>
                </c:pt>
                <c:pt idx="3">
                  <c:v>06/07</c:v>
                </c:pt>
                <c:pt idx="4">
                  <c:v>07/08</c:v>
                </c:pt>
                <c:pt idx="5">
                  <c:v>08/09</c:v>
                </c:pt>
                <c:pt idx="6">
                  <c:v>09/10</c:v>
                </c:pt>
                <c:pt idx="7">
                  <c:v>10/11</c:v>
                </c:pt>
                <c:pt idx="8">
                  <c:v>11/12</c:v>
                </c:pt>
                <c:pt idx="9">
                  <c:v>12/13</c:v>
                </c:pt>
                <c:pt idx="10">
                  <c:v>13/14</c:v>
                </c:pt>
                <c:pt idx="11">
                  <c:v>14/15</c:v>
                </c:pt>
                <c:pt idx="12">
                  <c:v>15/16</c:v>
                </c:pt>
                <c:pt idx="13">
                  <c:v>16/17</c:v>
                </c:pt>
                <c:pt idx="14">
                  <c:v>17/18</c:v>
                </c:pt>
              </c:strCache>
            </c:strRef>
          </c:cat>
          <c:val>
            <c:numRef>
              <c:f>'1.11'!$C$22:$C$36</c:f>
              <c:numCache>
                <c:formatCode>#,##0\ \ \ \ </c:formatCode>
                <c:ptCount val="15"/>
                <c:pt idx="0">
                  <c:v>-41392</c:v>
                </c:pt>
                <c:pt idx="1">
                  <c:v>-47385</c:v>
                </c:pt>
                <c:pt idx="2">
                  <c:v>-47774</c:v>
                </c:pt>
                <c:pt idx="3">
                  <c:v>-51842</c:v>
                </c:pt>
                <c:pt idx="4">
                  <c:v>-58327</c:v>
                </c:pt>
                <c:pt idx="5">
                  <c:v>-52484</c:v>
                </c:pt>
                <c:pt idx="6">
                  <c:v>-40429</c:v>
                </c:pt>
                <c:pt idx="7">
                  <c:v>-53708</c:v>
                </c:pt>
                <c:pt idx="8">
                  <c:v>-62102</c:v>
                </c:pt>
                <c:pt idx="9">
                  <c:v>-56474</c:v>
                </c:pt>
                <c:pt idx="10">
                  <c:v>-40062</c:v>
                </c:pt>
                <c:pt idx="11">
                  <c:v>-35298</c:v>
                </c:pt>
                <c:pt idx="12">
                  <c:v>-33898</c:v>
                </c:pt>
                <c:pt idx="13">
                  <c:v>-33473</c:v>
                </c:pt>
                <c:pt idx="14" formatCode="#,##0">
                  <c:v>-33655</c:v>
                </c:pt>
              </c:numCache>
            </c:numRef>
          </c:val>
          <c:extLst>
            <c:ext xmlns:c16="http://schemas.microsoft.com/office/drawing/2014/chart" uri="{C3380CC4-5D6E-409C-BE32-E72D297353CC}">
              <c16:uniqueId val="{00000001-912F-4ADB-BECC-1E6E1C3354DB}"/>
            </c:ext>
          </c:extLst>
        </c:ser>
        <c:ser>
          <c:idx val="2"/>
          <c:order val="2"/>
          <c:tx>
            <c:strRef>
              <c:f>'1.11'!$D$21</c:f>
              <c:strCache>
                <c:ptCount val="1"/>
                <c:pt idx="0">
                  <c:v>Non-New Zealanders arriving</c:v>
                </c:pt>
              </c:strCache>
            </c:strRef>
          </c:tx>
          <c:spPr>
            <a:solidFill>
              <a:schemeClr val="bg1">
                <a:lumMod val="50000"/>
              </a:schemeClr>
            </a:solidFill>
          </c:spPr>
          <c:invertIfNegative val="0"/>
          <c:cat>
            <c:strRef>
              <c:f>'1.11'!$A$22:$A$36</c:f>
              <c:strCache>
                <c:ptCount val="15"/>
                <c:pt idx="0">
                  <c:v>03/04</c:v>
                </c:pt>
                <c:pt idx="1">
                  <c:v>04/05</c:v>
                </c:pt>
                <c:pt idx="2">
                  <c:v>05/06</c:v>
                </c:pt>
                <c:pt idx="3">
                  <c:v>06/07</c:v>
                </c:pt>
                <c:pt idx="4">
                  <c:v>07/08</c:v>
                </c:pt>
                <c:pt idx="5">
                  <c:v>08/09</c:v>
                </c:pt>
                <c:pt idx="6">
                  <c:v>09/10</c:v>
                </c:pt>
                <c:pt idx="7">
                  <c:v>10/11</c:v>
                </c:pt>
                <c:pt idx="8">
                  <c:v>11/12</c:v>
                </c:pt>
                <c:pt idx="9">
                  <c:v>12/13</c:v>
                </c:pt>
                <c:pt idx="10">
                  <c:v>13/14</c:v>
                </c:pt>
                <c:pt idx="11">
                  <c:v>14/15</c:v>
                </c:pt>
                <c:pt idx="12">
                  <c:v>15/16</c:v>
                </c:pt>
                <c:pt idx="13">
                  <c:v>16/17</c:v>
                </c:pt>
                <c:pt idx="14">
                  <c:v>17/18</c:v>
                </c:pt>
              </c:strCache>
            </c:strRef>
          </c:cat>
          <c:val>
            <c:numRef>
              <c:f>'1.11'!$D$22:$D$36</c:f>
              <c:numCache>
                <c:formatCode>#,##0\ \ \ \ </c:formatCode>
                <c:ptCount val="15"/>
                <c:pt idx="0">
                  <c:v>57932</c:v>
                </c:pt>
                <c:pt idx="1">
                  <c:v>54177</c:v>
                </c:pt>
                <c:pt idx="2">
                  <c:v>56036</c:v>
                </c:pt>
                <c:pt idx="3">
                  <c:v>59228</c:v>
                </c:pt>
                <c:pt idx="4">
                  <c:v>62203</c:v>
                </c:pt>
                <c:pt idx="5">
                  <c:v>63426</c:v>
                </c:pt>
                <c:pt idx="6">
                  <c:v>56112</c:v>
                </c:pt>
                <c:pt idx="7">
                  <c:v>60212</c:v>
                </c:pt>
                <c:pt idx="8">
                  <c:v>61807</c:v>
                </c:pt>
                <c:pt idx="9">
                  <c:v>63502</c:v>
                </c:pt>
                <c:pt idx="10">
                  <c:v>72780</c:v>
                </c:pt>
                <c:pt idx="11">
                  <c:v>86001</c:v>
                </c:pt>
                <c:pt idx="12">
                  <c:v>94296</c:v>
                </c:pt>
                <c:pt idx="13">
                  <c:v>99166</c:v>
                </c:pt>
                <c:pt idx="14" formatCode="#,##0">
                  <c:v>97651</c:v>
                </c:pt>
              </c:numCache>
            </c:numRef>
          </c:val>
          <c:extLst>
            <c:ext xmlns:c16="http://schemas.microsoft.com/office/drawing/2014/chart" uri="{C3380CC4-5D6E-409C-BE32-E72D297353CC}">
              <c16:uniqueId val="{00000002-912F-4ADB-BECC-1E6E1C3354DB}"/>
            </c:ext>
          </c:extLst>
        </c:ser>
        <c:ser>
          <c:idx val="3"/>
          <c:order val="3"/>
          <c:tx>
            <c:strRef>
              <c:f>'1.11'!$E$21</c:f>
              <c:strCache>
                <c:ptCount val="1"/>
                <c:pt idx="0">
                  <c:v>Non-New Zealanders leaving</c:v>
                </c:pt>
              </c:strCache>
            </c:strRef>
          </c:tx>
          <c:spPr>
            <a:solidFill>
              <a:schemeClr val="bg1">
                <a:lumMod val="75000"/>
              </a:schemeClr>
            </a:solidFill>
          </c:spPr>
          <c:invertIfNegative val="0"/>
          <c:cat>
            <c:strRef>
              <c:f>'1.11'!$A$22:$A$36</c:f>
              <c:strCache>
                <c:ptCount val="15"/>
                <c:pt idx="0">
                  <c:v>03/04</c:v>
                </c:pt>
                <c:pt idx="1">
                  <c:v>04/05</c:v>
                </c:pt>
                <c:pt idx="2">
                  <c:v>05/06</c:v>
                </c:pt>
                <c:pt idx="3">
                  <c:v>06/07</c:v>
                </c:pt>
                <c:pt idx="4">
                  <c:v>07/08</c:v>
                </c:pt>
                <c:pt idx="5">
                  <c:v>08/09</c:v>
                </c:pt>
                <c:pt idx="6">
                  <c:v>09/10</c:v>
                </c:pt>
                <c:pt idx="7">
                  <c:v>10/11</c:v>
                </c:pt>
                <c:pt idx="8">
                  <c:v>11/12</c:v>
                </c:pt>
                <c:pt idx="9">
                  <c:v>12/13</c:v>
                </c:pt>
                <c:pt idx="10">
                  <c:v>13/14</c:v>
                </c:pt>
                <c:pt idx="11">
                  <c:v>14/15</c:v>
                </c:pt>
                <c:pt idx="12">
                  <c:v>15/16</c:v>
                </c:pt>
                <c:pt idx="13">
                  <c:v>16/17</c:v>
                </c:pt>
                <c:pt idx="14">
                  <c:v>17/18</c:v>
                </c:pt>
              </c:strCache>
            </c:strRef>
          </c:cat>
          <c:val>
            <c:numRef>
              <c:f>'1.11'!$E$22:$E$36</c:f>
              <c:numCache>
                <c:formatCode>#,##0\ \ \ \ </c:formatCode>
                <c:ptCount val="15"/>
                <c:pt idx="0">
                  <c:v>-20885</c:v>
                </c:pt>
                <c:pt idx="1">
                  <c:v>-23161</c:v>
                </c:pt>
                <c:pt idx="2">
                  <c:v>-21614</c:v>
                </c:pt>
                <c:pt idx="3">
                  <c:v>-20780</c:v>
                </c:pt>
                <c:pt idx="4">
                  <c:v>-22180</c:v>
                </c:pt>
                <c:pt idx="5">
                  <c:v>-23252</c:v>
                </c:pt>
                <c:pt idx="6">
                  <c:v>-25372</c:v>
                </c:pt>
                <c:pt idx="7">
                  <c:v>-26441</c:v>
                </c:pt>
                <c:pt idx="8">
                  <c:v>-25491</c:v>
                </c:pt>
                <c:pt idx="9">
                  <c:v>-23854</c:v>
                </c:pt>
                <c:pt idx="10">
                  <c:v>-22384</c:v>
                </c:pt>
                <c:pt idx="11">
                  <c:v>-22098</c:v>
                </c:pt>
                <c:pt idx="12">
                  <c:v>-22067</c:v>
                </c:pt>
                <c:pt idx="13">
                  <c:v>-25577</c:v>
                </c:pt>
                <c:pt idx="14" formatCode="#,##0">
                  <c:v>-30886</c:v>
                </c:pt>
              </c:numCache>
            </c:numRef>
          </c:val>
          <c:extLst>
            <c:ext xmlns:c16="http://schemas.microsoft.com/office/drawing/2014/chart" uri="{C3380CC4-5D6E-409C-BE32-E72D297353CC}">
              <c16:uniqueId val="{00000003-912F-4ADB-BECC-1E6E1C3354DB}"/>
            </c:ext>
          </c:extLst>
        </c:ser>
        <c:dLbls>
          <c:showLegendKey val="0"/>
          <c:showVal val="0"/>
          <c:showCatName val="0"/>
          <c:showSerName val="0"/>
          <c:showPercent val="0"/>
          <c:showBubbleSize val="0"/>
        </c:dLbls>
        <c:gapWidth val="150"/>
        <c:overlap val="100"/>
        <c:axId val="142820096"/>
        <c:axId val="142821632"/>
      </c:barChart>
      <c:catAx>
        <c:axId val="142820096"/>
        <c:scaling>
          <c:orientation val="minMax"/>
        </c:scaling>
        <c:delete val="0"/>
        <c:axPos val="b"/>
        <c:numFmt formatCode="General" sourceLinked="1"/>
        <c:majorTickMark val="out"/>
        <c:minorTickMark val="none"/>
        <c:tickLblPos val="low"/>
        <c:txPr>
          <a:bodyPr/>
          <a:lstStyle/>
          <a:p>
            <a:pPr>
              <a:defRPr sz="700">
                <a:latin typeface="Arial" pitchFamily="34" charset="0"/>
                <a:cs typeface="Arial" pitchFamily="34" charset="0"/>
              </a:defRPr>
            </a:pPr>
            <a:endParaRPr lang="en-US"/>
          </a:p>
        </c:txPr>
        <c:crossAx val="142821632"/>
        <c:crosses val="autoZero"/>
        <c:auto val="1"/>
        <c:lblAlgn val="ctr"/>
        <c:lblOffset val="100"/>
        <c:tickLblSkip val="2"/>
        <c:noMultiLvlLbl val="0"/>
      </c:catAx>
      <c:valAx>
        <c:axId val="142821632"/>
        <c:scaling>
          <c:orientation val="minMax"/>
          <c:max val="130000"/>
          <c:min val="-100000"/>
        </c:scaling>
        <c:delete val="0"/>
        <c:axPos val="l"/>
        <c:majorGridlines>
          <c:spPr>
            <a:ln>
              <a:solidFill>
                <a:schemeClr val="bg1">
                  <a:lumMod val="75000"/>
                </a:schemeClr>
              </a:solidFill>
              <a:prstDash val="dash"/>
            </a:ln>
          </c:spPr>
        </c:majorGridlines>
        <c:numFmt formatCode="#,##0\ \ \ \ " sourceLinked="1"/>
        <c:majorTickMark val="out"/>
        <c:minorTickMark val="none"/>
        <c:tickLblPos val="nextTo"/>
        <c:txPr>
          <a:bodyPr/>
          <a:lstStyle/>
          <a:p>
            <a:pPr>
              <a:defRPr sz="700">
                <a:latin typeface="Arial" pitchFamily="34" charset="0"/>
                <a:cs typeface="Arial" pitchFamily="34" charset="0"/>
              </a:defRPr>
            </a:pPr>
            <a:endParaRPr lang="en-US"/>
          </a:p>
        </c:txPr>
        <c:crossAx val="142820096"/>
        <c:crosses val="autoZero"/>
        <c:crossBetween val="between"/>
        <c:majorUnit val="25000"/>
      </c:valAx>
      <c:spPr>
        <a:solidFill>
          <a:srgbClr val="FFFFFF"/>
        </a:solidFill>
      </c:spPr>
    </c:plotArea>
    <c:legend>
      <c:legendPos val="b"/>
      <c:layout>
        <c:manualLayout>
          <c:xMode val="edge"/>
          <c:yMode val="edge"/>
          <c:x val="2.4890277777778351E-2"/>
          <c:y val="0.86095833333334282"/>
          <c:w val="0.93319472222222233"/>
          <c:h val="0.1390416666666667"/>
        </c:manualLayout>
      </c:layout>
      <c:overlay val="0"/>
      <c:txPr>
        <a:bodyPr/>
        <a:lstStyle/>
        <a:p>
          <a:pPr>
            <a:defRPr sz="700">
              <a:latin typeface="Arial" pitchFamily="34" charset="0"/>
              <a:cs typeface="Arial" pitchFamily="34" charset="0"/>
            </a:defRPr>
          </a:pPr>
          <a:endParaRPr lang="en-US"/>
        </a:p>
      </c:txPr>
    </c:legend>
    <c:plotVisOnly val="1"/>
    <c:dispBlanksAs val="gap"/>
    <c:showDLblsOverMax val="0"/>
  </c:chart>
  <c:spPr>
    <a:solidFill>
      <a:srgbClr val="FFFFFF"/>
    </a:solidFill>
    <a:ln>
      <a:noFill/>
    </a:ln>
  </c:spPr>
  <c:printSettings>
    <c:headerFooter/>
    <c:pageMargins b="0.75000000000000799" l="0.70000000000000062" r="0.70000000000000062" t="0.75000000000000799" header="0.30000000000000032" footer="0.30000000000000032"/>
    <c:pageSetup paperSize="9"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a:pPr>
            <a:r>
              <a:rPr lang="en-NZ" sz="800" baseline="0">
                <a:latin typeface="Arial" pitchFamily="34" charset="0"/>
                <a:cs typeface="Arial" pitchFamily="34" charset="0"/>
              </a:rPr>
              <a:t>Figure 1.11a : Net migration and light fleet growth</a:t>
            </a:r>
            <a:endParaRPr lang="en-NZ" sz="800">
              <a:latin typeface="Arial" pitchFamily="34" charset="0"/>
              <a:cs typeface="Arial" pitchFamily="34" charset="0"/>
            </a:endParaRPr>
          </a:p>
        </c:rich>
      </c:tx>
      <c:layout>
        <c:manualLayout>
          <c:xMode val="edge"/>
          <c:yMode val="edge"/>
          <c:x val="0.15328055555555559"/>
          <c:y val="8.9907407407407546E-4"/>
        </c:manualLayout>
      </c:layout>
      <c:overlay val="0"/>
    </c:title>
    <c:autoTitleDeleted val="0"/>
    <c:plotArea>
      <c:layout>
        <c:manualLayout>
          <c:layoutTarget val="inner"/>
          <c:xMode val="edge"/>
          <c:yMode val="edge"/>
          <c:x val="0.13553018372703673"/>
          <c:y val="0.10943564814814952"/>
          <c:w val="0.8283587051618545"/>
          <c:h val="0.75075648148148888"/>
        </c:manualLayout>
      </c:layout>
      <c:barChart>
        <c:barDir val="col"/>
        <c:grouping val="stacked"/>
        <c:varyColors val="0"/>
        <c:ser>
          <c:idx val="4"/>
          <c:order val="0"/>
          <c:tx>
            <c:strRef>
              <c:f>'1.11'!$B$3</c:f>
              <c:strCache>
                <c:ptCount val="1"/>
                <c:pt idx="0">
                  <c:v>Net migration</c:v>
                </c:pt>
              </c:strCache>
            </c:strRef>
          </c:tx>
          <c:spPr>
            <a:solidFill>
              <a:srgbClr val="45B6DE"/>
            </a:solidFill>
            <a:ln>
              <a:noFill/>
            </a:ln>
          </c:spPr>
          <c:invertIfNegative val="0"/>
          <c:cat>
            <c:strRef>
              <c:f>'1.11'!$A$4:$A$18</c:f>
              <c:strCache>
                <c:ptCount val="15"/>
                <c:pt idx="0">
                  <c:v>03/04</c:v>
                </c:pt>
                <c:pt idx="1">
                  <c:v>04/05</c:v>
                </c:pt>
                <c:pt idx="2">
                  <c:v>05/06</c:v>
                </c:pt>
                <c:pt idx="3">
                  <c:v>06/07</c:v>
                </c:pt>
                <c:pt idx="4">
                  <c:v>07/08</c:v>
                </c:pt>
                <c:pt idx="5">
                  <c:v>08/09</c:v>
                </c:pt>
                <c:pt idx="6">
                  <c:v>09/10</c:v>
                </c:pt>
                <c:pt idx="7">
                  <c:v>10/11</c:v>
                </c:pt>
                <c:pt idx="8">
                  <c:v>11/12</c:v>
                </c:pt>
                <c:pt idx="9">
                  <c:v>12/13</c:v>
                </c:pt>
                <c:pt idx="10">
                  <c:v>13/14</c:v>
                </c:pt>
                <c:pt idx="11">
                  <c:v>14/15</c:v>
                </c:pt>
                <c:pt idx="12">
                  <c:v>15/16</c:v>
                </c:pt>
                <c:pt idx="13">
                  <c:v>16/17</c:v>
                </c:pt>
                <c:pt idx="14">
                  <c:v>17/18</c:v>
                </c:pt>
              </c:strCache>
            </c:strRef>
          </c:cat>
          <c:val>
            <c:numRef>
              <c:f>'1.11'!$B$4:$B$18</c:f>
              <c:numCache>
                <c:formatCode>#,##0</c:formatCode>
                <c:ptCount val="15"/>
                <c:pt idx="0">
                  <c:v>22000</c:v>
                </c:pt>
                <c:pt idx="1">
                  <c:v>8600</c:v>
                </c:pt>
                <c:pt idx="2">
                  <c:v>10700</c:v>
                </c:pt>
                <c:pt idx="3">
                  <c:v>10100</c:v>
                </c:pt>
                <c:pt idx="4">
                  <c:v>4700</c:v>
                </c:pt>
                <c:pt idx="5">
                  <c:v>12500</c:v>
                </c:pt>
                <c:pt idx="6">
                  <c:v>16500</c:v>
                </c:pt>
                <c:pt idx="7">
                  <c:v>3900</c:v>
                </c:pt>
                <c:pt idx="8">
                  <c:v>-3200</c:v>
                </c:pt>
                <c:pt idx="9">
                  <c:v>7900</c:v>
                </c:pt>
                <c:pt idx="10">
                  <c:v>33100</c:v>
                </c:pt>
                <c:pt idx="11">
                  <c:v>53400</c:v>
                </c:pt>
                <c:pt idx="12">
                  <c:v>64100</c:v>
                </c:pt>
                <c:pt idx="13">
                  <c:v>58900</c:v>
                </c:pt>
                <c:pt idx="14">
                  <c:v>48900</c:v>
                </c:pt>
              </c:numCache>
            </c:numRef>
          </c:val>
          <c:extLst>
            <c:ext xmlns:c16="http://schemas.microsoft.com/office/drawing/2014/chart" uri="{C3380CC4-5D6E-409C-BE32-E72D297353CC}">
              <c16:uniqueId val="{00000000-755E-4521-AF7A-8F4F3568864B}"/>
            </c:ext>
          </c:extLst>
        </c:ser>
        <c:ser>
          <c:idx val="5"/>
          <c:order val="1"/>
          <c:tx>
            <c:strRef>
              <c:f>'1.11'!$D$3</c:f>
              <c:strCache>
                <c:ptCount val="1"/>
                <c:pt idx="0">
                  <c:v>Natural population growth</c:v>
                </c:pt>
              </c:strCache>
            </c:strRef>
          </c:tx>
          <c:spPr>
            <a:solidFill>
              <a:srgbClr val="0093D3"/>
            </a:solidFill>
            <a:ln>
              <a:noFill/>
            </a:ln>
          </c:spPr>
          <c:invertIfNegative val="0"/>
          <c:cat>
            <c:strRef>
              <c:f>'1.11'!$A$4:$A$18</c:f>
              <c:strCache>
                <c:ptCount val="15"/>
                <c:pt idx="0">
                  <c:v>03/04</c:v>
                </c:pt>
                <c:pt idx="1">
                  <c:v>04/05</c:v>
                </c:pt>
                <c:pt idx="2">
                  <c:v>05/06</c:v>
                </c:pt>
                <c:pt idx="3">
                  <c:v>06/07</c:v>
                </c:pt>
                <c:pt idx="4">
                  <c:v>07/08</c:v>
                </c:pt>
                <c:pt idx="5">
                  <c:v>08/09</c:v>
                </c:pt>
                <c:pt idx="6">
                  <c:v>09/10</c:v>
                </c:pt>
                <c:pt idx="7">
                  <c:v>10/11</c:v>
                </c:pt>
                <c:pt idx="8">
                  <c:v>11/12</c:v>
                </c:pt>
                <c:pt idx="9">
                  <c:v>12/13</c:v>
                </c:pt>
                <c:pt idx="10">
                  <c:v>13/14</c:v>
                </c:pt>
                <c:pt idx="11">
                  <c:v>14/15</c:v>
                </c:pt>
                <c:pt idx="12">
                  <c:v>15/16</c:v>
                </c:pt>
                <c:pt idx="13">
                  <c:v>16/17</c:v>
                </c:pt>
                <c:pt idx="14">
                  <c:v>17/18</c:v>
                </c:pt>
              </c:strCache>
            </c:strRef>
          </c:cat>
          <c:val>
            <c:numRef>
              <c:f>'1.11'!$D$4:$D$18</c:f>
              <c:numCache>
                <c:formatCode>#,##0</c:formatCode>
                <c:ptCount val="15"/>
                <c:pt idx="0">
                  <c:v>29600</c:v>
                </c:pt>
                <c:pt idx="1">
                  <c:v>29100</c:v>
                </c:pt>
                <c:pt idx="2">
                  <c:v>31300</c:v>
                </c:pt>
                <c:pt idx="3">
                  <c:v>33800</c:v>
                </c:pt>
                <c:pt idx="4">
                  <c:v>35900</c:v>
                </c:pt>
                <c:pt idx="5">
                  <c:v>35000</c:v>
                </c:pt>
                <c:pt idx="6">
                  <c:v>36200</c:v>
                </c:pt>
                <c:pt idx="7">
                  <c:v>34100</c:v>
                </c:pt>
                <c:pt idx="8">
                  <c:v>31900</c:v>
                </c:pt>
                <c:pt idx="9">
                  <c:v>30800</c:v>
                </c:pt>
                <c:pt idx="10">
                  <c:v>29300</c:v>
                </c:pt>
                <c:pt idx="11">
                  <c:v>27700</c:v>
                </c:pt>
                <c:pt idx="12">
                  <c:v>28400</c:v>
                </c:pt>
                <c:pt idx="13">
                  <c:v>28300</c:v>
                </c:pt>
                <c:pt idx="14">
                  <c:v>26700</c:v>
                </c:pt>
              </c:numCache>
            </c:numRef>
          </c:val>
          <c:extLst>
            <c:ext xmlns:c16="http://schemas.microsoft.com/office/drawing/2014/chart" uri="{C3380CC4-5D6E-409C-BE32-E72D297353CC}">
              <c16:uniqueId val="{00000001-755E-4521-AF7A-8F4F3568864B}"/>
            </c:ext>
          </c:extLst>
        </c:ser>
        <c:dLbls>
          <c:showLegendKey val="0"/>
          <c:showVal val="0"/>
          <c:showCatName val="0"/>
          <c:showSerName val="0"/>
          <c:showPercent val="0"/>
          <c:showBubbleSize val="0"/>
        </c:dLbls>
        <c:gapWidth val="150"/>
        <c:overlap val="100"/>
        <c:axId val="150341888"/>
        <c:axId val="150355968"/>
      </c:barChart>
      <c:lineChart>
        <c:grouping val="standard"/>
        <c:varyColors val="0"/>
        <c:ser>
          <c:idx val="0"/>
          <c:order val="2"/>
          <c:tx>
            <c:strRef>
              <c:f>'1.11'!$E$3</c:f>
              <c:strCache>
                <c:ptCount val="1"/>
                <c:pt idx="0">
                  <c:v>Light fleet growth</c:v>
                </c:pt>
              </c:strCache>
            </c:strRef>
          </c:tx>
          <c:spPr>
            <a:ln>
              <a:solidFill>
                <a:schemeClr val="tx1">
                  <a:lumMod val="65000"/>
                  <a:lumOff val="35000"/>
                </a:schemeClr>
              </a:solidFill>
            </a:ln>
          </c:spPr>
          <c:marker>
            <c:symbol val="none"/>
          </c:marker>
          <c:cat>
            <c:strRef>
              <c:f>'1.11'!$A$4:$A$18</c:f>
              <c:strCache>
                <c:ptCount val="15"/>
                <c:pt idx="0">
                  <c:v>03/04</c:v>
                </c:pt>
                <c:pt idx="1">
                  <c:v>04/05</c:v>
                </c:pt>
                <c:pt idx="2">
                  <c:v>05/06</c:v>
                </c:pt>
                <c:pt idx="3">
                  <c:v>06/07</c:v>
                </c:pt>
                <c:pt idx="4">
                  <c:v>07/08</c:v>
                </c:pt>
                <c:pt idx="5">
                  <c:v>08/09</c:v>
                </c:pt>
                <c:pt idx="6">
                  <c:v>09/10</c:v>
                </c:pt>
                <c:pt idx="7">
                  <c:v>10/11</c:v>
                </c:pt>
                <c:pt idx="8">
                  <c:v>11/12</c:v>
                </c:pt>
                <c:pt idx="9">
                  <c:v>12/13</c:v>
                </c:pt>
                <c:pt idx="10">
                  <c:v>13/14</c:v>
                </c:pt>
                <c:pt idx="11">
                  <c:v>14/15</c:v>
                </c:pt>
                <c:pt idx="12">
                  <c:v>15/16</c:v>
                </c:pt>
                <c:pt idx="13">
                  <c:v>16/17</c:v>
                </c:pt>
                <c:pt idx="14">
                  <c:v>17/18</c:v>
                </c:pt>
              </c:strCache>
            </c:strRef>
          </c:cat>
          <c:val>
            <c:numRef>
              <c:f>'1.11'!$E$4:$E$18</c:f>
              <c:numCache>
                <c:formatCode>#,##0\ \ </c:formatCode>
                <c:ptCount val="15"/>
                <c:pt idx="0">
                  <c:v>114221</c:v>
                </c:pt>
                <c:pt idx="1">
                  <c:v>103054</c:v>
                </c:pt>
                <c:pt idx="2">
                  <c:v>85088</c:v>
                </c:pt>
                <c:pt idx="3">
                  <c:v>54120</c:v>
                </c:pt>
                <c:pt idx="4">
                  <c:v>52344</c:v>
                </c:pt>
                <c:pt idx="5">
                  <c:v>-13706</c:v>
                </c:pt>
                <c:pt idx="6">
                  <c:v>17400</c:v>
                </c:pt>
                <c:pt idx="7">
                  <c:v>4053</c:v>
                </c:pt>
                <c:pt idx="8">
                  <c:v>17337</c:v>
                </c:pt>
                <c:pt idx="9">
                  <c:v>67404</c:v>
                </c:pt>
                <c:pt idx="10">
                  <c:v>94049</c:v>
                </c:pt>
                <c:pt idx="11">
                  <c:v>125170</c:v>
                </c:pt>
                <c:pt idx="12">
                  <c:v>137162</c:v>
                </c:pt>
                <c:pt idx="13">
                  <c:v>159653</c:v>
                </c:pt>
                <c:pt idx="14">
                  <c:v>148134</c:v>
                </c:pt>
              </c:numCache>
            </c:numRef>
          </c:val>
          <c:smooth val="0"/>
          <c:extLst>
            <c:ext xmlns:c16="http://schemas.microsoft.com/office/drawing/2014/chart" uri="{C3380CC4-5D6E-409C-BE32-E72D297353CC}">
              <c16:uniqueId val="{00000002-755E-4521-AF7A-8F4F3568864B}"/>
            </c:ext>
          </c:extLst>
        </c:ser>
        <c:dLbls>
          <c:showLegendKey val="0"/>
          <c:showVal val="0"/>
          <c:showCatName val="0"/>
          <c:showSerName val="0"/>
          <c:showPercent val="0"/>
          <c:showBubbleSize val="0"/>
        </c:dLbls>
        <c:marker val="1"/>
        <c:smooth val="0"/>
        <c:axId val="150341888"/>
        <c:axId val="150355968"/>
      </c:lineChart>
      <c:catAx>
        <c:axId val="150341888"/>
        <c:scaling>
          <c:orientation val="minMax"/>
        </c:scaling>
        <c:delete val="0"/>
        <c:axPos val="b"/>
        <c:numFmt formatCode="General" sourceLinked="1"/>
        <c:majorTickMark val="out"/>
        <c:minorTickMark val="none"/>
        <c:tickLblPos val="nextTo"/>
        <c:txPr>
          <a:bodyPr/>
          <a:lstStyle/>
          <a:p>
            <a:pPr>
              <a:defRPr sz="700">
                <a:latin typeface="Arial" pitchFamily="34" charset="0"/>
                <a:cs typeface="Arial" pitchFamily="34" charset="0"/>
              </a:defRPr>
            </a:pPr>
            <a:endParaRPr lang="en-US"/>
          </a:p>
        </c:txPr>
        <c:crossAx val="150355968"/>
        <c:crosses val="autoZero"/>
        <c:auto val="1"/>
        <c:lblAlgn val="ctr"/>
        <c:lblOffset val="100"/>
        <c:tickLblSkip val="2"/>
        <c:noMultiLvlLbl val="0"/>
      </c:catAx>
      <c:valAx>
        <c:axId val="150355968"/>
        <c:scaling>
          <c:orientation val="minMax"/>
          <c:max val="175000"/>
          <c:min val="-25000"/>
        </c:scaling>
        <c:delete val="0"/>
        <c:axPos val="l"/>
        <c:majorGridlines>
          <c:spPr>
            <a:ln>
              <a:solidFill>
                <a:schemeClr val="bg1">
                  <a:lumMod val="75000"/>
                </a:schemeClr>
              </a:solidFill>
              <a:prstDash val="dash"/>
            </a:ln>
          </c:spPr>
        </c:majorGridlines>
        <c:numFmt formatCode="#,##0" sourceLinked="1"/>
        <c:majorTickMark val="out"/>
        <c:minorTickMark val="none"/>
        <c:tickLblPos val="nextTo"/>
        <c:txPr>
          <a:bodyPr/>
          <a:lstStyle/>
          <a:p>
            <a:pPr>
              <a:defRPr sz="700">
                <a:latin typeface="Arial" pitchFamily="34" charset="0"/>
                <a:cs typeface="Arial" pitchFamily="34" charset="0"/>
              </a:defRPr>
            </a:pPr>
            <a:endParaRPr lang="en-US"/>
          </a:p>
        </c:txPr>
        <c:crossAx val="150341888"/>
        <c:crosses val="autoZero"/>
        <c:crossBetween val="between"/>
        <c:majorUnit val="25000"/>
      </c:valAx>
      <c:spPr>
        <a:solidFill>
          <a:srgbClr val="FFFFFF"/>
        </a:solidFill>
      </c:spPr>
    </c:plotArea>
    <c:legend>
      <c:legendPos val="b"/>
      <c:layout>
        <c:manualLayout>
          <c:xMode val="edge"/>
          <c:yMode val="edge"/>
          <c:x val="0"/>
          <c:y val="0.91926851851851865"/>
          <c:w val="0.98472083333334282"/>
          <c:h val="8.0731253530017644E-2"/>
        </c:manualLayout>
      </c:layout>
      <c:overlay val="0"/>
      <c:txPr>
        <a:bodyPr/>
        <a:lstStyle/>
        <a:p>
          <a:pPr>
            <a:defRPr sz="700">
              <a:latin typeface="Arial" pitchFamily="34" charset="0"/>
              <a:cs typeface="Arial" pitchFamily="34" charset="0"/>
            </a:defRPr>
          </a:pPr>
          <a:endParaRPr lang="en-US"/>
        </a:p>
      </c:txPr>
    </c:legend>
    <c:plotVisOnly val="1"/>
    <c:dispBlanksAs val="gap"/>
    <c:showDLblsOverMax val="0"/>
  </c:chart>
  <c:spPr>
    <a:solidFill>
      <a:srgbClr val="FFFFFF"/>
    </a:solidFill>
    <a:ln>
      <a:noFill/>
    </a:ln>
  </c:spPr>
  <c:printSettings>
    <c:headerFooter/>
    <c:pageMargins b="0.75000000000000822" l="0.70000000000000062" r="0.70000000000000062" t="0.75000000000000822" header="0.30000000000000032" footer="0.30000000000000032"/>
    <c:pageSetup paperSize="8"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04047619048049"/>
          <c:y val="9.0502136752136753E-2"/>
          <c:w val="0.80462619047619865"/>
          <c:h val="0.75759116809116811"/>
        </c:manualLayout>
      </c:layout>
      <c:barChart>
        <c:barDir val="col"/>
        <c:grouping val="clustered"/>
        <c:varyColors val="0"/>
        <c:ser>
          <c:idx val="0"/>
          <c:order val="0"/>
          <c:spPr>
            <a:solidFill>
              <a:srgbClr val="0093D3"/>
            </a:solidFill>
          </c:spPr>
          <c:invertIfNegative val="0"/>
          <c:cat>
            <c:numRef>
              <c:f>'1.1, 1.2'!$U$28:$U$45</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'1.1, 1.2'!$T$28:$T$45</c:f>
              <c:numCache>
                <c:formatCode>0.0%</c:formatCode>
                <c:ptCount val="18"/>
                <c:pt idx="0">
                  <c:v>2.7480032448273572E-2</c:v>
                </c:pt>
                <c:pt idx="1">
                  <c:v>3.2879000410358517E-2</c:v>
                </c:pt>
                <c:pt idx="2">
                  <c:v>4.2097117679248619E-2</c:v>
                </c:pt>
                <c:pt idx="3">
                  <c:v>3.8974113656378151E-2</c:v>
                </c:pt>
                <c:pt idx="4">
                  <c:v>3.494524077108685E-2</c:v>
                </c:pt>
                <c:pt idx="5">
                  <c:v>2.1077827197542032E-2</c:v>
                </c:pt>
                <c:pt idx="6">
                  <c:v>1.9472947106899507E-2</c:v>
                </c:pt>
                <c:pt idx="7">
                  <c:v>6.4737335424871478E-3</c:v>
                </c:pt>
                <c:pt idx="8">
                  <c:v>-2.8285772189035052E-3</c:v>
                </c:pt>
                <c:pt idx="9">
                  <c:v>7.2623173412020847E-3</c:v>
                </c:pt>
                <c:pt idx="10">
                  <c:v>-1.5481933633940681E-3</c:v>
                </c:pt>
                <c:pt idx="11">
                  <c:v>1.5470334545302888E-2</c:v>
                </c:pt>
                <c:pt idx="12">
                  <c:v>2.4548099909531551E-2</c:v>
                </c:pt>
                <c:pt idx="13">
                  <c:v>3.5665341023481956E-2</c:v>
                </c:pt>
                <c:pt idx="14">
                  <c:v>3.6772253341335492E-2</c:v>
                </c:pt>
                <c:pt idx="15">
                  <c:v>4.2834799502334375E-2</c:v>
                </c:pt>
                <c:pt idx="16">
                  <c:v>4.3696882955682526E-2</c:v>
                </c:pt>
                <c:pt idx="17">
                  <c:v>3.4265848278001609E-2</c:v>
                </c:pt>
              </c:numCache>
            </c:numRef>
          </c:val>
          <c:extLst>
            <c:ext xmlns:c16="http://schemas.microsoft.com/office/drawing/2014/chart" uri="{C3380CC4-5D6E-409C-BE32-E72D297353CC}">
              <c16:uniqueId val="{00000000-7B03-4AA6-B151-36A2C7D5BB42}"/>
            </c:ext>
          </c:extLst>
        </c:ser>
        <c:dLbls>
          <c:showLegendKey val="0"/>
          <c:showVal val="0"/>
          <c:showCatName val="0"/>
          <c:showSerName val="0"/>
          <c:showPercent val="0"/>
          <c:showBubbleSize val="0"/>
        </c:dLbls>
        <c:gapWidth val="150"/>
        <c:axId val="134688128"/>
        <c:axId val="134706304"/>
      </c:barChart>
      <c:catAx>
        <c:axId val="134688128"/>
        <c:scaling>
          <c:orientation val="minMax"/>
        </c:scaling>
        <c:delete val="0"/>
        <c:axPos val="b"/>
        <c:numFmt formatCode="General" sourceLinked="1"/>
        <c:majorTickMark val="out"/>
        <c:minorTickMark val="none"/>
        <c:tickLblPos val="low"/>
        <c:txPr>
          <a:bodyPr/>
          <a:lstStyle/>
          <a:p>
            <a:pPr>
              <a:defRPr sz="700">
                <a:latin typeface="Arial" pitchFamily="34" charset="0"/>
                <a:cs typeface="Arial" pitchFamily="34" charset="0"/>
              </a:defRPr>
            </a:pPr>
            <a:endParaRPr lang="en-US"/>
          </a:p>
        </c:txPr>
        <c:crossAx val="134706304"/>
        <c:crosses val="autoZero"/>
        <c:auto val="1"/>
        <c:lblAlgn val="ctr"/>
        <c:lblOffset val="100"/>
        <c:tickLblSkip val="2"/>
        <c:noMultiLvlLbl val="0"/>
      </c:catAx>
      <c:valAx>
        <c:axId val="134706304"/>
        <c:scaling>
          <c:orientation val="minMax"/>
          <c:max val="0.05"/>
        </c:scaling>
        <c:delete val="0"/>
        <c:axPos val="l"/>
        <c:majorGridlines>
          <c:spPr>
            <a:ln>
              <a:solidFill>
                <a:schemeClr val="bg1">
                  <a:lumMod val="90000"/>
                </a:schemeClr>
              </a:solidFill>
              <a:prstDash val="dash"/>
            </a:ln>
          </c:spPr>
        </c:majorGridlines>
        <c:numFmt formatCode="0%" sourceLinked="0"/>
        <c:majorTickMark val="out"/>
        <c:minorTickMark val="none"/>
        <c:tickLblPos val="nextTo"/>
        <c:txPr>
          <a:bodyPr/>
          <a:lstStyle/>
          <a:p>
            <a:pPr>
              <a:defRPr sz="700">
                <a:latin typeface="Arial" pitchFamily="34" charset="0"/>
                <a:cs typeface="Arial" pitchFamily="34" charset="0"/>
              </a:defRPr>
            </a:pPr>
            <a:endParaRPr lang="en-US"/>
          </a:p>
        </c:txPr>
        <c:crossAx val="134688128"/>
        <c:crosses val="autoZero"/>
        <c:crossBetween val="between"/>
      </c:valAx>
      <c:spPr>
        <a:solidFill>
          <a:srgbClr val="FFFFFF"/>
        </a:solidFill>
      </c:spPr>
    </c:plotArea>
    <c:plotVisOnly val="1"/>
    <c:dispBlanksAs val="gap"/>
    <c:showDLblsOverMax val="0"/>
  </c:chart>
  <c:spPr>
    <a:solidFill>
      <a:srgbClr val="FFFFFF"/>
    </a:solidFill>
    <a:ln>
      <a:noFill/>
    </a:ln>
  </c:spPr>
  <c:printSettings>
    <c:headerFooter/>
    <c:pageMargins b="0.75000000000001077" l="0.70000000000000062" r="0.70000000000000062" t="0.75000000000001077"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2.4 : Light fleet average age</a:t>
            </a:r>
          </a:p>
        </c:rich>
      </c:tx>
      <c:layout>
        <c:manualLayout>
          <c:xMode val="edge"/>
          <c:yMode val="edge"/>
          <c:x val="0.26786416666667118"/>
          <c:y val="1.3334722222222225E-2"/>
        </c:manualLayout>
      </c:layout>
      <c:overlay val="0"/>
      <c:spPr>
        <a:noFill/>
        <a:ln w="25400">
          <a:noFill/>
        </a:ln>
      </c:spPr>
    </c:title>
    <c:autoTitleDeleted val="0"/>
    <c:plotArea>
      <c:layout>
        <c:manualLayout>
          <c:layoutTarget val="inner"/>
          <c:xMode val="edge"/>
          <c:yMode val="edge"/>
          <c:x val="9.0778161851980343E-2"/>
          <c:y val="0.10154547277152819"/>
          <c:w val="0.88760869366384521"/>
          <c:h val="0.7895032407407313"/>
        </c:manualLayout>
      </c:layout>
      <c:barChart>
        <c:barDir val="col"/>
        <c:grouping val="clustered"/>
        <c:varyColors val="0"/>
        <c:ser>
          <c:idx val="0"/>
          <c:order val="0"/>
          <c:tx>
            <c:strRef>
              <c:f>'2.1, 2.2, 2.3,2.4'!$N$3</c:f>
              <c:strCache>
                <c:ptCount val="1"/>
                <c:pt idx="0">
                  <c:v>Light passenger NZ new</c:v>
                </c:pt>
              </c:strCache>
            </c:strRef>
          </c:tx>
          <c:spPr>
            <a:solidFill>
              <a:srgbClr val="66B134"/>
            </a:solidFill>
            <a:ln w="25400">
              <a:noFill/>
            </a:ln>
          </c:spPr>
          <c:invertIfNegative val="0"/>
          <c:cat>
            <c:numRef>
              <c:f>'2.1, 2.2, 2.3,2.4'!$A$4:$A$22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 2.2, 2.3,2.4'!$N$4:$N$22</c:f>
              <c:numCache>
                <c:formatCode>0.00</c:formatCode>
                <c:ptCount val="19"/>
                <c:pt idx="0">
                  <c:v>12.271011392</c:v>
                </c:pt>
                <c:pt idx="1">
                  <c:v>12.356345215999999</c:v>
                </c:pt>
                <c:pt idx="2">
                  <c:v>12.372562319</c:v>
                </c:pt>
                <c:pt idx="3">
                  <c:v>12.337300329</c:v>
                </c:pt>
                <c:pt idx="4">
                  <c:v>12.25868505</c:v>
                </c:pt>
                <c:pt idx="5">
                  <c:v>12.168557166999999</c:v>
                </c:pt>
                <c:pt idx="6">
                  <c:v>12.10960247</c:v>
                </c:pt>
                <c:pt idx="7">
                  <c:v>12.063247113999999</c:v>
                </c:pt>
                <c:pt idx="8">
                  <c:v>12.077442946</c:v>
                </c:pt>
                <c:pt idx="9">
                  <c:v>12.315718529</c:v>
                </c:pt>
                <c:pt idx="10">
                  <c:v>12.481052338</c:v>
                </c:pt>
                <c:pt idx="11">
                  <c:v>12.614005955</c:v>
                </c:pt>
                <c:pt idx="12">
                  <c:v>12.689561015000001</c:v>
                </c:pt>
                <c:pt idx="13">
                  <c:v>12.733471598</c:v>
                </c:pt>
                <c:pt idx="14">
                  <c:v>12.716751433000001</c:v>
                </c:pt>
                <c:pt idx="15">
                  <c:v>12.665448264</c:v>
                </c:pt>
                <c:pt idx="16">
                  <c:v>12.594621460000001</c:v>
                </c:pt>
                <c:pt idx="17">
                  <c:v>12.501882279</c:v>
                </c:pt>
                <c:pt idx="18">
                  <c:v>12.479402059</c:v>
                </c:pt>
              </c:numCache>
            </c:numRef>
          </c:val>
          <c:extLst>
            <c:ext xmlns:c16="http://schemas.microsoft.com/office/drawing/2014/chart" uri="{C3380CC4-5D6E-409C-BE32-E72D297353CC}">
              <c16:uniqueId val="{00000000-DA65-4725-9BC1-46DCA7188A9F}"/>
            </c:ext>
          </c:extLst>
        </c:ser>
        <c:ser>
          <c:idx val="2"/>
          <c:order val="1"/>
          <c:tx>
            <c:strRef>
              <c:f>'2.1, 2.2, 2.3,2.4'!$O$3</c:f>
              <c:strCache>
                <c:ptCount val="1"/>
                <c:pt idx="0">
                  <c:v>Light passenger used import</c:v>
                </c:pt>
              </c:strCache>
            </c:strRef>
          </c:tx>
          <c:spPr>
            <a:solidFill>
              <a:srgbClr val="B3D14C">
                <a:alpha val="46667"/>
              </a:srgbClr>
            </a:solidFill>
            <a:ln w="25400">
              <a:noFill/>
            </a:ln>
          </c:spPr>
          <c:invertIfNegative val="0"/>
          <c:cat>
            <c:numRef>
              <c:f>'2.1, 2.2, 2.3,2.4'!$A$4:$A$22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 2.2, 2.3,2.4'!$O$4:$O$22</c:f>
              <c:numCache>
                <c:formatCode>0.00</c:formatCode>
                <c:ptCount val="19"/>
                <c:pt idx="0">
                  <c:v>10.897048284</c:v>
                </c:pt>
                <c:pt idx="1">
                  <c:v>11.216756452</c:v>
                </c:pt>
                <c:pt idx="2">
                  <c:v>11.463388405</c:v>
                </c:pt>
                <c:pt idx="3">
                  <c:v>11.657808383000001</c:v>
                </c:pt>
                <c:pt idx="4">
                  <c:v>11.928456118</c:v>
                </c:pt>
                <c:pt idx="5">
                  <c:v>12.254964115</c:v>
                </c:pt>
                <c:pt idx="6">
                  <c:v>12.673477198</c:v>
                </c:pt>
                <c:pt idx="7">
                  <c:v>13.075686645999999</c:v>
                </c:pt>
                <c:pt idx="8">
                  <c:v>13.551999369000001</c:v>
                </c:pt>
                <c:pt idx="9">
                  <c:v>14.088155228</c:v>
                </c:pt>
                <c:pt idx="10">
                  <c:v>14.515081476000001</c:v>
                </c:pt>
                <c:pt idx="11">
                  <c:v>14.953688733</c:v>
                </c:pt>
                <c:pt idx="12">
                  <c:v>15.370521</c:v>
                </c:pt>
                <c:pt idx="13">
                  <c:v>15.638918171</c:v>
                </c:pt>
                <c:pt idx="14">
                  <c:v>15.756514461</c:v>
                </c:pt>
                <c:pt idx="15">
                  <c:v>15.840834894</c:v>
                </c:pt>
                <c:pt idx="16">
                  <c:v>15.988949836</c:v>
                </c:pt>
                <c:pt idx="17">
                  <c:v>16.090398775000001</c:v>
                </c:pt>
                <c:pt idx="18">
                  <c:v>16.333022766999999</c:v>
                </c:pt>
              </c:numCache>
            </c:numRef>
          </c:val>
          <c:extLst>
            <c:ext xmlns:c16="http://schemas.microsoft.com/office/drawing/2014/chart" uri="{C3380CC4-5D6E-409C-BE32-E72D297353CC}">
              <c16:uniqueId val="{00000001-DA65-4725-9BC1-46DCA7188A9F}"/>
            </c:ext>
          </c:extLst>
        </c:ser>
        <c:ser>
          <c:idx val="1"/>
          <c:order val="2"/>
          <c:tx>
            <c:strRef>
              <c:f>'2.1, 2.2, 2.3,2.4'!$P$3</c:f>
              <c:strCache>
                <c:ptCount val="1"/>
                <c:pt idx="0">
                  <c:v>Light commercial NZ New</c:v>
                </c:pt>
              </c:strCache>
            </c:strRef>
          </c:tx>
          <c:spPr>
            <a:solidFill>
              <a:srgbClr val="434646"/>
            </a:solidFill>
            <a:ln w="25400">
              <a:noFill/>
            </a:ln>
          </c:spPr>
          <c:invertIfNegative val="0"/>
          <c:cat>
            <c:numRef>
              <c:f>'2.1, 2.2, 2.3,2.4'!$A$4:$A$22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 2.2, 2.3,2.4'!$P$4:$P$22</c:f>
              <c:numCache>
                <c:formatCode>0.00</c:formatCode>
                <c:ptCount val="19"/>
                <c:pt idx="0">
                  <c:v>12.380349044000001</c:v>
                </c:pt>
                <c:pt idx="1">
                  <c:v>12.399730479</c:v>
                </c:pt>
                <c:pt idx="2">
                  <c:v>12.344615884</c:v>
                </c:pt>
                <c:pt idx="3">
                  <c:v>12.216775176000001</c:v>
                </c:pt>
                <c:pt idx="4">
                  <c:v>12.032274895</c:v>
                </c:pt>
                <c:pt idx="5">
                  <c:v>11.836284243</c:v>
                </c:pt>
                <c:pt idx="6">
                  <c:v>11.747004101</c:v>
                </c:pt>
                <c:pt idx="7">
                  <c:v>11.649040533000001</c:v>
                </c:pt>
                <c:pt idx="8">
                  <c:v>11.648858368999999</c:v>
                </c:pt>
                <c:pt idx="9">
                  <c:v>11.940449122</c:v>
                </c:pt>
                <c:pt idx="10">
                  <c:v>12.102988928</c:v>
                </c:pt>
                <c:pt idx="11">
                  <c:v>12.192995625</c:v>
                </c:pt>
                <c:pt idx="12">
                  <c:v>12.255132145999999</c:v>
                </c:pt>
                <c:pt idx="13">
                  <c:v>12.176875742</c:v>
                </c:pt>
                <c:pt idx="14">
                  <c:v>12.005134304</c:v>
                </c:pt>
                <c:pt idx="15">
                  <c:v>11.834877045000001</c:v>
                </c:pt>
                <c:pt idx="16">
                  <c:v>11.616491007</c:v>
                </c:pt>
                <c:pt idx="17">
                  <c:v>11.347701361</c:v>
                </c:pt>
                <c:pt idx="18">
                  <c:v>11.162042313000001</c:v>
                </c:pt>
              </c:numCache>
            </c:numRef>
          </c:val>
          <c:extLst>
            <c:ext xmlns:c16="http://schemas.microsoft.com/office/drawing/2014/chart" uri="{C3380CC4-5D6E-409C-BE32-E72D297353CC}">
              <c16:uniqueId val="{00000002-DA65-4725-9BC1-46DCA7188A9F}"/>
            </c:ext>
          </c:extLst>
        </c:ser>
        <c:ser>
          <c:idx val="3"/>
          <c:order val="3"/>
          <c:tx>
            <c:strRef>
              <c:f>'2.1, 2.2, 2.3,2.4'!$Q$3</c:f>
              <c:strCache>
                <c:ptCount val="1"/>
                <c:pt idx="0">
                  <c:v>Light commercial used import</c:v>
                </c:pt>
              </c:strCache>
            </c:strRef>
          </c:tx>
          <c:spPr>
            <a:solidFill>
              <a:srgbClr val="BDC1C1"/>
            </a:solidFill>
            <a:ln w="25400">
              <a:noFill/>
            </a:ln>
          </c:spPr>
          <c:invertIfNegative val="0"/>
          <c:cat>
            <c:numRef>
              <c:f>'2.1, 2.2, 2.3,2.4'!$A$4:$A$22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 2.2, 2.3,2.4'!$Q$4:$Q$22</c:f>
              <c:numCache>
                <c:formatCode>0.00</c:formatCode>
                <c:ptCount val="19"/>
                <c:pt idx="0">
                  <c:v>12.465950399</c:v>
                </c:pt>
                <c:pt idx="1">
                  <c:v>13.090218642</c:v>
                </c:pt>
                <c:pt idx="2">
                  <c:v>13.545494503</c:v>
                </c:pt>
                <c:pt idx="3">
                  <c:v>13.932472108000001</c:v>
                </c:pt>
                <c:pt idx="4">
                  <c:v>14.255173260999999</c:v>
                </c:pt>
                <c:pt idx="5">
                  <c:v>14.562589193000001</c:v>
                </c:pt>
                <c:pt idx="6">
                  <c:v>14.922154596</c:v>
                </c:pt>
                <c:pt idx="7">
                  <c:v>15.165892366</c:v>
                </c:pt>
                <c:pt idx="8">
                  <c:v>15.558849269</c:v>
                </c:pt>
                <c:pt idx="9">
                  <c:v>16.155332209000001</c:v>
                </c:pt>
                <c:pt idx="10">
                  <c:v>16.738994041000002</c:v>
                </c:pt>
                <c:pt idx="11">
                  <c:v>17.236858829999999</c:v>
                </c:pt>
                <c:pt idx="12">
                  <c:v>17.755971163000002</c:v>
                </c:pt>
                <c:pt idx="13">
                  <c:v>17.996192070999999</c:v>
                </c:pt>
                <c:pt idx="14">
                  <c:v>18.059953384</c:v>
                </c:pt>
                <c:pt idx="15">
                  <c:v>18.090876918999999</c:v>
                </c:pt>
                <c:pt idx="16">
                  <c:v>17.943072056999998</c:v>
                </c:pt>
                <c:pt idx="17">
                  <c:v>17.738147170000001</c:v>
                </c:pt>
                <c:pt idx="18">
                  <c:v>17.770105949000001</c:v>
                </c:pt>
              </c:numCache>
            </c:numRef>
          </c:val>
          <c:extLst>
            <c:ext xmlns:c16="http://schemas.microsoft.com/office/drawing/2014/chart" uri="{C3380CC4-5D6E-409C-BE32-E72D297353CC}">
              <c16:uniqueId val="{00000003-DA65-4725-9BC1-46DCA7188A9F}"/>
            </c:ext>
          </c:extLst>
        </c:ser>
        <c:dLbls>
          <c:showLegendKey val="0"/>
          <c:showVal val="0"/>
          <c:showCatName val="0"/>
          <c:showSerName val="0"/>
          <c:showPercent val="0"/>
          <c:showBubbleSize val="0"/>
        </c:dLbls>
        <c:gapWidth val="150"/>
        <c:axId val="150464000"/>
        <c:axId val="150465536"/>
      </c:barChart>
      <c:catAx>
        <c:axId val="150464000"/>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0465536"/>
        <c:crosses val="autoZero"/>
        <c:auto val="1"/>
        <c:lblAlgn val="ctr"/>
        <c:lblOffset val="100"/>
        <c:tickLblSkip val="2"/>
        <c:tickMarkSkip val="1"/>
        <c:noMultiLvlLbl val="0"/>
      </c:catAx>
      <c:valAx>
        <c:axId val="150465536"/>
        <c:scaling>
          <c:orientation val="minMax"/>
          <c:max val="20"/>
          <c:min val="10"/>
        </c:scaling>
        <c:delete val="0"/>
        <c:axPos val="l"/>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Age in years</a:t>
                </a:r>
              </a:p>
            </c:rich>
          </c:tx>
          <c:layout>
            <c:manualLayout>
              <c:xMode val="edge"/>
              <c:yMode val="edge"/>
              <c:x val="1.3413888888889119E-3"/>
              <c:y val="0.346010648148148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0464000"/>
        <c:crosses val="autoZero"/>
        <c:crossBetween val="between"/>
        <c:majorUnit val="2"/>
      </c:valAx>
      <c:spPr>
        <a:solidFill>
          <a:srgbClr val="FFFFFF"/>
        </a:solidFill>
        <a:ln w="25400">
          <a:noFill/>
        </a:ln>
      </c:spPr>
    </c:plotArea>
    <c:legend>
      <c:legendPos val="r"/>
      <c:layout>
        <c:manualLayout>
          <c:xMode val="edge"/>
          <c:yMode val="edge"/>
          <c:x val="0.10230555142871429"/>
          <c:y val="0.11230789547532948"/>
          <c:w val="0.38749083333333773"/>
          <c:h val="0.1876382904967118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16" l="0.37000000000000038" r="0.19" t="0.47000000000000008" header="0.5" footer="0.17"/>
    <c:pageSetup paperSize="9"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2.1 : Light fleet composition</a:t>
            </a:r>
          </a:p>
        </c:rich>
      </c:tx>
      <c:layout>
        <c:manualLayout>
          <c:xMode val="edge"/>
          <c:yMode val="edge"/>
          <c:x val="0.27268750000000008"/>
          <c:y val="1.4780092592592595E-2"/>
        </c:manualLayout>
      </c:layout>
      <c:overlay val="0"/>
      <c:spPr>
        <a:noFill/>
        <a:ln w="25400">
          <a:noFill/>
        </a:ln>
      </c:spPr>
    </c:title>
    <c:autoTitleDeleted val="0"/>
    <c:plotArea>
      <c:layout>
        <c:manualLayout>
          <c:layoutTarget val="inner"/>
          <c:xMode val="edge"/>
          <c:yMode val="edge"/>
          <c:x val="0.17982261904761887"/>
          <c:y val="0.1225001495363187"/>
          <c:w val="0.80283630952380969"/>
          <c:h val="0.76967685185185264"/>
        </c:manualLayout>
      </c:layout>
      <c:barChart>
        <c:barDir val="col"/>
        <c:grouping val="stacked"/>
        <c:varyColors val="0"/>
        <c:ser>
          <c:idx val="0"/>
          <c:order val="0"/>
          <c:tx>
            <c:strRef>
              <c:f>'2.1, 2.2, 2.3,2.4'!$C$3</c:f>
              <c:strCache>
                <c:ptCount val="1"/>
                <c:pt idx="0">
                  <c:v>Total light used import</c:v>
                </c:pt>
              </c:strCache>
            </c:strRef>
          </c:tx>
          <c:spPr>
            <a:solidFill>
              <a:srgbClr val="66B134"/>
            </a:solidFill>
            <a:ln w="25400">
              <a:noFill/>
            </a:ln>
          </c:spPr>
          <c:invertIfNegative val="0"/>
          <c:cat>
            <c:numRef>
              <c:f>'2.1, 2.2, 2.3,2.4'!$A$4:$A$22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 2.2, 2.3,2.4'!$C$4:$C$22</c:f>
              <c:numCache>
                <c:formatCode>General</c:formatCode>
                <c:ptCount val="19"/>
                <c:pt idx="0">
                  <c:v>966687</c:v>
                </c:pt>
                <c:pt idx="1">
                  <c:v>1052505</c:v>
                </c:pt>
                <c:pt idx="2">
                  <c:v>1142837</c:v>
                </c:pt>
                <c:pt idx="3">
                  <c:v>1248263</c:v>
                </c:pt>
                <c:pt idx="4">
                  <c:v>1343089</c:v>
                </c:pt>
                <c:pt idx="5">
                  <c:v>1424588</c:v>
                </c:pt>
                <c:pt idx="6">
                  <c:v>1468085</c:v>
                </c:pt>
                <c:pt idx="7">
                  <c:v>1503359</c:v>
                </c:pt>
                <c:pt idx="8">
                  <c:v>1502981</c:v>
                </c:pt>
                <c:pt idx="9">
                  <c:v>1488717</c:v>
                </c:pt>
                <c:pt idx="10">
                  <c:v>1493451</c:v>
                </c:pt>
                <c:pt idx="11">
                  <c:v>1473590</c:v>
                </c:pt>
                <c:pt idx="12">
                  <c:v>1474965</c:v>
                </c:pt>
                <c:pt idx="13">
                  <c:v>1494485</c:v>
                </c:pt>
                <c:pt idx="14">
                  <c:v>1541012</c:v>
                </c:pt>
                <c:pt idx="15">
                  <c:v>1593749</c:v>
                </c:pt>
                <c:pt idx="16">
                  <c:v>1656445</c:v>
                </c:pt>
                <c:pt idx="17">
                  <c:v>1723994</c:v>
                </c:pt>
                <c:pt idx="18">
                  <c:v>1768376</c:v>
                </c:pt>
              </c:numCache>
            </c:numRef>
          </c:val>
          <c:extLst>
            <c:ext xmlns:c16="http://schemas.microsoft.com/office/drawing/2014/chart" uri="{C3380CC4-5D6E-409C-BE32-E72D297353CC}">
              <c16:uniqueId val="{00000000-E0FB-41C9-B90C-39B0927180E6}"/>
            </c:ext>
          </c:extLst>
        </c:ser>
        <c:ser>
          <c:idx val="1"/>
          <c:order val="1"/>
          <c:tx>
            <c:strRef>
              <c:f>'2.1, 2.2, 2.3,2.4'!$B$3</c:f>
              <c:strCache>
                <c:ptCount val="1"/>
                <c:pt idx="0">
                  <c:v>Total light new</c:v>
                </c:pt>
              </c:strCache>
            </c:strRef>
          </c:tx>
          <c:spPr>
            <a:solidFill>
              <a:srgbClr val="434646"/>
            </a:solidFill>
            <a:ln w="25400">
              <a:noFill/>
            </a:ln>
          </c:spPr>
          <c:invertIfNegative val="0"/>
          <c:cat>
            <c:numRef>
              <c:f>'2.1, 2.2, 2.3,2.4'!$A$4:$A$22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 2.2, 2.3,2.4'!$B$4:$B$22</c:f>
              <c:numCache>
                <c:formatCode>General</c:formatCode>
                <c:ptCount val="19"/>
                <c:pt idx="0">
                  <c:v>1527641</c:v>
                </c:pt>
                <c:pt idx="1">
                  <c:v>1510448</c:v>
                </c:pt>
                <c:pt idx="2">
                  <c:v>1504464</c:v>
                </c:pt>
                <c:pt idx="3">
                  <c:v>1510494</c:v>
                </c:pt>
                <c:pt idx="4">
                  <c:v>1523241</c:v>
                </c:pt>
                <c:pt idx="5">
                  <c:v>1541884</c:v>
                </c:pt>
                <c:pt idx="6">
                  <c:v>1561044</c:v>
                </c:pt>
                <c:pt idx="7">
                  <c:v>1584733</c:v>
                </c:pt>
                <c:pt idx="8">
                  <c:v>1605137</c:v>
                </c:pt>
                <c:pt idx="9">
                  <c:v>1610696</c:v>
                </c:pt>
                <c:pt idx="10">
                  <c:v>1628515</c:v>
                </c:pt>
                <c:pt idx="11">
                  <c:v>1643564</c:v>
                </c:pt>
                <c:pt idx="12">
                  <c:v>1690422</c:v>
                </c:pt>
                <c:pt idx="13">
                  <c:v>1748586</c:v>
                </c:pt>
                <c:pt idx="14">
                  <c:v>1817743</c:v>
                </c:pt>
                <c:pt idx="15">
                  <c:v>1888590</c:v>
                </c:pt>
                <c:pt idx="16">
                  <c:v>1975136</c:v>
                </c:pt>
                <c:pt idx="17">
                  <c:v>2066267</c:v>
                </c:pt>
                <c:pt idx="18">
                  <c:v>2151898</c:v>
                </c:pt>
              </c:numCache>
            </c:numRef>
          </c:val>
          <c:extLst>
            <c:ext xmlns:c16="http://schemas.microsoft.com/office/drawing/2014/chart" uri="{C3380CC4-5D6E-409C-BE32-E72D297353CC}">
              <c16:uniqueId val="{00000001-E0FB-41C9-B90C-39B0927180E6}"/>
            </c:ext>
          </c:extLst>
        </c:ser>
        <c:dLbls>
          <c:showLegendKey val="0"/>
          <c:showVal val="0"/>
          <c:showCatName val="0"/>
          <c:showSerName val="0"/>
          <c:showPercent val="0"/>
          <c:showBubbleSize val="0"/>
        </c:dLbls>
        <c:gapWidth val="150"/>
        <c:overlap val="100"/>
        <c:axId val="151565824"/>
        <c:axId val="151567360"/>
      </c:barChart>
      <c:catAx>
        <c:axId val="1515658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1567360"/>
        <c:crosses val="autoZero"/>
        <c:auto val="1"/>
        <c:lblAlgn val="ctr"/>
        <c:lblOffset val="100"/>
        <c:tickLblSkip val="2"/>
        <c:tickMarkSkip val="1"/>
        <c:noMultiLvlLbl val="0"/>
      </c:catAx>
      <c:valAx>
        <c:axId val="151567360"/>
        <c:scaling>
          <c:orientation val="minMax"/>
          <c:max val="4000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6.4769444444445975E-3"/>
              <c:y val="0.4039902777777827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1565824"/>
        <c:crosses val="autoZero"/>
        <c:crossBetween val="between"/>
      </c:valAx>
      <c:spPr>
        <a:solidFill>
          <a:srgbClr val="FFFFFF"/>
        </a:solidFill>
        <a:ln w="25400">
          <a:noFill/>
        </a:ln>
      </c:spPr>
    </c:plotArea>
    <c:legend>
      <c:legendPos val="r"/>
      <c:layout>
        <c:manualLayout>
          <c:xMode val="edge"/>
          <c:yMode val="edge"/>
          <c:x val="0.18038638888888894"/>
          <c:y val="0.11148148148148172"/>
          <c:w val="0.28491472222222775"/>
          <c:h val="0.11000046296296297"/>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2.2 : Fleet used import percentage</a:t>
            </a:r>
          </a:p>
        </c:rich>
      </c:tx>
      <c:layout>
        <c:manualLayout>
          <c:xMode val="edge"/>
          <c:yMode val="edge"/>
          <c:x val="0.20566555555555555"/>
          <c:y val="3.0208333333333402E-3"/>
        </c:manualLayout>
      </c:layout>
      <c:overlay val="0"/>
      <c:spPr>
        <a:noFill/>
        <a:ln w="25400">
          <a:noFill/>
        </a:ln>
      </c:spPr>
    </c:title>
    <c:autoTitleDeleted val="0"/>
    <c:plotArea>
      <c:layout>
        <c:manualLayout>
          <c:layoutTarget val="inner"/>
          <c:xMode val="edge"/>
          <c:yMode val="edge"/>
          <c:x val="0.11748027777777778"/>
          <c:y val="0.11500014038103483"/>
          <c:w val="0.86370694444444462"/>
          <c:h val="0.76879722222223112"/>
        </c:manualLayout>
      </c:layout>
      <c:barChart>
        <c:barDir val="col"/>
        <c:grouping val="clustered"/>
        <c:varyColors val="0"/>
        <c:ser>
          <c:idx val="0"/>
          <c:order val="0"/>
          <c:tx>
            <c:strRef>
              <c:f>'2.1, 2.2, 2.3,2.4'!$X$3</c:f>
              <c:strCache>
                <c:ptCount val="1"/>
                <c:pt idx="0">
                  <c:v>Light used %</c:v>
                </c:pt>
              </c:strCache>
            </c:strRef>
          </c:tx>
          <c:spPr>
            <a:solidFill>
              <a:srgbClr val="66B134"/>
            </a:solidFill>
            <a:ln w="25400">
              <a:noFill/>
            </a:ln>
          </c:spPr>
          <c:invertIfNegative val="0"/>
          <c:cat>
            <c:numRef>
              <c:f>'2.1, 2.2, 2.3,2.4'!$A$4:$A$22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 2.2, 2.3,2.4'!$X$4:$X$22</c:f>
              <c:numCache>
                <c:formatCode>0%</c:formatCode>
                <c:ptCount val="19"/>
                <c:pt idx="0">
                  <c:v>0.3875540827028362</c:v>
                </c:pt>
                <c:pt idx="1">
                  <c:v>0.41066106167378019</c:v>
                </c:pt>
                <c:pt idx="2">
                  <c:v>0.43169892656709608</c:v>
                </c:pt>
                <c:pt idx="3">
                  <c:v>0.45247297967889161</c:v>
                </c:pt>
                <c:pt idx="4">
                  <c:v>0.46857444885969168</c:v>
                </c:pt>
                <c:pt idx="5">
                  <c:v>0.48022971394976927</c:v>
                </c:pt>
                <c:pt idx="6">
                  <c:v>0.48465582020442177</c:v>
                </c:pt>
                <c:pt idx="7">
                  <c:v>0.48682455056390805</c:v>
                </c:pt>
                <c:pt idx="8">
                  <c:v>0.4835662609978128</c:v>
                </c:pt>
                <c:pt idx="9">
                  <c:v>0.48032224166317944</c:v>
                </c:pt>
                <c:pt idx="10">
                  <c:v>0.47836875866040823</c:v>
                </c:pt>
                <c:pt idx="11">
                  <c:v>0.47273570699426465</c:v>
                </c:pt>
                <c:pt idx="12">
                  <c:v>0.46596672065690548</c:v>
                </c:pt>
                <c:pt idx="13">
                  <c:v>0.46082401526207722</c:v>
                </c:pt>
                <c:pt idx="14">
                  <c:v>0.45880452727275434</c:v>
                </c:pt>
                <c:pt idx="15">
                  <c:v>0.45766624099491748</c:v>
                </c:pt>
                <c:pt idx="16">
                  <c:v>0.45612227842363973</c:v>
                </c:pt>
                <c:pt idx="17">
                  <c:v>0.45484836004697304</c:v>
                </c:pt>
                <c:pt idx="18">
                  <c:v>0.45108479662390943</c:v>
                </c:pt>
              </c:numCache>
            </c:numRef>
          </c:val>
          <c:extLst>
            <c:ext xmlns:c16="http://schemas.microsoft.com/office/drawing/2014/chart" uri="{C3380CC4-5D6E-409C-BE32-E72D297353CC}">
              <c16:uniqueId val="{00000000-4E44-4033-B20D-74205560371F}"/>
            </c:ext>
          </c:extLst>
        </c:ser>
        <c:ser>
          <c:idx val="1"/>
          <c:order val="1"/>
          <c:tx>
            <c:strRef>
              <c:f>'2.1, 2.2, 2.3,2.4'!$Y$3</c:f>
              <c:strCache>
                <c:ptCount val="1"/>
                <c:pt idx="0">
                  <c:v>Truck used %</c:v>
                </c:pt>
              </c:strCache>
            </c:strRef>
          </c:tx>
          <c:spPr>
            <a:solidFill>
              <a:srgbClr val="434646"/>
            </a:solidFill>
            <a:ln w="25400">
              <a:noFill/>
            </a:ln>
          </c:spPr>
          <c:invertIfNegative val="0"/>
          <c:cat>
            <c:numRef>
              <c:f>'2.1, 2.2, 2.3,2.4'!$A$4:$A$22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 2.2, 2.3,2.4'!$Y$4:$Y$22</c:f>
              <c:numCache>
                <c:formatCode>0%</c:formatCode>
                <c:ptCount val="19"/>
                <c:pt idx="0">
                  <c:v>0.25761273765254283</c:v>
                </c:pt>
                <c:pt idx="1">
                  <c:v>0.27429097983003992</c:v>
                </c:pt>
                <c:pt idx="2">
                  <c:v>0.29576617871753169</c:v>
                </c:pt>
                <c:pt idx="3">
                  <c:v>0.31994783408235833</c:v>
                </c:pt>
                <c:pt idx="4">
                  <c:v>0.34650951629538862</c:v>
                </c:pt>
                <c:pt idx="5">
                  <c:v>0.36465378691488648</c:v>
                </c:pt>
                <c:pt idx="6">
                  <c:v>0.38054703888978536</c:v>
                </c:pt>
                <c:pt idx="7">
                  <c:v>0.39330263578212532</c:v>
                </c:pt>
                <c:pt idx="8">
                  <c:v>0.39502489845560734</c:v>
                </c:pt>
                <c:pt idx="9">
                  <c:v>0.3945528467805276</c:v>
                </c:pt>
                <c:pt idx="10">
                  <c:v>0.39346418454067178</c:v>
                </c:pt>
                <c:pt idx="11">
                  <c:v>0.38838422731773248</c:v>
                </c:pt>
                <c:pt idx="12">
                  <c:v>0.38244607708325146</c:v>
                </c:pt>
                <c:pt idx="13">
                  <c:v>0.37579031272006874</c:v>
                </c:pt>
                <c:pt idx="14">
                  <c:v>0.36811498131854886</c:v>
                </c:pt>
                <c:pt idx="15">
                  <c:v>0.36207731951194444</c:v>
                </c:pt>
                <c:pt idx="16">
                  <c:v>0.35649631270022147</c:v>
                </c:pt>
                <c:pt idx="17">
                  <c:v>0.35058797441601008</c:v>
                </c:pt>
                <c:pt idx="18">
                  <c:v>0.34358223195748139</c:v>
                </c:pt>
              </c:numCache>
            </c:numRef>
          </c:val>
          <c:extLst>
            <c:ext xmlns:c16="http://schemas.microsoft.com/office/drawing/2014/chart" uri="{C3380CC4-5D6E-409C-BE32-E72D297353CC}">
              <c16:uniqueId val="{00000001-4E44-4033-B20D-74205560371F}"/>
            </c:ext>
          </c:extLst>
        </c:ser>
        <c:ser>
          <c:idx val="2"/>
          <c:order val="2"/>
          <c:tx>
            <c:strRef>
              <c:f>'2.1, 2.2, 2.3,2.4'!$Z$3</c:f>
              <c:strCache>
                <c:ptCount val="1"/>
                <c:pt idx="0">
                  <c:v>Bus used %</c:v>
                </c:pt>
              </c:strCache>
            </c:strRef>
          </c:tx>
          <c:spPr>
            <a:solidFill>
              <a:schemeClr val="bg1">
                <a:lumMod val="50000"/>
                <a:alpha val="47000"/>
              </a:schemeClr>
            </a:solidFill>
            <a:ln w="25400">
              <a:noFill/>
            </a:ln>
          </c:spPr>
          <c:invertIfNegative val="0"/>
          <c:cat>
            <c:numRef>
              <c:f>'2.1, 2.2, 2.3,2.4'!$A$4:$A$22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 2.2, 2.3,2.4'!$Z$4:$Z$22</c:f>
              <c:numCache>
                <c:formatCode>0%</c:formatCode>
                <c:ptCount val="19"/>
                <c:pt idx="0">
                  <c:v>0.24448810303427199</c:v>
                </c:pt>
                <c:pt idx="1">
                  <c:v>0.26929358922008984</c:v>
                </c:pt>
                <c:pt idx="2">
                  <c:v>0.31353073463268366</c:v>
                </c:pt>
                <c:pt idx="3">
                  <c:v>0.33959638135003478</c:v>
                </c:pt>
                <c:pt idx="4">
                  <c:v>0.35495814552479071</c:v>
                </c:pt>
                <c:pt idx="5">
                  <c:v>0.36989214643779433</c:v>
                </c:pt>
                <c:pt idx="6">
                  <c:v>0.38704053465058841</c:v>
                </c:pt>
                <c:pt idx="7">
                  <c:v>0.41378843288636058</c:v>
                </c:pt>
                <c:pt idx="8">
                  <c:v>0.42621703853955373</c:v>
                </c:pt>
                <c:pt idx="9">
                  <c:v>0.41606192549588777</c:v>
                </c:pt>
                <c:pt idx="10">
                  <c:v>0.40997624703087887</c:v>
                </c:pt>
                <c:pt idx="11">
                  <c:v>0.39922662292008437</c:v>
                </c:pt>
                <c:pt idx="12">
                  <c:v>0.39420858329487773</c:v>
                </c:pt>
                <c:pt idx="13">
                  <c:v>0.38737124944021495</c:v>
                </c:pt>
                <c:pt idx="14">
                  <c:v>0.37978827894794281</c:v>
                </c:pt>
                <c:pt idx="15">
                  <c:v>0.37006701414743115</c:v>
                </c:pt>
                <c:pt idx="16">
                  <c:v>0.34886272944932162</c:v>
                </c:pt>
                <c:pt idx="17">
                  <c:v>0.3322287445559553</c:v>
                </c:pt>
                <c:pt idx="18">
                  <c:v>0.31004481940416556</c:v>
                </c:pt>
              </c:numCache>
            </c:numRef>
          </c:val>
          <c:extLst>
            <c:ext xmlns:c16="http://schemas.microsoft.com/office/drawing/2014/chart" uri="{C3380CC4-5D6E-409C-BE32-E72D297353CC}">
              <c16:uniqueId val="{00000002-4E44-4033-B20D-74205560371F}"/>
            </c:ext>
          </c:extLst>
        </c:ser>
        <c:dLbls>
          <c:showLegendKey val="0"/>
          <c:showVal val="0"/>
          <c:showCatName val="0"/>
          <c:showSerName val="0"/>
          <c:showPercent val="0"/>
          <c:showBubbleSize val="0"/>
        </c:dLbls>
        <c:gapWidth val="150"/>
        <c:axId val="152792064"/>
        <c:axId val="152826624"/>
      </c:barChart>
      <c:catAx>
        <c:axId val="15279206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2826624"/>
        <c:crosses val="autoZero"/>
        <c:auto val="1"/>
        <c:lblAlgn val="ctr"/>
        <c:lblOffset val="100"/>
        <c:tickLblSkip val="2"/>
        <c:tickMarkSkip val="1"/>
        <c:noMultiLvlLbl val="0"/>
      </c:catAx>
      <c:valAx>
        <c:axId val="152826624"/>
        <c:scaling>
          <c:orientation val="minMax"/>
          <c:max val="0.5"/>
          <c:min val="0.2"/>
        </c:scaling>
        <c:delete val="0"/>
        <c:axPos val="l"/>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Percentage of vehicles</a:t>
                </a:r>
              </a:p>
            </c:rich>
          </c:tx>
          <c:layout>
            <c:manualLayout>
              <c:xMode val="edge"/>
              <c:yMode val="edge"/>
              <c:x val="1.0772500000000001E-2"/>
              <c:y val="0.280903240740740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2792064"/>
        <c:crosses val="autoZero"/>
        <c:crossBetween val="between"/>
        <c:majorUnit val="0.1"/>
      </c:valAx>
      <c:spPr>
        <a:solidFill>
          <a:srgbClr val="FFFFFF"/>
        </a:solidFill>
        <a:ln w="25400">
          <a:noFill/>
        </a:ln>
      </c:spPr>
    </c:plotArea>
    <c:legend>
      <c:legendPos val="r"/>
      <c:layout>
        <c:manualLayout>
          <c:xMode val="edge"/>
          <c:yMode val="edge"/>
          <c:x val="9.8949166666667226E-2"/>
          <c:y val="0.11412083333333339"/>
          <c:w val="0.20351583333333431"/>
          <c:h val="0.16661655929372465"/>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2.3 : Fleet average age</a:t>
            </a:r>
          </a:p>
        </c:rich>
      </c:tx>
      <c:layout>
        <c:manualLayout>
          <c:xMode val="edge"/>
          <c:yMode val="edge"/>
          <c:x val="0.30273583333333326"/>
          <c:y val="1.3266203703703704E-2"/>
        </c:manualLayout>
      </c:layout>
      <c:overlay val="0"/>
      <c:spPr>
        <a:noFill/>
        <a:ln w="25400">
          <a:noFill/>
        </a:ln>
      </c:spPr>
    </c:title>
    <c:autoTitleDeleted val="0"/>
    <c:plotArea>
      <c:layout>
        <c:manualLayout>
          <c:layoutTarget val="inner"/>
          <c:xMode val="edge"/>
          <c:yMode val="edge"/>
          <c:x val="0.11190825630229999"/>
          <c:y val="0.13738051470588217"/>
          <c:w val="0.8622674620215699"/>
          <c:h val="0.7519527777777778"/>
        </c:manualLayout>
      </c:layout>
      <c:barChart>
        <c:barDir val="col"/>
        <c:grouping val="clustered"/>
        <c:varyColors val="0"/>
        <c:ser>
          <c:idx val="0"/>
          <c:order val="0"/>
          <c:tx>
            <c:strRef>
              <c:f>'2.1, 2.2, 2.3,2.4'!$AA$3</c:f>
              <c:strCache>
                <c:ptCount val="1"/>
                <c:pt idx="0">
                  <c:v>Light fleet average age</c:v>
                </c:pt>
              </c:strCache>
            </c:strRef>
          </c:tx>
          <c:spPr>
            <a:solidFill>
              <a:srgbClr val="66B134"/>
            </a:solidFill>
            <a:ln w="25400">
              <a:noFill/>
            </a:ln>
          </c:spPr>
          <c:invertIfNegative val="0"/>
          <c:cat>
            <c:numRef>
              <c:f>'2.1, 2.2, 2.3,2.4'!$A$4:$A$22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 2.2, 2.3,2.4'!$AA$4:$AA$22</c:f>
              <c:numCache>
                <c:formatCode>0.00</c:formatCode>
                <c:ptCount val="19"/>
                <c:pt idx="0">
                  <c:v>11.809922351708526</c:v>
                </c:pt>
                <c:pt idx="1">
                  <c:v>11.962536964426929</c:v>
                </c:pt>
                <c:pt idx="2">
                  <c:v>12.053391548335551</c:v>
                </c:pt>
                <c:pt idx="3">
                  <c:v>12.099701423831267</c:v>
                </c:pt>
                <c:pt idx="4">
                  <c:v>12.164872851407328</c:v>
                </c:pt>
                <c:pt idx="5">
                  <c:v>12.258855300158535</c:v>
                </c:pt>
                <c:pt idx="6">
                  <c:v>12.425075656932664</c:v>
                </c:pt>
                <c:pt idx="7">
                  <c:v>12.586453868458531</c:v>
                </c:pt>
                <c:pt idx="8">
                  <c:v>12.81378763612083</c:v>
                </c:pt>
                <c:pt idx="9">
                  <c:v>13.194887870687941</c:v>
                </c:pt>
                <c:pt idx="10">
                  <c:v>13.483027842213474</c:v>
                </c:pt>
                <c:pt idx="11">
                  <c:v>13.742635429572513</c:v>
                </c:pt>
                <c:pt idx="12">
                  <c:v>13.959251901830449</c:v>
                </c:pt>
                <c:pt idx="13">
                  <c:v>14.075851870340548</c:v>
                </c:pt>
                <c:pt idx="14">
                  <c:v>14.093225466184673</c:v>
                </c:pt>
                <c:pt idx="15">
                  <c:v>14.082412567984679</c:v>
                </c:pt>
                <c:pt idx="16">
                  <c:v>14.078110194874544</c:v>
                </c:pt>
                <c:pt idx="17">
                  <c:v>14.035353765863087</c:v>
                </c:pt>
                <c:pt idx="18">
                  <c:v>14.086867014702896</c:v>
                </c:pt>
              </c:numCache>
            </c:numRef>
          </c:val>
          <c:extLst>
            <c:ext xmlns:c16="http://schemas.microsoft.com/office/drawing/2014/chart" uri="{C3380CC4-5D6E-409C-BE32-E72D297353CC}">
              <c16:uniqueId val="{00000000-0D17-497B-8E06-1D0725BDBF56}"/>
            </c:ext>
          </c:extLst>
        </c:ser>
        <c:ser>
          <c:idx val="1"/>
          <c:order val="1"/>
          <c:tx>
            <c:strRef>
              <c:f>'2.1, 2.2, 2.3,2.4'!$AE$3</c:f>
              <c:strCache>
                <c:ptCount val="1"/>
                <c:pt idx="0">
                  <c:v>Truck fleet average age</c:v>
                </c:pt>
              </c:strCache>
            </c:strRef>
          </c:tx>
          <c:spPr>
            <a:solidFill>
              <a:srgbClr val="434646"/>
            </a:solidFill>
            <a:ln w="25400">
              <a:noFill/>
            </a:ln>
          </c:spPr>
          <c:invertIfNegative val="0"/>
          <c:cat>
            <c:numRef>
              <c:f>'2.1, 2.2, 2.3,2.4'!$A$4:$A$22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 2.2, 2.3,2.4'!$AE$4:$AE$22</c:f>
              <c:numCache>
                <c:formatCode>0.0</c:formatCode>
                <c:ptCount val="19"/>
                <c:pt idx="0">
                  <c:v>14.325496255356414</c:v>
                </c:pt>
                <c:pt idx="1">
                  <c:v>14.612572949568648</c:v>
                </c:pt>
                <c:pt idx="2">
                  <c:v>14.727675094896368</c:v>
                </c:pt>
                <c:pt idx="3">
                  <c:v>14.768025857776614</c:v>
                </c:pt>
                <c:pt idx="4">
                  <c:v>14.748842970003773</c:v>
                </c:pt>
                <c:pt idx="5">
                  <c:v>14.749581464081087</c:v>
                </c:pt>
                <c:pt idx="6">
                  <c:v>14.937159109224181</c:v>
                </c:pt>
                <c:pt idx="7">
                  <c:v>15.109681415580665</c:v>
                </c:pt>
                <c:pt idx="8">
                  <c:v>15.322444561640109</c:v>
                </c:pt>
                <c:pt idx="9">
                  <c:v>15.803012335837733</c:v>
                </c:pt>
                <c:pt idx="10">
                  <c:v>16.267771534290269</c:v>
                </c:pt>
                <c:pt idx="11">
                  <c:v>16.651605400013249</c:v>
                </c:pt>
                <c:pt idx="12">
                  <c:v>17.022119200168333</c:v>
                </c:pt>
                <c:pt idx="13">
                  <c:v>17.281660875134776</c:v>
                </c:pt>
                <c:pt idx="14">
                  <c:v>17.420961642439707</c:v>
                </c:pt>
                <c:pt idx="15">
                  <c:v>17.548409120811034</c:v>
                </c:pt>
                <c:pt idx="16">
                  <c:v>17.715447241812818</c:v>
                </c:pt>
                <c:pt idx="17">
                  <c:v>17.73295844308376</c:v>
                </c:pt>
                <c:pt idx="18">
                  <c:v>17.788616465762487</c:v>
                </c:pt>
              </c:numCache>
            </c:numRef>
          </c:val>
          <c:extLst>
            <c:ext xmlns:c16="http://schemas.microsoft.com/office/drawing/2014/chart" uri="{C3380CC4-5D6E-409C-BE32-E72D297353CC}">
              <c16:uniqueId val="{00000001-0D17-497B-8E06-1D0725BDBF56}"/>
            </c:ext>
          </c:extLst>
        </c:ser>
        <c:ser>
          <c:idx val="2"/>
          <c:order val="2"/>
          <c:tx>
            <c:strRef>
              <c:f>'2.1, 2.2, 2.3,2.4'!$AF$3</c:f>
              <c:strCache>
                <c:ptCount val="1"/>
                <c:pt idx="0">
                  <c:v>Bus fleet average age</c:v>
                </c:pt>
              </c:strCache>
            </c:strRef>
          </c:tx>
          <c:spPr>
            <a:solidFill>
              <a:schemeClr val="bg1">
                <a:lumMod val="50000"/>
                <a:alpha val="47000"/>
              </a:schemeClr>
            </a:solidFill>
            <a:ln w="25400">
              <a:noFill/>
            </a:ln>
          </c:spPr>
          <c:invertIfNegative val="0"/>
          <c:cat>
            <c:numRef>
              <c:f>'2.1, 2.2, 2.3,2.4'!$A$4:$A$22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 2.2, 2.3,2.4'!$AF$4:$AF$22</c:f>
              <c:numCache>
                <c:formatCode>0.0</c:formatCode>
                <c:ptCount val="19"/>
                <c:pt idx="0">
                  <c:v>16.037873826412792</c:v>
                </c:pt>
                <c:pt idx="1">
                  <c:v>16.158023683024293</c:v>
                </c:pt>
                <c:pt idx="2">
                  <c:v>16.155172413436283</c:v>
                </c:pt>
                <c:pt idx="3">
                  <c:v>16.098295059411971</c:v>
                </c:pt>
                <c:pt idx="4">
                  <c:v>15.983419188667579</c:v>
                </c:pt>
                <c:pt idx="5">
                  <c:v>16.092359106859181</c:v>
                </c:pt>
                <c:pt idx="6">
                  <c:v>16.448568937755777</c:v>
                </c:pt>
                <c:pt idx="7">
                  <c:v>16.507584992616689</c:v>
                </c:pt>
                <c:pt idx="8">
                  <c:v>16.439274847941178</c:v>
                </c:pt>
                <c:pt idx="9">
                  <c:v>16.317247217925011</c:v>
                </c:pt>
                <c:pt idx="10">
                  <c:v>16.558313538859856</c:v>
                </c:pt>
                <c:pt idx="11">
                  <c:v>16.642723224881649</c:v>
                </c:pt>
                <c:pt idx="12">
                  <c:v>16.752999538775033</c:v>
                </c:pt>
                <c:pt idx="13">
                  <c:v>16.780004478631437</c:v>
                </c:pt>
                <c:pt idx="14">
                  <c:v>16.900960384190221</c:v>
                </c:pt>
                <c:pt idx="15">
                  <c:v>17.019625572040209</c:v>
                </c:pt>
                <c:pt idx="16">
                  <c:v>16.615921787836196</c:v>
                </c:pt>
                <c:pt idx="17">
                  <c:v>16.382882029976518</c:v>
                </c:pt>
                <c:pt idx="18">
                  <c:v>15.916117409418664</c:v>
                </c:pt>
              </c:numCache>
            </c:numRef>
          </c:val>
          <c:extLst>
            <c:ext xmlns:c16="http://schemas.microsoft.com/office/drawing/2014/chart" uri="{C3380CC4-5D6E-409C-BE32-E72D297353CC}">
              <c16:uniqueId val="{00000002-0D17-497B-8E06-1D0725BDBF56}"/>
            </c:ext>
          </c:extLst>
        </c:ser>
        <c:dLbls>
          <c:showLegendKey val="0"/>
          <c:showVal val="0"/>
          <c:showCatName val="0"/>
          <c:showSerName val="0"/>
          <c:showPercent val="0"/>
          <c:showBubbleSize val="0"/>
        </c:dLbls>
        <c:gapWidth val="150"/>
        <c:axId val="152756992"/>
        <c:axId val="152758528"/>
      </c:barChart>
      <c:catAx>
        <c:axId val="152756992"/>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2758528"/>
        <c:crosses val="autoZero"/>
        <c:auto val="1"/>
        <c:lblAlgn val="ctr"/>
        <c:lblOffset val="100"/>
        <c:tickLblSkip val="2"/>
        <c:tickMarkSkip val="1"/>
        <c:noMultiLvlLbl val="0"/>
      </c:catAx>
      <c:valAx>
        <c:axId val="152758528"/>
        <c:scaling>
          <c:orientation val="minMax"/>
          <c:max val="20"/>
          <c:min val="10"/>
        </c:scaling>
        <c:delete val="0"/>
        <c:axPos val="l"/>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Age in years</a:t>
                </a:r>
              </a:p>
            </c:rich>
          </c:tx>
          <c:layout>
            <c:manualLayout>
              <c:xMode val="edge"/>
              <c:yMode val="edge"/>
              <c:x val="1.0600833333333549E-2"/>
              <c:y val="0.358381018518518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2756992"/>
        <c:crosses val="autoZero"/>
        <c:crossBetween val="between"/>
        <c:majorUnit val="2"/>
      </c:valAx>
      <c:spPr>
        <a:solidFill>
          <a:srgbClr val="FFFFFF"/>
        </a:solidFill>
        <a:ln w="25400">
          <a:noFill/>
        </a:ln>
      </c:spPr>
    </c:plotArea>
    <c:legend>
      <c:legendPos val="r"/>
      <c:layout>
        <c:manualLayout>
          <c:xMode val="edge"/>
          <c:yMode val="edge"/>
          <c:x val="0.11656197918226002"/>
          <c:y val="0.10253289093580292"/>
          <c:w val="0.3251911111111111"/>
          <c:h val="0.18815740740741096"/>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17046384453562E-2"/>
          <c:y val="9.2152421652421643E-2"/>
          <c:w val="0.88195569238062665"/>
          <c:h val="0.7674451566951811"/>
        </c:manualLayout>
      </c:layout>
      <c:lineChart>
        <c:grouping val="standard"/>
        <c:varyColors val="0"/>
        <c:ser>
          <c:idx val="0"/>
          <c:order val="0"/>
          <c:tx>
            <c:strRef>
              <c:f>'2.1, 2.2, 2.3,2.4'!$AA$3</c:f>
              <c:strCache>
                <c:ptCount val="1"/>
                <c:pt idx="0">
                  <c:v>Light fleet average age</c:v>
                </c:pt>
              </c:strCache>
            </c:strRef>
          </c:tx>
          <c:spPr>
            <a:ln>
              <a:solidFill>
                <a:srgbClr val="0093D3"/>
              </a:solidFill>
            </a:ln>
          </c:spPr>
          <c:marker>
            <c:symbol val="none"/>
          </c:marker>
          <c:cat>
            <c:numRef>
              <c:f>'2.1, 2.2, 2.3,2.4'!$A$4:$A$22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 2.2, 2.3,2.4'!$AA$4:$AA$22</c:f>
              <c:numCache>
                <c:formatCode>0.00</c:formatCode>
                <c:ptCount val="19"/>
                <c:pt idx="0">
                  <c:v>11.809922351708526</c:v>
                </c:pt>
                <c:pt idx="1">
                  <c:v>11.962536964426929</c:v>
                </c:pt>
                <c:pt idx="2">
                  <c:v>12.053391548335551</c:v>
                </c:pt>
                <c:pt idx="3">
                  <c:v>12.099701423831267</c:v>
                </c:pt>
                <c:pt idx="4">
                  <c:v>12.164872851407328</c:v>
                </c:pt>
                <c:pt idx="5">
                  <c:v>12.258855300158535</c:v>
                </c:pt>
                <c:pt idx="6">
                  <c:v>12.425075656932664</c:v>
                </c:pt>
                <c:pt idx="7">
                  <c:v>12.586453868458531</c:v>
                </c:pt>
                <c:pt idx="8">
                  <c:v>12.81378763612083</c:v>
                </c:pt>
                <c:pt idx="9">
                  <c:v>13.194887870687941</c:v>
                </c:pt>
                <c:pt idx="10">
                  <c:v>13.483027842213474</c:v>
                </c:pt>
                <c:pt idx="11">
                  <c:v>13.742635429572513</c:v>
                </c:pt>
                <c:pt idx="12">
                  <c:v>13.959251901830449</c:v>
                </c:pt>
                <c:pt idx="13">
                  <c:v>14.075851870340548</c:v>
                </c:pt>
                <c:pt idx="14">
                  <c:v>14.093225466184673</c:v>
                </c:pt>
                <c:pt idx="15">
                  <c:v>14.082412567984679</c:v>
                </c:pt>
                <c:pt idx="16">
                  <c:v>14.078110194874544</c:v>
                </c:pt>
                <c:pt idx="17">
                  <c:v>14.035353765863087</c:v>
                </c:pt>
                <c:pt idx="18">
                  <c:v>14.086867014702896</c:v>
                </c:pt>
              </c:numCache>
            </c:numRef>
          </c:val>
          <c:smooth val="0"/>
          <c:extLst>
            <c:ext xmlns:c16="http://schemas.microsoft.com/office/drawing/2014/chart" uri="{C3380CC4-5D6E-409C-BE32-E72D297353CC}">
              <c16:uniqueId val="{00000000-9244-47EB-90A7-8A3F20389C5B}"/>
            </c:ext>
          </c:extLst>
        </c:ser>
        <c:dLbls>
          <c:showLegendKey val="0"/>
          <c:showVal val="0"/>
          <c:showCatName val="0"/>
          <c:showSerName val="0"/>
          <c:showPercent val="0"/>
          <c:showBubbleSize val="0"/>
        </c:dLbls>
        <c:smooth val="0"/>
        <c:axId val="152861696"/>
        <c:axId val="152863488"/>
      </c:lineChart>
      <c:catAx>
        <c:axId val="152861696"/>
        <c:scaling>
          <c:orientation val="minMax"/>
        </c:scaling>
        <c:delete val="0"/>
        <c:axPos val="b"/>
        <c:numFmt formatCode="General" sourceLinked="1"/>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2863488"/>
        <c:crosses val="autoZero"/>
        <c:auto val="1"/>
        <c:lblAlgn val="ctr"/>
        <c:lblOffset val="100"/>
        <c:tickLblSkip val="2"/>
        <c:tickMarkSkip val="1"/>
        <c:noMultiLvlLbl val="0"/>
      </c:catAx>
      <c:valAx>
        <c:axId val="152863488"/>
        <c:scaling>
          <c:orientation val="minMax"/>
          <c:max val="15"/>
          <c:min val="10"/>
        </c:scaling>
        <c:delete val="0"/>
        <c:axPos val="l"/>
        <c:majorGridlines>
          <c:spPr>
            <a:ln w="3175">
              <a:solidFill>
                <a:schemeClr val="bg1">
                  <a:lumMod val="90000"/>
                </a:schemeClr>
              </a:solidFill>
              <a:prstDash val="dash"/>
            </a:ln>
          </c:spPr>
        </c:majorGridlines>
        <c:numFmt formatCode="0" sourceLinked="0"/>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2861696"/>
        <c:crosses val="autoZero"/>
        <c:crossBetween val="midCat"/>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a:t>Figure 1c : Light fleet average age</a:t>
            </a:r>
          </a:p>
        </c:rich>
      </c:tx>
      <c:layout>
        <c:manualLayout>
          <c:xMode val="edge"/>
          <c:yMode val="edge"/>
          <c:x val="0.30979152320789038"/>
          <c:y val="3.0905099126760212E-2"/>
        </c:manualLayout>
      </c:layout>
      <c:overlay val="0"/>
      <c:spPr>
        <a:noFill/>
        <a:ln w="25400">
          <a:noFill/>
        </a:ln>
      </c:spPr>
    </c:title>
    <c:autoTitleDeleted val="0"/>
    <c:plotArea>
      <c:layout>
        <c:manualLayout>
          <c:layoutTarget val="inner"/>
          <c:xMode val="edge"/>
          <c:yMode val="edge"/>
          <c:x val="0.10182301365642232"/>
          <c:y val="0.13738051470588217"/>
          <c:w val="0.87235271321830865"/>
          <c:h val="0.68139705882352963"/>
        </c:manualLayout>
      </c:layout>
      <c:barChart>
        <c:barDir val="col"/>
        <c:grouping val="clustered"/>
        <c:varyColors val="0"/>
        <c:ser>
          <c:idx val="0"/>
          <c:order val="0"/>
          <c:tx>
            <c:strRef>
              <c:f>'2.1, 2.2, 2.3,2.4'!$AA$3</c:f>
              <c:strCache>
                <c:ptCount val="1"/>
                <c:pt idx="0">
                  <c:v>Light fleet average age</c:v>
                </c:pt>
              </c:strCache>
            </c:strRef>
          </c:tx>
          <c:spPr>
            <a:solidFill>
              <a:srgbClr val="66B134"/>
            </a:solidFill>
            <a:ln w="25400">
              <a:noFill/>
            </a:ln>
          </c:spPr>
          <c:invertIfNegative val="0"/>
          <c:cat>
            <c:numRef>
              <c:f>'2.1, 2.2, 2.3,2.4'!$A$4:$A$22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 2.2, 2.3,2.4'!$AA$4:$AA$22</c:f>
              <c:numCache>
                <c:formatCode>0.00</c:formatCode>
                <c:ptCount val="19"/>
                <c:pt idx="0">
                  <c:v>11.809922351708526</c:v>
                </c:pt>
                <c:pt idx="1">
                  <c:v>11.962536964426929</c:v>
                </c:pt>
                <c:pt idx="2">
                  <c:v>12.053391548335551</c:v>
                </c:pt>
                <c:pt idx="3">
                  <c:v>12.099701423831267</c:v>
                </c:pt>
                <c:pt idx="4">
                  <c:v>12.164872851407328</c:v>
                </c:pt>
                <c:pt idx="5">
                  <c:v>12.258855300158535</c:v>
                </c:pt>
                <c:pt idx="6">
                  <c:v>12.425075656932664</c:v>
                </c:pt>
                <c:pt idx="7">
                  <c:v>12.586453868458531</c:v>
                </c:pt>
                <c:pt idx="8">
                  <c:v>12.81378763612083</c:v>
                </c:pt>
                <c:pt idx="9">
                  <c:v>13.194887870687941</c:v>
                </c:pt>
                <c:pt idx="10">
                  <c:v>13.483027842213474</c:v>
                </c:pt>
                <c:pt idx="11">
                  <c:v>13.742635429572513</c:v>
                </c:pt>
                <c:pt idx="12">
                  <c:v>13.959251901830449</c:v>
                </c:pt>
                <c:pt idx="13">
                  <c:v>14.075851870340548</c:v>
                </c:pt>
                <c:pt idx="14">
                  <c:v>14.093225466184673</c:v>
                </c:pt>
                <c:pt idx="15">
                  <c:v>14.082412567984679</c:v>
                </c:pt>
                <c:pt idx="16">
                  <c:v>14.078110194874544</c:v>
                </c:pt>
                <c:pt idx="17">
                  <c:v>14.035353765863087</c:v>
                </c:pt>
                <c:pt idx="18">
                  <c:v>14.086867014702896</c:v>
                </c:pt>
              </c:numCache>
            </c:numRef>
          </c:val>
          <c:extLst>
            <c:ext xmlns:c16="http://schemas.microsoft.com/office/drawing/2014/chart" uri="{C3380CC4-5D6E-409C-BE32-E72D297353CC}">
              <c16:uniqueId val="{00000000-4EC7-4608-BD06-F35BED774E86}"/>
            </c:ext>
          </c:extLst>
        </c:ser>
        <c:dLbls>
          <c:showLegendKey val="0"/>
          <c:showVal val="0"/>
          <c:showCatName val="0"/>
          <c:showSerName val="0"/>
          <c:showPercent val="0"/>
          <c:showBubbleSize val="0"/>
        </c:dLbls>
        <c:gapWidth val="150"/>
        <c:axId val="155066752"/>
        <c:axId val="155068672"/>
      </c:barChart>
      <c:catAx>
        <c:axId val="155066752"/>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NZ"/>
                  <a:t>Period</a:t>
                </a:r>
              </a:p>
            </c:rich>
          </c:tx>
          <c:layout>
            <c:manualLayout>
              <c:xMode val="edge"/>
              <c:yMode val="edge"/>
              <c:x val="0.49919722962386381"/>
              <c:y val="0.9227392330675836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068672"/>
        <c:crosses val="autoZero"/>
        <c:auto val="1"/>
        <c:lblAlgn val="ctr"/>
        <c:lblOffset val="100"/>
        <c:tickLblSkip val="1"/>
        <c:tickMarkSkip val="1"/>
        <c:noMultiLvlLbl val="0"/>
      </c:catAx>
      <c:valAx>
        <c:axId val="155068672"/>
        <c:scaling>
          <c:orientation val="minMax"/>
          <c:max val="15"/>
          <c:min val="8"/>
        </c:scaling>
        <c:delete val="0"/>
        <c:axPos val="l"/>
        <c:majorGridlines>
          <c:spPr>
            <a:ln w="3175">
              <a:solidFill>
                <a:srgbClr val="808080"/>
              </a:solidFill>
              <a:prstDash val="sysDash"/>
            </a:ln>
          </c:spPr>
        </c:majorGridlines>
        <c:title>
          <c:tx>
            <c:rich>
              <a:bodyPr/>
              <a:lstStyle/>
              <a:p>
                <a:pPr>
                  <a:defRPr sz="900" b="0" i="0" u="none" strike="noStrike" baseline="0">
                    <a:solidFill>
                      <a:srgbClr val="000000"/>
                    </a:solidFill>
                    <a:latin typeface="Arial"/>
                    <a:ea typeface="Arial"/>
                    <a:cs typeface="Arial"/>
                  </a:defRPr>
                </a:pPr>
                <a:r>
                  <a:rPr lang="en-NZ"/>
                  <a:t>Age in years</a:t>
                </a:r>
              </a:p>
            </c:rich>
          </c:tx>
          <c:layout>
            <c:manualLayout>
              <c:xMode val="edge"/>
              <c:yMode val="edge"/>
              <c:x val="1.009242722517413E-2"/>
              <c:y val="0.3818993917437992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066752"/>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NZ" sz="800"/>
              <a:t>Figure 2.5a : Light fleet year of manufacture at Dec 2018</a:t>
            </a:r>
          </a:p>
        </c:rich>
      </c:tx>
      <c:layout>
        <c:manualLayout>
          <c:xMode val="edge"/>
          <c:yMode val="edge"/>
          <c:x val="0.17003884911361503"/>
          <c:y val="3.2418788560520842E-2"/>
        </c:manualLayout>
      </c:layout>
      <c:overlay val="0"/>
      <c:spPr>
        <a:noFill/>
        <a:ln w="25400">
          <a:noFill/>
        </a:ln>
      </c:spPr>
    </c:title>
    <c:autoTitleDeleted val="0"/>
    <c:plotArea>
      <c:layout>
        <c:manualLayout>
          <c:layoutTarget val="inner"/>
          <c:xMode val="edge"/>
          <c:yMode val="edge"/>
          <c:x val="0.15781388888889686"/>
          <c:y val="0.12311557788944724"/>
          <c:w val="0.81426547619050182"/>
          <c:h val="0.68858472222222156"/>
        </c:manualLayout>
      </c:layout>
      <c:lineChart>
        <c:grouping val="standard"/>
        <c:varyColors val="0"/>
        <c:ser>
          <c:idx val="2"/>
          <c:order val="0"/>
          <c:tx>
            <c:strRef>
              <c:f>'2.5a-2.8a'!$B$2</c:f>
              <c:strCache>
                <c:ptCount val="1"/>
                <c:pt idx="0">
                  <c:v>Light passenger NZ new</c:v>
                </c:pt>
              </c:strCache>
            </c:strRef>
          </c:tx>
          <c:spPr>
            <a:ln w="25400">
              <a:solidFill>
                <a:srgbClr val="66B134"/>
              </a:solidFill>
              <a:prstDash val="solid"/>
            </a:ln>
          </c:spPr>
          <c:marker>
            <c:symbol val="none"/>
          </c:marker>
          <c:cat>
            <c:numRef>
              <c:f>'2.5a-2.8a'!$A$3:$A$53</c:f>
              <c:numCache>
                <c:formatCode>General</c:formatCode>
                <c:ptCount val="51"/>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numCache>
            </c:numRef>
          </c:cat>
          <c:val>
            <c:numRef>
              <c:f>'2.5a-2.8a'!$B$3:$B$53</c:f>
              <c:numCache>
                <c:formatCode>General</c:formatCode>
                <c:ptCount val="51"/>
                <c:pt idx="0">
                  <c:v>38247</c:v>
                </c:pt>
                <c:pt idx="1">
                  <c:v>3036</c:v>
                </c:pt>
                <c:pt idx="2">
                  <c:v>4273</c:v>
                </c:pt>
                <c:pt idx="3">
                  <c:v>4525</c:v>
                </c:pt>
                <c:pt idx="4">
                  <c:v>5174</c:v>
                </c:pt>
                <c:pt idx="5">
                  <c:v>5319</c:v>
                </c:pt>
                <c:pt idx="6">
                  <c:v>5654</c:v>
                </c:pt>
                <c:pt idx="7">
                  <c:v>3447</c:v>
                </c:pt>
                <c:pt idx="8">
                  <c:v>2839</c:v>
                </c:pt>
                <c:pt idx="9">
                  <c:v>2813</c:v>
                </c:pt>
                <c:pt idx="10">
                  <c:v>3398</c:v>
                </c:pt>
                <c:pt idx="11">
                  <c:v>3012</c:v>
                </c:pt>
                <c:pt idx="12">
                  <c:v>2922</c:v>
                </c:pt>
                <c:pt idx="13">
                  <c:v>2513</c:v>
                </c:pt>
                <c:pt idx="14">
                  <c:v>2367</c:v>
                </c:pt>
                <c:pt idx="15">
                  <c:v>2132</c:v>
                </c:pt>
                <c:pt idx="16">
                  <c:v>2529</c:v>
                </c:pt>
                <c:pt idx="17">
                  <c:v>3079</c:v>
                </c:pt>
                <c:pt idx="18">
                  <c:v>3799</c:v>
                </c:pt>
                <c:pt idx="19">
                  <c:v>4835</c:v>
                </c:pt>
                <c:pt idx="20">
                  <c:v>4856</c:v>
                </c:pt>
                <c:pt idx="21">
                  <c:v>6934</c:v>
                </c:pt>
                <c:pt idx="22">
                  <c:v>9945</c:v>
                </c:pt>
                <c:pt idx="23">
                  <c:v>8525</c:v>
                </c:pt>
                <c:pt idx="24">
                  <c:v>10269</c:v>
                </c:pt>
                <c:pt idx="25">
                  <c:v>12525</c:v>
                </c:pt>
                <c:pt idx="26">
                  <c:v>18213</c:v>
                </c:pt>
                <c:pt idx="27">
                  <c:v>16179</c:v>
                </c:pt>
                <c:pt idx="28">
                  <c:v>23442</c:v>
                </c:pt>
                <c:pt idx="29">
                  <c:v>23607</c:v>
                </c:pt>
                <c:pt idx="30">
                  <c:v>25265</c:v>
                </c:pt>
                <c:pt idx="31">
                  <c:v>31164</c:v>
                </c:pt>
                <c:pt idx="32">
                  <c:v>35139</c:v>
                </c:pt>
                <c:pt idx="33">
                  <c:v>39553</c:v>
                </c:pt>
                <c:pt idx="34">
                  <c:v>47462</c:v>
                </c:pt>
                <c:pt idx="35">
                  <c:v>56976</c:v>
                </c:pt>
                <c:pt idx="36">
                  <c:v>62069</c:v>
                </c:pt>
                <c:pt idx="37">
                  <c:v>64674</c:v>
                </c:pt>
                <c:pt idx="38">
                  <c:v>69960</c:v>
                </c:pt>
                <c:pt idx="39">
                  <c:v>72101</c:v>
                </c:pt>
                <c:pt idx="40">
                  <c:v>68655</c:v>
                </c:pt>
                <c:pt idx="41">
                  <c:v>51513</c:v>
                </c:pt>
                <c:pt idx="42">
                  <c:v>59454</c:v>
                </c:pt>
                <c:pt idx="43">
                  <c:v>61777</c:v>
                </c:pt>
                <c:pt idx="44">
                  <c:v>74768</c:v>
                </c:pt>
                <c:pt idx="45">
                  <c:v>80716</c:v>
                </c:pt>
                <c:pt idx="46">
                  <c:v>88957</c:v>
                </c:pt>
                <c:pt idx="47">
                  <c:v>93711</c:v>
                </c:pt>
                <c:pt idx="48">
                  <c:v>101466</c:v>
                </c:pt>
                <c:pt idx="49">
                  <c:v>107485</c:v>
                </c:pt>
                <c:pt idx="50">
                  <c:v>107925</c:v>
                </c:pt>
              </c:numCache>
            </c:numRef>
          </c:val>
          <c:smooth val="0"/>
          <c:extLst>
            <c:ext xmlns:c16="http://schemas.microsoft.com/office/drawing/2014/chart" uri="{C3380CC4-5D6E-409C-BE32-E72D297353CC}">
              <c16:uniqueId val="{00000000-9CC4-4C70-BA55-A9CAE19C8115}"/>
            </c:ext>
          </c:extLst>
        </c:ser>
        <c:ser>
          <c:idx val="3"/>
          <c:order val="1"/>
          <c:tx>
            <c:strRef>
              <c:f>'2.5a-2.8a'!$C$2</c:f>
              <c:strCache>
                <c:ptCount val="1"/>
                <c:pt idx="0">
                  <c:v>Light passenger used import</c:v>
                </c:pt>
              </c:strCache>
            </c:strRef>
          </c:tx>
          <c:spPr>
            <a:ln w="25400">
              <a:solidFill>
                <a:srgbClr val="B3D14C"/>
              </a:solidFill>
              <a:prstDash val="solid"/>
            </a:ln>
          </c:spPr>
          <c:marker>
            <c:symbol val="none"/>
          </c:marker>
          <c:cat>
            <c:numRef>
              <c:f>'2.5a-2.8a'!$A$3:$A$53</c:f>
              <c:numCache>
                <c:formatCode>General</c:formatCode>
                <c:ptCount val="51"/>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numCache>
            </c:numRef>
          </c:cat>
          <c:val>
            <c:numRef>
              <c:f>'2.5a-2.8a'!$C$3:$C$53</c:f>
              <c:numCache>
                <c:formatCode>General</c:formatCode>
                <c:ptCount val="51"/>
                <c:pt idx="0">
                  <c:v>10297</c:v>
                </c:pt>
                <c:pt idx="1">
                  <c:v>997</c:v>
                </c:pt>
                <c:pt idx="2">
                  <c:v>803</c:v>
                </c:pt>
                <c:pt idx="3">
                  <c:v>509</c:v>
                </c:pt>
                <c:pt idx="4">
                  <c:v>587</c:v>
                </c:pt>
                <c:pt idx="5">
                  <c:v>611</c:v>
                </c:pt>
                <c:pt idx="6">
                  <c:v>447</c:v>
                </c:pt>
                <c:pt idx="7">
                  <c:v>312</c:v>
                </c:pt>
                <c:pt idx="8">
                  <c:v>346</c:v>
                </c:pt>
                <c:pt idx="9">
                  <c:v>419</c:v>
                </c:pt>
                <c:pt idx="10">
                  <c:v>799</c:v>
                </c:pt>
                <c:pt idx="11">
                  <c:v>1197</c:v>
                </c:pt>
                <c:pt idx="12">
                  <c:v>1065</c:v>
                </c:pt>
                <c:pt idx="13">
                  <c:v>961</c:v>
                </c:pt>
                <c:pt idx="14">
                  <c:v>1159</c:v>
                </c:pt>
                <c:pt idx="15">
                  <c:v>1388</c:v>
                </c:pt>
                <c:pt idx="16">
                  <c:v>1895</c:v>
                </c:pt>
                <c:pt idx="17">
                  <c:v>2272</c:v>
                </c:pt>
                <c:pt idx="18">
                  <c:v>2488</c:v>
                </c:pt>
                <c:pt idx="19">
                  <c:v>3115</c:v>
                </c:pt>
                <c:pt idx="20">
                  <c:v>5277</c:v>
                </c:pt>
                <c:pt idx="21">
                  <c:v>9630</c:v>
                </c:pt>
                <c:pt idx="22">
                  <c:v>14543</c:v>
                </c:pt>
                <c:pt idx="23">
                  <c:v>18673</c:v>
                </c:pt>
                <c:pt idx="24">
                  <c:v>24288</c:v>
                </c:pt>
                <c:pt idx="25">
                  <c:v>24816</c:v>
                </c:pt>
                <c:pt idx="26">
                  <c:v>38070</c:v>
                </c:pt>
                <c:pt idx="27">
                  <c:v>53570</c:v>
                </c:pt>
                <c:pt idx="28">
                  <c:v>92439</c:v>
                </c:pt>
                <c:pt idx="29">
                  <c:v>78535</c:v>
                </c:pt>
                <c:pt idx="30">
                  <c:v>64848</c:v>
                </c:pt>
                <c:pt idx="31">
                  <c:v>54457</c:v>
                </c:pt>
                <c:pt idx="32">
                  <c:v>62582</c:v>
                </c:pt>
                <c:pt idx="33">
                  <c:v>65826</c:v>
                </c:pt>
                <c:pt idx="34">
                  <c:v>62693</c:v>
                </c:pt>
                <c:pt idx="35">
                  <c:v>50156</c:v>
                </c:pt>
                <c:pt idx="36">
                  <c:v>140819</c:v>
                </c:pt>
                <c:pt idx="37">
                  <c:v>186226</c:v>
                </c:pt>
                <c:pt idx="38">
                  <c:v>161582</c:v>
                </c:pt>
                <c:pt idx="39">
                  <c:v>141152</c:v>
                </c:pt>
                <c:pt idx="40">
                  <c:v>92270</c:v>
                </c:pt>
                <c:pt idx="41">
                  <c:v>54189</c:v>
                </c:pt>
                <c:pt idx="42">
                  <c:v>38189</c:v>
                </c:pt>
                <c:pt idx="43">
                  <c:v>27987</c:v>
                </c:pt>
                <c:pt idx="44">
                  <c:v>24688</c:v>
                </c:pt>
                <c:pt idx="45">
                  <c:v>16524</c:v>
                </c:pt>
                <c:pt idx="46">
                  <c:v>9105</c:v>
                </c:pt>
                <c:pt idx="47">
                  <c:v>6029</c:v>
                </c:pt>
                <c:pt idx="48">
                  <c:v>4063</c:v>
                </c:pt>
                <c:pt idx="49">
                  <c:v>1954</c:v>
                </c:pt>
                <c:pt idx="50">
                  <c:v>395</c:v>
                </c:pt>
              </c:numCache>
            </c:numRef>
          </c:val>
          <c:smooth val="0"/>
          <c:extLst>
            <c:ext xmlns:c16="http://schemas.microsoft.com/office/drawing/2014/chart" uri="{C3380CC4-5D6E-409C-BE32-E72D297353CC}">
              <c16:uniqueId val="{00000001-9CC4-4C70-BA55-A9CAE19C8115}"/>
            </c:ext>
          </c:extLst>
        </c:ser>
        <c:ser>
          <c:idx val="4"/>
          <c:order val="2"/>
          <c:tx>
            <c:strRef>
              <c:f>'2.5a-2.8a'!$D$2</c:f>
              <c:strCache>
                <c:ptCount val="1"/>
                <c:pt idx="0">
                  <c:v>Light commercial NZ new</c:v>
                </c:pt>
              </c:strCache>
            </c:strRef>
          </c:tx>
          <c:spPr>
            <a:ln w="25400">
              <a:solidFill>
                <a:srgbClr val="434646"/>
              </a:solidFill>
              <a:prstDash val="solid"/>
            </a:ln>
          </c:spPr>
          <c:marker>
            <c:symbol val="none"/>
          </c:marker>
          <c:cat>
            <c:numRef>
              <c:f>'2.5a-2.8a'!$A$3:$A$53</c:f>
              <c:numCache>
                <c:formatCode>General</c:formatCode>
                <c:ptCount val="51"/>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numCache>
            </c:numRef>
          </c:cat>
          <c:val>
            <c:numRef>
              <c:f>'2.5a-2.8a'!$D$3:$D$53</c:f>
              <c:numCache>
                <c:formatCode>General</c:formatCode>
                <c:ptCount val="51"/>
                <c:pt idx="0">
                  <c:v>5790</c:v>
                </c:pt>
                <c:pt idx="1">
                  <c:v>320</c:v>
                </c:pt>
                <c:pt idx="2">
                  <c:v>560</c:v>
                </c:pt>
                <c:pt idx="3">
                  <c:v>779</c:v>
                </c:pt>
                <c:pt idx="4">
                  <c:v>686</c:v>
                </c:pt>
                <c:pt idx="5">
                  <c:v>656</c:v>
                </c:pt>
                <c:pt idx="6">
                  <c:v>660</c:v>
                </c:pt>
                <c:pt idx="7">
                  <c:v>677</c:v>
                </c:pt>
                <c:pt idx="8">
                  <c:v>799</c:v>
                </c:pt>
                <c:pt idx="9">
                  <c:v>938</c:v>
                </c:pt>
                <c:pt idx="10">
                  <c:v>1083</c:v>
                </c:pt>
                <c:pt idx="11">
                  <c:v>1247</c:v>
                </c:pt>
                <c:pt idx="12">
                  <c:v>1264</c:v>
                </c:pt>
                <c:pt idx="13">
                  <c:v>1124</c:v>
                </c:pt>
                <c:pt idx="14">
                  <c:v>1334</c:v>
                </c:pt>
                <c:pt idx="15">
                  <c:v>1334</c:v>
                </c:pt>
                <c:pt idx="16">
                  <c:v>1811</c:v>
                </c:pt>
                <c:pt idx="17">
                  <c:v>1938</c:v>
                </c:pt>
                <c:pt idx="18">
                  <c:v>1499</c:v>
                </c:pt>
                <c:pt idx="19">
                  <c:v>1545</c:v>
                </c:pt>
                <c:pt idx="20">
                  <c:v>2162</c:v>
                </c:pt>
                <c:pt idx="21">
                  <c:v>3322</c:v>
                </c:pt>
                <c:pt idx="22">
                  <c:v>5617</c:v>
                </c:pt>
                <c:pt idx="23">
                  <c:v>4189</c:v>
                </c:pt>
                <c:pt idx="24">
                  <c:v>4511</c:v>
                </c:pt>
                <c:pt idx="25">
                  <c:v>4884</c:v>
                </c:pt>
                <c:pt idx="26">
                  <c:v>6156</c:v>
                </c:pt>
                <c:pt idx="27">
                  <c:v>4750</c:v>
                </c:pt>
                <c:pt idx="28">
                  <c:v>6488</c:v>
                </c:pt>
                <c:pt idx="29">
                  <c:v>6142</c:v>
                </c:pt>
                <c:pt idx="30">
                  <c:v>6305</c:v>
                </c:pt>
                <c:pt idx="31">
                  <c:v>8344</c:v>
                </c:pt>
                <c:pt idx="32">
                  <c:v>9994</c:v>
                </c:pt>
                <c:pt idx="33">
                  <c:v>10962</c:v>
                </c:pt>
                <c:pt idx="34">
                  <c:v>12677</c:v>
                </c:pt>
                <c:pt idx="35">
                  <c:v>14596</c:v>
                </c:pt>
                <c:pt idx="36">
                  <c:v>16981</c:v>
                </c:pt>
                <c:pt idx="37">
                  <c:v>17794</c:v>
                </c:pt>
                <c:pt idx="38">
                  <c:v>18056</c:v>
                </c:pt>
                <c:pt idx="39">
                  <c:v>19359</c:v>
                </c:pt>
                <c:pt idx="40">
                  <c:v>17997</c:v>
                </c:pt>
                <c:pt idx="41">
                  <c:v>12076</c:v>
                </c:pt>
                <c:pt idx="42">
                  <c:v>15009</c:v>
                </c:pt>
                <c:pt idx="43">
                  <c:v>16840</c:v>
                </c:pt>
                <c:pt idx="44">
                  <c:v>19861</c:v>
                </c:pt>
                <c:pt idx="45">
                  <c:v>25776</c:v>
                </c:pt>
                <c:pt idx="46">
                  <c:v>30727</c:v>
                </c:pt>
                <c:pt idx="47">
                  <c:v>33315</c:v>
                </c:pt>
                <c:pt idx="48">
                  <c:v>38459</c:v>
                </c:pt>
                <c:pt idx="49">
                  <c:v>44492</c:v>
                </c:pt>
                <c:pt idx="50">
                  <c:v>46762</c:v>
                </c:pt>
              </c:numCache>
            </c:numRef>
          </c:val>
          <c:smooth val="0"/>
          <c:extLst>
            <c:ext xmlns:c16="http://schemas.microsoft.com/office/drawing/2014/chart" uri="{C3380CC4-5D6E-409C-BE32-E72D297353CC}">
              <c16:uniqueId val="{00000002-9CC4-4C70-BA55-A9CAE19C8115}"/>
            </c:ext>
          </c:extLst>
        </c:ser>
        <c:ser>
          <c:idx val="0"/>
          <c:order val="3"/>
          <c:tx>
            <c:strRef>
              <c:f>'2.5a-2.8a'!$E$2</c:f>
              <c:strCache>
                <c:ptCount val="1"/>
                <c:pt idx="0">
                  <c:v>Light commercial used import</c:v>
                </c:pt>
              </c:strCache>
            </c:strRef>
          </c:tx>
          <c:spPr>
            <a:ln>
              <a:solidFill>
                <a:srgbClr val="BDC1C1"/>
              </a:solidFill>
            </a:ln>
          </c:spPr>
          <c:marker>
            <c:symbol val="none"/>
          </c:marker>
          <c:cat>
            <c:numRef>
              <c:f>'2.5a-2.8a'!$A$3:$A$53</c:f>
              <c:numCache>
                <c:formatCode>General</c:formatCode>
                <c:ptCount val="51"/>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numCache>
            </c:numRef>
          </c:cat>
          <c:val>
            <c:numRef>
              <c:f>'2.5a-2.8a'!$E$3:$E$53</c:f>
              <c:numCache>
                <c:formatCode>General</c:formatCode>
                <c:ptCount val="51"/>
                <c:pt idx="0">
                  <c:v>1174</c:v>
                </c:pt>
                <c:pt idx="1">
                  <c:v>73</c:v>
                </c:pt>
                <c:pt idx="2">
                  <c:v>92</c:v>
                </c:pt>
                <c:pt idx="3">
                  <c:v>74</c:v>
                </c:pt>
                <c:pt idx="4">
                  <c:v>91</c:v>
                </c:pt>
                <c:pt idx="5">
                  <c:v>64</c:v>
                </c:pt>
                <c:pt idx="6">
                  <c:v>64</c:v>
                </c:pt>
                <c:pt idx="7">
                  <c:v>69</c:v>
                </c:pt>
                <c:pt idx="8">
                  <c:v>94</c:v>
                </c:pt>
                <c:pt idx="9">
                  <c:v>124</c:v>
                </c:pt>
                <c:pt idx="10">
                  <c:v>136</c:v>
                </c:pt>
                <c:pt idx="11">
                  <c:v>226</c:v>
                </c:pt>
                <c:pt idx="12">
                  <c:v>134</c:v>
                </c:pt>
                <c:pt idx="13">
                  <c:v>167</c:v>
                </c:pt>
                <c:pt idx="14">
                  <c:v>276</c:v>
                </c:pt>
                <c:pt idx="15">
                  <c:v>326</c:v>
                </c:pt>
                <c:pt idx="16">
                  <c:v>524</c:v>
                </c:pt>
                <c:pt idx="17">
                  <c:v>835</c:v>
                </c:pt>
                <c:pt idx="18">
                  <c:v>1217</c:v>
                </c:pt>
                <c:pt idx="19">
                  <c:v>1455</c:v>
                </c:pt>
                <c:pt idx="20">
                  <c:v>2073</c:v>
                </c:pt>
                <c:pt idx="21">
                  <c:v>2811</c:v>
                </c:pt>
                <c:pt idx="22">
                  <c:v>3248</c:v>
                </c:pt>
                <c:pt idx="23">
                  <c:v>3151</c:v>
                </c:pt>
                <c:pt idx="24">
                  <c:v>3268</c:v>
                </c:pt>
                <c:pt idx="25">
                  <c:v>3276</c:v>
                </c:pt>
                <c:pt idx="26">
                  <c:v>3744</c:v>
                </c:pt>
                <c:pt idx="27">
                  <c:v>4574</c:v>
                </c:pt>
                <c:pt idx="28">
                  <c:v>4758</c:v>
                </c:pt>
                <c:pt idx="29">
                  <c:v>4872</c:v>
                </c:pt>
                <c:pt idx="30">
                  <c:v>3488</c:v>
                </c:pt>
                <c:pt idx="31">
                  <c:v>3216</c:v>
                </c:pt>
                <c:pt idx="32">
                  <c:v>2776</c:v>
                </c:pt>
                <c:pt idx="33">
                  <c:v>2282</c:v>
                </c:pt>
                <c:pt idx="34">
                  <c:v>1952</c:v>
                </c:pt>
                <c:pt idx="35">
                  <c:v>2413</c:v>
                </c:pt>
                <c:pt idx="36">
                  <c:v>3203</c:v>
                </c:pt>
                <c:pt idx="37">
                  <c:v>4568</c:v>
                </c:pt>
                <c:pt idx="38">
                  <c:v>3859</c:v>
                </c:pt>
                <c:pt idx="39">
                  <c:v>5208</c:v>
                </c:pt>
                <c:pt idx="40">
                  <c:v>7998</c:v>
                </c:pt>
                <c:pt idx="41">
                  <c:v>5328</c:v>
                </c:pt>
                <c:pt idx="42">
                  <c:v>4972</c:v>
                </c:pt>
                <c:pt idx="43">
                  <c:v>4322</c:v>
                </c:pt>
                <c:pt idx="44">
                  <c:v>4472</c:v>
                </c:pt>
                <c:pt idx="45">
                  <c:v>3357</c:v>
                </c:pt>
                <c:pt idx="46">
                  <c:v>1803</c:v>
                </c:pt>
                <c:pt idx="47">
                  <c:v>1455</c:v>
                </c:pt>
                <c:pt idx="48">
                  <c:v>792</c:v>
                </c:pt>
                <c:pt idx="49">
                  <c:v>558</c:v>
                </c:pt>
                <c:pt idx="50">
                  <c:v>176</c:v>
                </c:pt>
              </c:numCache>
            </c:numRef>
          </c:val>
          <c:smooth val="0"/>
          <c:extLst>
            <c:ext xmlns:c16="http://schemas.microsoft.com/office/drawing/2014/chart" uri="{C3380CC4-5D6E-409C-BE32-E72D297353CC}">
              <c16:uniqueId val="{00000003-9CC4-4C70-BA55-A9CAE19C8115}"/>
            </c:ext>
          </c:extLst>
        </c:ser>
        <c:dLbls>
          <c:showLegendKey val="0"/>
          <c:showVal val="0"/>
          <c:showCatName val="0"/>
          <c:showSerName val="0"/>
          <c:showPercent val="0"/>
          <c:showBubbleSize val="0"/>
        </c:dLbls>
        <c:smooth val="0"/>
        <c:axId val="152900352"/>
        <c:axId val="152902272"/>
      </c:lineChart>
      <c:catAx>
        <c:axId val="15290035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37811722222222238"/>
              <c:y val="0.92536990740740743"/>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5400000" vert="horz"/>
          <a:lstStyle/>
          <a:p>
            <a:pPr>
              <a:defRPr sz="700" b="0" i="0" u="none" strike="noStrike" baseline="0">
                <a:solidFill>
                  <a:srgbClr val="000000"/>
                </a:solidFill>
                <a:latin typeface="Arial"/>
                <a:ea typeface="Arial"/>
                <a:cs typeface="Arial"/>
              </a:defRPr>
            </a:pPr>
            <a:endParaRPr lang="en-US"/>
          </a:p>
        </c:txPr>
        <c:crossAx val="152902272"/>
        <c:crosses val="autoZero"/>
        <c:auto val="1"/>
        <c:lblAlgn val="ctr"/>
        <c:lblOffset val="100"/>
        <c:tickLblSkip val="4"/>
        <c:tickMarkSkip val="4"/>
        <c:noMultiLvlLbl val="0"/>
      </c:catAx>
      <c:valAx>
        <c:axId val="152902272"/>
        <c:scaling>
          <c:orientation val="minMax"/>
          <c:max val="200000"/>
        </c:scaling>
        <c:delete val="0"/>
        <c:axPos val="l"/>
        <c:majorGridlines>
          <c:spPr>
            <a:ln w="3175">
              <a:solidFill>
                <a:schemeClr val="bg1">
                  <a:lumMod val="90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5.0147222222222234E-3"/>
              <c:y val="0.3193842592592711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2900352"/>
        <c:crosses val="autoZero"/>
        <c:crossBetween val="between"/>
        <c:majorUnit val="40000"/>
      </c:valAx>
      <c:spPr>
        <a:solidFill>
          <a:srgbClr val="FFFFFF"/>
        </a:solidFill>
        <a:ln w="25400">
          <a:noFill/>
        </a:ln>
      </c:spPr>
    </c:plotArea>
    <c:legend>
      <c:legendPos val="r"/>
      <c:layout>
        <c:manualLayout>
          <c:xMode val="edge"/>
          <c:yMode val="edge"/>
          <c:x val="0.16842138888888891"/>
          <c:y val="0.18693703703704156"/>
          <c:w val="0.42657250000000507"/>
          <c:h val="0.25004533524218564"/>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2.6a : Motorcycle year of manufacture Dec 2018</a:t>
            </a:r>
          </a:p>
        </c:rich>
      </c:tx>
      <c:layout>
        <c:manualLayout>
          <c:xMode val="edge"/>
          <c:yMode val="edge"/>
          <c:x val="0.17932155455993334"/>
          <c:y val="3.2338344070627696E-2"/>
        </c:manualLayout>
      </c:layout>
      <c:overlay val="0"/>
      <c:spPr>
        <a:noFill/>
        <a:ln w="25400">
          <a:noFill/>
        </a:ln>
      </c:spPr>
    </c:title>
    <c:autoTitleDeleted val="0"/>
    <c:plotArea>
      <c:layout>
        <c:manualLayout>
          <c:layoutTarget val="inner"/>
          <c:xMode val="edge"/>
          <c:yMode val="edge"/>
          <c:x val="0.14771233595800992"/>
          <c:y val="0.12219451371571413"/>
          <c:w val="0.82836262467191557"/>
          <c:h val="0.66334164588528965"/>
        </c:manualLayout>
      </c:layout>
      <c:lineChart>
        <c:grouping val="standard"/>
        <c:varyColors val="0"/>
        <c:ser>
          <c:idx val="6"/>
          <c:order val="0"/>
          <c:tx>
            <c:strRef>
              <c:f>'2.5a-2.8a'!$F$2</c:f>
              <c:strCache>
                <c:ptCount val="1"/>
                <c:pt idx="0">
                  <c:v>Motorcycle NZ new</c:v>
                </c:pt>
              </c:strCache>
            </c:strRef>
          </c:tx>
          <c:spPr>
            <a:ln w="25400">
              <a:solidFill>
                <a:srgbClr val="99CC00"/>
              </a:solidFill>
              <a:prstDash val="solid"/>
            </a:ln>
          </c:spPr>
          <c:marker>
            <c:symbol val="none"/>
          </c:marker>
          <c:cat>
            <c:numRef>
              <c:f>'2.5a-2.8a'!$A$3:$A$53</c:f>
              <c:numCache>
                <c:formatCode>General</c:formatCode>
                <c:ptCount val="51"/>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numCache>
            </c:numRef>
          </c:cat>
          <c:val>
            <c:numRef>
              <c:f>'2.5a-2.8a'!$F$3:$F$53</c:f>
              <c:numCache>
                <c:formatCode>General</c:formatCode>
                <c:ptCount val="51"/>
                <c:pt idx="0">
                  <c:v>5820</c:v>
                </c:pt>
                <c:pt idx="1">
                  <c:v>314</c:v>
                </c:pt>
                <c:pt idx="2">
                  <c:v>425</c:v>
                </c:pt>
                <c:pt idx="3">
                  <c:v>610</c:v>
                </c:pt>
                <c:pt idx="4">
                  <c:v>702</c:v>
                </c:pt>
                <c:pt idx="5">
                  <c:v>1001</c:v>
                </c:pt>
                <c:pt idx="6">
                  <c:v>840</c:v>
                </c:pt>
                <c:pt idx="7">
                  <c:v>787</c:v>
                </c:pt>
                <c:pt idx="8">
                  <c:v>640</c:v>
                </c:pt>
                <c:pt idx="9">
                  <c:v>561</c:v>
                </c:pt>
                <c:pt idx="10">
                  <c:v>595</c:v>
                </c:pt>
                <c:pt idx="11">
                  <c:v>605</c:v>
                </c:pt>
                <c:pt idx="12">
                  <c:v>849</c:v>
                </c:pt>
                <c:pt idx="13">
                  <c:v>833</c:v>
                </c:pt>
                <c:pt idx="14">
                  <c:v>847</c:v>
                </c:pt>
                <c:pt idx="15">
                  <c:v>623</c:v>
                </c:pt>
                <c:pt idx="16">
                  <c:v>660</c:v>
                </c:pt>
                <c:pt idx="17">
                  <c:v>822</c:v>
                </c:pt>
                <c:pt idx="18">
                  <c:v>1448</c:v>
                </c:pt>
                <c:pt idx="19">
                  <c:v>1557</c:v>
                </c:pt>
                <c:pt idx="20">
                  <c:v>1480</c:v>
                </c:pt>
                <c:pt idx="21">
                  <c:v>1114</c:v>
                </c:pt>
                <c:pt idx="22">
                  <c:v>855</c:v>
                </c:pt>
                <c:pt idx="23">
                  <c:v>873</c:v>
                </c:pt>
                <c:pt idx="24">
                  <c:v>490</c:v>
                </c:pt>
                <c:pt idx="25">
                  <c:v>482</c:v>
                </c:pt>
                <c:pt idx="26">
                  <c:v>620</c:v>
                </c:pt>
                <c:pt idx="27">
                  <c:v>699</c:v>
                </c:pt>
                <c:pt idx="28">
                  <c:v>1102</c:v>
                </c:pt>
                <c:pt idx="29">
                  <c:v>1493</c:v>
                </c:pt>
                <c:pt idx="30">
                  <c:v>1674</c:v>
                </c:pt>
                <c:pt idx="31">
                  <c:v>1646</c:v>
                </c:pt>
                <c:pt idx="32">
                  <c:v>1591</c:v>
                </c:pt>
                <c:pt idx="33">
                  <c:v>1831</c:v>
                </c:pt>
                <c:pt idx="34">
                  <c:v>2161</c:v>
                </c:pt>
                <c:pt idx="35">
                  <c:v>2674</c:v>
                </c:pt>
                <c:pt idx="36">
                  <c:v>3574</c:v>
                </c:pt>
                <c:pt idx="37">
                  <c:v>5159</c:v>
                </c:pt>
                <c:pt idx="38">
                  <c:v>5093</c:v>
                </c:pt>
                <c:pt idx="39">
                  <c:v>8021</c:v>
                </c:pt>
                <c:pt idx="40">
                  <c:v>8745</c:v>
                </c:pt>
                <c:pt idx="41">
                  <c:v>5436</c:v>
                </c:pt>
                <c:pt idx="42">
                  <c:v>4327</c:v>
                </c:pt>
                <c:pt idx="43">
                  <c:v>4490</c:v>
                </c:pt>
                <c:pt idx="44">
                  <c:v>4435</c:v>
                </c:pt>
                <c:pt idx="45">
                  <c:v>5531</c:v>
                </c:pt>
                <c:pt idx="46">
                  <c:v>6244</c:v>
                </c:pt>
                <c:pt idx="47">
                  <c:v>7446</c:v>
                </c:pt>
                <c:pt idx="48">
                  <c:v>7579</c:v>
                </c:pt>
                <c:pt idx="49">
                  <c:v>7947</c:v>
                </c:pt>
                <c:pt idx="50">
                  <c:v>8351</c:v>
                </c:pt>
              </c:numCache>
            </c:numRef>
          </c:val>
          <c:smooth val="0"/>
          <c:extLst>
            <c:ext xmlns:c16="http://schemas.microsoft.com/office/drawing/2014/chart" uri="{C3380CC4-5D6E-409C-BE32-E72D297353CC}">
              <c16:uniqueId val="{00000000-F175-4748-AB12-E377D03A22BB}"/>
            </c:ext>
          </c:extLst>
        </c:ser>
        <c:ser>
          <c:idx val="7"/>
          <c:order val="1"/>
          <c:tx>
            <c:strRef>
              <c:f>'2.5a-2.8a'!$G$2</c:f>
              <c:strCache>
                <c:ptCount val="1"/>
                <c:pt idx="0">
                  <c:v> Motorcycle used</c:v>
                </c:pt>
              </c:strCache>
            </c:strRef>
          </c:tx>
          <c:spPr>
            <a:ln w="25400">
              <a:solidFill>
                <a:srgbClr val="333333"/>
              </a:solidFill>
              <a:prstDash val="solid"/>
            </a:ln>
          </c:spPr>
          <c:marker>
            <c:symbol val="none"/>
          </c:marker>
          <c:cat>
            <c:numRef>
              <c:f>'2.5a-2.8a'!$A$3:$A$53</c:f>
              <c:numCache>
                <c:formatCode>General</c:formatCode>
                <c:ptCount val="51"/>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numCache>
            </c:numRef>
          </c:cat>
          <c:val>
            <c:numRef>
              <c:f>'2.5a-2.8a'!$G$3:$G$53</c:f>
              <c:numCache>
                <c:formatCode>General</c:formatCode>
                <c:ptCount val="51"/>
                <c:pt idx="0">
                  <c:v>973</c:v>
                </c:pt>
                <c:pt idx="1">
                  <c:v>158</c:v>
                </c:pt>
                <c:pt idx="2">
                  <c:v>139</c:v>
                </c:pt>
                <c:pt idx="3">
                  <c:v>162</c:v>
                </c:pt>
                <c:pt idx="4">
                  <c:v>224</c:v>
                </c:pt>
                <c:pt idx="5">
                  <c:v>264</c:v>
                </c:pt>
                <c:pt idx="6">
                  <c:v>270</c:v>
                </c:pt>
                <c:pt idx="7">
                  <c:v>326</c:v>
                </c:pt>
                <c:pt idx="8">
                  <c:v>242</c:v>
                </c:pt>
                <c:pt idx="9">
                  <c:v>209</c:v>
                </c:pt>
                <c:pt idx="10">
                  <c:v>270</c:v>
                </c:pt>
                <c:pt idx="11">
                  <c:v>796</c:v>
                </c:pt>
                <c:pt idx="12">
                  <c:v>698</c:v>
                </c:pt>
                <c:pt idx="13">
                  <c:v>691</c:v>
                </c:pt>
                <c:pt idx="14">
                  <c:v>679</c:v>
                </c:pt>
                <c:pt idx="15">
                  <c:v>701</c:v>
                </c:pt>
                <c:pt idx="16">
                  <c:v>723</c:v>
                </c:pt>
                <c:pt idx="17">
                  <c:v>884</c:v>
                </c:pt>
                <c:pt idx="18">
                  <c:v>986</c:v>
                </c:pt>
                <c:pt idx="19">
                  <c:v>909</c:v>
                </c:pt>
                <c:pt idx="20">
                  <c:v>1002</c:v>
                </c:pt>
                <c:pt idx="21">
                  <c:v>981</c:v>
                </c:pt>
                <c:pt idx="22">
                  <c:v>1022</c:v>
                </c:pt>
                <c:pt idx="23">
                  <c:v>875</c:v>
                </c:pt>
                <c:pt idx="24">
                  <c:v>889</c:v>
                </c:pt>
                <c:pt idx="25">
                  <c:v>755</c:v>
                </c:pt>
                <c:pt idx="26">
                  <c:v>895</c:v>
                </c:pt>
                <c:pt idx="27">
                  <c:v>972</c:v>
                </c:pt>
                <c:pt idx="28">
                  <c:v>969</c:v>
                </c:pt>
                <c:pt idx="29">
                  <c:v>1054</c:v>
                </c:pt>
                <c:pt idx="30">
                  <c:v>1157</c:v>
                </c:pt>
                <c:pt idx="31">
                  <c:v>1141</c:v>
                </c:pt>
                <c:pt idx="32">
                  <c:v>1420</c:v>
                </c:pt>
                <c:pt idx="33">
                  <c:v>1509</c:v>
                </c:pt>
                <c:pt idx="34">
                  <c:v>1594</c:v>
                </c:pt>
                <c:pt idx="35">
                  <c:v>1697</c:v>
                </c:pt>
                <c:pt idx="36">
                  <c:v>1639</c:v>
                </c:pt>
                <c:pt idx="37">
                  <c:v>1685</c:v>
                </c:pt>
                <c:pt idx="38">
                  <c:v>1751</c:v>
                </c:pt>
                <c:pt idx="39">
                  <c:v>1923</c:v>
                </c:pt>
                <c:pt idx="40">
                  <c:v>1719</c:v>
                </c:pt>
                <c:pt idx="41">
                  <c:v>1243</c:v>
                </c:pt>
                <c:pt idx="42">
                  <c:v>907</c:v>
                </c:pt>
                <c:pt idx="43">
                  <c:v>774</c:v>
                </c:pt>
                <c:pt idx="44">
                  <c:v>810</c:v>
                </c:pt>
                <c:pt idx="45">
                  <c:v>776</c:v>
                </c:pt>
                <c:pt idx="46">
                  <c:v>591</c:v>
                </c:pt>
                <c:pt idx="47">
                  <c:v>437</c:v>
                </c:pt>
                <c:pt idx="48">
                  <c:v>318</c:v>
                </c:pt>
                <c:pt idx="49">
                  <c:v>129</c:v>
                </c:pt>
                <c:pt idx="50">
                  <c:v>22</c:v>
                </c:pt>
              </c:numCache>
            </c:numRef>
          </c:val>
          <c:smooth val="0"/>
          <c:extLst>
            <c:ext xmlns:c16="http://schemas.microsoft.com/office/drawing/2014/chart" uri="{C3380CC4-5D6E-409C-BE32-E72D297353CC}">
              <c16:uniqueId val="{00000001-F175-4748-AB12-E377D03A22BB}"/>
            </c:ext>
          </c:extLst>
        </c:ser>
        <c:dLbls>
          <c:showLegendKey val="0"/>
          <c:showVal val="0"/>
          <c:showCatName val="0"/>
          <c:showSerName val="0"/>
          <c:showPercent val="0"/>
          <c:showBubbleSize val="0"/>
        </c:dLbls>
        <c:smooth val="0"/>
        <c:axId val="157550080"/>
        <c:axId val="157552000"/>
      </c:lineChart>
      <c:catAx>
        <c:axId val="15755008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5718926911073732"/>
              <c:y val="0.9079623001670094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2700000" vert="horz"/>
          <a:lstStyle/>
          <a:p>
            <a:pPr>
              <a:defRPr sz="700" b="0" i="0" u="none" strike="noStrike" baseline="0">
                <a:solidFill>
                  <a:srgbClr val="000000"/>
                </a:solidFill>
                <a:latin typeface="Arial"/>
                <a:ea typeface="Arial"/>
                <a:cs typeface="Arial"/>
              </a:defRPr>
            </a:pPr>
            <a:endParaRPr lang="en-US"/>
          </a:p>
        </c:txPr>
        <c:crossAx val="157552000"/>
        <c:crosses val="autoZero"/>
        <c:auto val="1"/>
        <c:lblAlgn val="ctr"/>
        <c:lblOffset val="100"/>
        <c:tickLblSkip val="4"/>
        <c:tickMarkSkip val="4"/>
        <c:noMultiLvlLbl val="0"/>
      </c:catAx>
      <c:valAx>
        <c:axId val="157552000"/>
        <c:scaling>
          <c:orientation val="minMax"/>
          <c:max val="15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Number of Vehicles</a:t>
                </a:r>
              </a:p>
            </c:rich>
          </c:tx>
          <c:layout>
            <c:manualLayout>
              <c:xMode val="edge"/>
              <c:yMode val="edge"/>
              <c:x val="5.0611111111111993E-4"/>
              <c:y val="0.2725023148148196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550080"/>
        <c:crosses val="autoZero"/>
        <c:crossBetween val="between"/>
        <c:majorUnit val="5000"/>
        <c:minorUnit val="5000"/>
      </c:valAx>
      <c:spPr>
        <a:solidFill>
          <a:srgbClr val="FFFFFF"/>
        </a:solidFill>
        <a:ln w="25400">
          <a:noFill/>
        </a:ln>
      </c:spPr>
    </c:plotArea>
    <c:legend>
      <c:legendPos val="r"/>
      <c:layout>
        <c:manualLayout>
          <c:xMode val="edge"/>
          <c:yMode val="edge"/>
          <c:x val="0.15082327374484616"/>
          <c:y val="0.14713194941541399"/>
          <c:w val="0.35560111111111109"/>
          <c:h val="0.12825648148148514"/>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2.8a : Bus year of manufacture Dec 2018</a:t>
            </a:r>
          </a:p>
        </c:rich>
      </c:tx>
      <c:layout>
        <c:manualLayout>
          <c:xMode val="edge"/>
          <c:yMode val="edge"/>
          <c:x val="0.17248916666666694"/>
          <c:y val="1.4618981481481478E-2"/>
        </c:manualLayout>
      </c:layout>
      <c:overlay val="0"/>
      <c:spPr>
        <a:noFill/>
        <a:ln w="25400">
          <a:noFill/>
        </a:ln>
      </c:spPr>
    </c:title>
    <c:autoTitleDeleted val="0"/>
    <c:plotArea>
      <c:layout>
        <c:manualLayout>
          <c:layoutTarget val="inner"/>
          <c:xMode val="edge"/>
          <c:yMode val="edge"/>
          <c:x val="0.12850853174603191"/>
          <c:y val="0.10275714373126379"/>
          <c:w val="0.8503589285714287"/>
          <c:h val="0.70296898148148168"/>
        </c:manualLayout>
      </c:layout>
      <c:lineChart>
        <c:grouping val="standard"/>
        <c:varyColors val="0"/>
        <c:ser>
          <c:idx val="5"/>
          <c:order val="0"/>
          <c:tx>
            <c:strRef>
              <c:f>'2.5a-2.8a'!$J$2</c:f>
              <c:strCache>
                <c:ptCount val="1"/>
                <c:pt idx="0">
                  <c:v>Bus NZ new</c:v>
                </c:pt>
              </c:strCache>
            </c:strRef>
          </c:tx>
          <c:spPr>
            <a:ln w="25400">
              <a:solidFill>
                <a:srgbClr val="99CC00"/>
              </a:solidFill>
              <a:prstDash val="solid"/>
            </a:ln>
          </c:spPr>
          <c:marker>
            <c:symbol val="none"/>
          </c:marker>
          <c:cat>
            <c:numRef>
              <c:f>'2.5a-2.8a'!$A$3:$A$53</c:f>
              <c:numCache>
                <c:formatCode>General</c:formatCode>
                <c:ptCount val="51"/>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numCache>
            </c:numRef>
          </c:cat>
          <c:val>
            <c:numRef>
              <c:f>'2.5a-2.8a'!$J$3:$J$53</c:f>
              <c:numCache>
                <c:formatCode>General</c:formatCode>
                <c:ptCount val="51"/>
                <c:pt idx="0">
                  <c:v>127</c:v>
                </c:pt>
                <c:pt idx="1">
                  <c:v>8</c:v>
                </c:pt>
                <c:pt idx="2">
                  <c:v>16</c:v>
                </c:pt>
                <c:pt idx="3">
                  <c:v>14</c:v>
                </c:pt>
                <c:pt idx="4">
                  <c:v>12</c:v>
                </c:pt>
                <c:pt idx="5">
                  <c:v>12</c:v>
                </c:pt>
                <c:pt idx="6">
                  <c:v>27</c:v>
                </c:pt>
                <c:pt idx="7">
                  <c:v>34</c:v>
                </c:pt>
                <c:pt idx="8">
                  <c:v>38</c:v>
                </c:pt>
                <c:pt idx="9">
                  <c:v>43</c:v>
                </c:pt>
                <c:pt idx="10">
                  <c:v>59</c:v>
                </c:pt>
                <c:pt idx="11">
                  <c:v>67</c:v>
                </c:pt>
                <c:pt idx="12">
                  <c:v>50</c:v>
                </c:pt>
                <c:pt idx="13">
                  <c:v>52</c:v>
                </c:pt>
                <c:pt idx="14">
                  <c:v>42</c:v>
                </c:pt>
                <c:pt idx="15">
                  <c:v>59</c:v>
                </c:pt>
                <c:pt idx="16">
                  <c:v>72</c:v>
                </c:pt>
                <c:pt idx="17">
                  <c:v>52</c:v>
                </c:pt>
                <c:pt idx="18">
                  <c:v>87</c:v>
                </c:pt>
                <c:pt idx="19">
                  <c:v>78</c:v>
                </c:pt>
                <c:pt idx="20">
                  <c:v>57</c:v>
                </c:pt>
                <c:pt idx="21">
                  <c:v>49</c:v>
                </c:pt>
                <c:pt idx="22">
                  <c:v>46</c:v>
                </c:pt>
                <c:pt idx="23">
                  <c:v>42</c:v>
                </c:pt>
                <c:pt idx="24">
                  <c:v>32</c:v>
                </c:pt>
                <c:pt idx="25">
                  <c:v>44</c:v>
                </c:pt>
                <c:pt idx="26">
                  <c:v>72</c:v>
                </c:pt>
                <c:pt idx="27">
                  <c:v>93</c:v>
                </c:pt>
                <c:pt idx="28">
                  <c:v>104</c:v>
                </c:pt>
                <c:pt idx="29">
                  <c:v>79</c:v>
                </c:pt>
                <c:pt idx="30">
                  <c:v>119</c:v>
                </c:pt>
                <c:pt idx="31">
                  <c:v>106</c:v>
                </c:pt>
                <c:pt idx="32">
                  <c:v>105</c:v>
                </c:pt>
                <c:pt idx="33">
                  <c:v>154</c:v>
                </c:pt>
                <c:pt idx="34">
                  <c:v>147</c:v>
                </c:pt>
                <c:pt idx="35">
                  <c:v>250</c:v>
                </c:pt>
                <c:pt idx="36">
                  <c:v>243</c:v>
                </c:pt>
                <c:pt idx="37">
                  <c:v>190</c:v>
                </c:pt>
                <c:pt idx="38">
                  <c:v>135</c:v>
                </c:pt>
                <c:pt idx="39">
                  <c:v>192</c:v>
                </c:pt>
                <c:pt idx="40">
                  <c:v>301</c:v>
                </c:pt>
                <c:pt idx="41">
                  <c:v>412</c:v>
                </c:pt>
                <c:pt idx="42">
                  <c:v>241</c:v>
                </c:pt>
                <c:pt idx="43">
                  <c:v>313</c:v>
                </c:pt>
                <c:pt idx="44">
                  <c:v>299</c:v>
                </c:pt>
                <c:pt idx="45">
                  <c:v>321</c:v>
                </c:pt>
                <c:pt idx="46">
                  <c:v>316</c:v>
                </c:pt>
                <c:pt idx="47">
                  <c:v>333</c:v>
                </c:pt>
                <c:pt idx="48">
                  <c:v>657</c:v>
                </c:pt>
                <c:pt idx="49">
                  <c:v>592</c:v>
                </c:pt>
                <c:pt idx="50">
                  <c:v>858</c:v>
                </c:pt>
              </c:numCache>
            </c:numRef>
          </c:val>
          <c:smooth val="0"/>
          <c:extLst>
            <c:ext xmlns:c16="http://schemas.microsoft.com/office/drawing/2014/chart" uri="{C3380CC4-5D6E-409C-BE32-E72D297353CC}">
              <c16:uniqueId val="{00000000-6337-412E-9FE8-FBA942CE8441}"/>
            </c:ext>
          </c:extLst>
        </c:ser>
        <c:ser>
          <c:idx val="6"/>
          <c:order val="1"/>
          <c:tx>
            <c:strRef>
              <c:f>'2.5a-2.8a'!$K$2</c:f>
              <c:strCache>
                <c:ptCount val="1"/>
                <c:pt idx="0">
                  <c:v>Bus used</c:v>
                </c:pt>
              </c:strCache>
            </c:strRef>
          </c:tx>
          <c:spPr>
            <a:ln w="25400">
              <a:solidFill>
                <a:srgbClr val="333333"/>
              </a:solidFill>
              <a:prstDash val="solid"/>
            </a:ln>
          </c:spPr>
          <c:marker>
            <c:symbol val="none"/>
          </c:marker>
          <c:cat>
            <c:numRef>
              <c:f>'2.5a-2.8a'!$A$3:$A$53</c:f>
              <c:numCache>
                <c:formatCode>General</c:formatCode>
                <c:ptCount val="51"/>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numCache>
            </c:numRef>
          </c:cat>
          <c:val>
            <c:numRef>
              <c:f>'2.5a-2.8a'!$K$3:$K$53</c:f>
              <c:numCache>
                <c:formatCode>General</c:formatCode>
                <c:ptCount val="51"/>
                <c:pt idx="0">
                  <c:v>5</c:v>
                </c:pt>
                <c:pt idx="1">
                  <c:v>0</c:v>
                </c:pt>
                <c:pt idx="2">
                  <c:v>0</c:v>
                </c:pt>
                <c:pt idx="3">
                  <c:v>1</c:v>
                </c:pt>
                <c:pt idx="4">
                  <c:v>1</c:v>
                </c:pt>
                <c:pt idx="5">
                  <c:v>0</c:v>
                </c:pt>
                <c:pt idx="6">
                  <c:v>1</c:v>
                </c:pt>
                <c:pt idx="7">
                  <c:v>0</c:v>
                </c:pt>
                <c:pt idx="8">
                  <c:v>5</c:v>
                </c:pt>
                <c:pt idx="9">
                  <c:v>8</c:v>
                </c:pt>
                <c:pt idx="10">
                  <c:v>12</c:v>
                </c:pt>
                <c:pt idx="11">
                  <c:v>7</c:v>
                </c:pt>
                <c:pt idx="12">
                  <c:v>12</c:v>
                </c:pt>
                <c:pt idx="13">
                  <c:v>20</c:v>
                </c:pt>
                <c:pt idx="14">
                  <c:v>22</c:v>
                </c:pt>
                <c:pt idx="15">
                  <c:v>26</c:v>
                </c:pt>
                <c:pt idx="16">
                  <c:v>65</c:v>
                </c:pt>
                <c:pt idx="17">
                  <c:v>59</c:v>
                </c:pt>
                <c:pt idx="18">
                  <c:v>95</c:v>
                </c:pt>
                <c:pt idx="19">
                  <c:v>121</c:v>
                </c:pt>
                <c:pt idx="20">
                  <c:v>157</c:v>
                </c:pt>
                <c:pt idx="21">
                  <c:v>200</c:v>
                </c:pt>
                <c:pt idx="22">
                  <c:v>208</c:v>
                </c:pt>
                <c:pt idx="23">
                  <c:v>204</c:v>
                </c:pt>
                <c:pt idx="24">
                  <c:v>181</c:v>
                </c:pt>
                <c:pt idx="25">
                  <c:v>178</c:v>
                </c:pt>
                <c:pt idx="26">
                  <c:v>312</c:v>
                </c:pt>
                <c:pt idx="27">
                  <c:v>302</c:v>
                </c:pt>
                <c:pt idx="28">
                  <c:v>151</c:v>
                </c:pt>
                <c:pt idx="29">
                  <c:v>151</c:v>
                </c:pt>
                <c:pt idx="30">
                  <c:v>80</c:v>
                </c:pt>
                <c:pt idx="31">
                  <c:v>66</c:v>
                </c:pt>
                <c:pt idx="32">
                  <c:v>36</c:v>
                </c:pt>
                <c:pt idx="33">
                  <c:v>32</c:v>
                </c:pt>
                <c:pt idx="34">
                  <c:v>29</c:v>
                </c:pt>
                <c:pt idx="35">
                  <c:v>30</c:v>
                </c:pt>
                <c:pt idx="36">
                  <c:v>39</c:v>
                </c:pt>
                <c:pt idx="37">
                  <c:v>47</c:v>
                </c:pt>
                <c:pt idx="38">
                  <c:v>35</c:v>
                </c:pt>
                <c:pt idx="39">
                  <c:v>70</c:v>
                </c:pt>
                <c:pt idx="40">
                  <c:v>164</c:v>
                </c:pt>
                <c:pt idx="41">
                  <c:v>79</c:v>
                </c:pt>
                <c:pt idx="42">
                  <c:v>123</c:v>
                </c:pt>
                <c:pt idx="43">
                  <c:v>49</c:v>
                </c:pt>
                <c:pt idx="44">
                  <c:v>34</c:v>
                </c:pt>
                <c:pt idx="45">
                  <c:v>22</c:v>
                </c:pt>
                <c:pt idx="46">
                  <c:v>16</c:v>
                </c:pt>
                <c:pt idx="47">
                  <c:v>13</c:v>
                </c:pt>
                <c:pt idx="48">
                  <c:v>32</c:v>
                </c:pt>
                <c:pt idx="49">
                  <c:v>22</c:v>
                </c:pt>
                <c:pt idx="50">
                  <c:v>6</c:v>
                </c:pt>
              </c:numCache>
            </c:numRef>
          </c:val>
          <c:smooth val="0"/>
          <c:extLst>
            <c:ext xmlns:c16="http://schemas.microsoft.com/office/drawing/2014/chart" uri="{C3380CC4-5D6E-409C-BE32-E72D297353CC}">
              <c16:uniqueId val="{00000001-6337-412E-9FE8-FBA942CE8441}"/>
            </c:ext>
          </c:extLst>
        </c:ser>
        <c:dLbls>
          <c:showLegendKey val="0"/>
          <c:showVal val="0"/>
          <c:showCatName val="0"/>
          <c:showSerName val="0"/>
          <c:showPercent val="0"/>
          <c:showBubbleSize val="0"/>
        </c:dLbls>
        <c:smooth val="0"/>
        <c:axId val="157595904"/>
        <c:axId val="157606272"/>
      </c:lineChart>
      <c:catAx>
        <c:axId val="15759590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1661138888888888"/>
              <c:y val="0.9349342592592592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2700000" vert="horz"/>
          <a:lstStyle/>
          <a:p>
            <a:pPr>
              <a:defRPr sz="700" b="0" i="0" u="none" strike="noStrike" baseline="0">
                <a:solidFill>
                  <a:srgbClr val="000000"/>
                </a:solidFill>
                <a:latin typeface="Arial"/>
                <a:ea typeface="Arial"/>
                <a:cs typeface="Arial"/>
              </a:defRPr>
            </a:pPr>
            <a:endParaRPr lang="en-US"/>
          </a:p>
        </c:txPr>
        <c:crossAx val="157606272"/>
        <c:crosses val="autoZero"/>
        <c:auto val="1"/>
        <c:lblAlgn val="ctr"/>
        <c:lblOffset val="100"/>
        <c:tickLblSkip val="4"/>
        <c:tickMarkSkip val="4"/>
        <c:noMultiLvlLbl val="0"/>
      </c:catAx>
      <c:valAx>
        <c:axId val="157606272"/>
        <c:scaling>
          <c:orientation val="minMax"/>
          <c:max val="1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Number of Vehicles</a:t>
                </a:r>
              </a:p>
            </c:rich>
          </c:tx>
          <c:layout>
            <c:manualLayout>
              <c:xMode val="edge"/>
              <c:yMode val="edge"/>
              <c:x val="8.4697222222224391E-3"/>
              <c:y val="0.2977671296296298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595904"/>
        <c:crosses val="autoZero"/>
        <c:crossBetween val="between"/>
        <c:majorUnit val="250"/>
        <c:minorUnit val="1.5"/>
      </c:valAx>
      <c:spPr>
        <a:solidFill>
          <a:srgbClr val="FFFFFF"/>
        </a:solidFill>
        <a:ln w="25400">
          <a:noFill/>
        </a:ln>
      </c:spPr>
    </c:plotArea>
    <c:legend>
      <c:legendPos val="r"/>
      <c:layout>
        <c:manualLayout>
          <c:xMode val="edge"/>
          <c:yMode val="edge"/>
          <c:x val="0.13975261598916389"/>
          <c:y val="0.12738146368067627"/>
          <c:w val="0.28332027777778668"/>
          <c:h val="0.13466157407407367"/>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2.7a : Truck year of manufacture Dec 2018</a:t>
            </a:r>
          </a:p>
        </c:rich>
      </c:tx>
      <c:layout>
        <c:manualLayout>
          <c:xMode val="edge"/>
          <c:yMode val="edge"/>
          <c:x val="0.16718"/>
          <c:y val="3.1940740740740742E-2"/>
        </c:manualLayout>
      </c:layout>
      <c:overlay val="0"/>
      <c:spPr>
        <a:noFill/>
        <a:ln w="25400">
          <a:noFill/>
        </a:ln>
      </c:spPr>
    </c:title>
    <c:autoTitleDeleted val="0"/>
    <c:plotArea>
      <c:layout>
        <c:manualLayout>
          <c:layoutTarget val="inner"/>
          <c:xMode val="edge"/>
          <c:yMode val="edge"/>
          <c:x val="0.14006361111111121"/>
          <c:y val="0.12039312039312072"/>
          <c:w val="0.82768527777778655"/>
          <c:h val="0.68594351851853275"/>
        </c:manualLayout>
      </c:layout>
      <c:lineChart>
        <c:grouping val="standard"/>
        <c:varyColors val="0"/>
        <c:ser>
          <c:idx val="0"/>
          <c:order val="0"/>
          <c:tx>
            <c:strRef>
              <c:f>'2.5a-2.8a'!$H$2</c:f>
              <c:strCache>
                <c:ptCount val="1"/>
                <c:pt idx="0">
                  <c:v>Truck NZ new</c:v>
                </c:pt>
              </c:strCache>
            </c:strRef>
          </c:tx>
          <c:spPr>
            <a:ln w="25400">
              <a:solidFill>
                <a:srgbClr val="99CC00"/>
              </a:solidFill>
              <a:prstDash val="solid"/>
            </a:ln>
          </c:spPr>
          <c:marker>
            <c:symbol val="none"/>
          </c:marker>
          <c:cat>
            <c:numRef>
              <c:f>'2.5a-2.8a'!$A$3:$A$53</c:f>
              <c:numCache>
                <c:formatCode>General</c:formatCode>
                <c:ptCount val="51"/>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numCache>
            </c:numRef>
          </c:cat>
          <c:val>
            <c:numRef>
              <c:f>'2.5a-2.8a'!$H$3:$H$53</c:f>
              <c:numCache>
                <c:formatCode>General</c:formatCode>
                <c:ptCount val="51"/>
                <c:pt idx="0">
                  <c:v>2016</c:v>
                </c:pt>
                <c:pt idx="1">
                  <c:v>199</c:v>
                </c:pt>
                <c:pt idx="2">
                  <c:v>250</c:v>
                </c:pt>
                <c:pt idx="3">
                  <c:v>236</c:v>
                </c:pt>
                <c:pt idx="4">
                  <c:v>250</c:v>
                </c:pt>
                <c:pt idx="5">
                  <c:v>298</c:v>
                </c:pt>
                <c:pt idx="6">
                  <c:v>286</c:v>
                </c:pt>
                <c:pt idx="7">
                  <c:v>372</c:v>
                </c:pt>
                <c:pt idx="8">
                  <c:v>432</c:v>
                </c:pt>
                <c:pt idx="9">
                  <c:v>462</c:v>
                </c:pt>
                <c:pt idx="10">
                  <c:v>412</c:v>
                </c:pt>
                <c:pt idx="11">
                  <c:v>453</c:v>
                </c:pt>
                <c:pt idx="12">
                  <c:v>523</c:v>
                </c:pt>
                <c:pt idx="13">
                  <c:v>569</c:v>
                </c:pt>
                <c:pt idx="14">
                  <c:v>672</c:v>
                </c:pt>
                <c:pt idx="15">
                  <c:v>862</c:v>
                </c:pt>
                <c:pt idx="16">
                  <c:v>1227</c:v>
                </c:pt>
                <c:pt idx="17">
                  <c:v>1490</c:v>
                </c:pt>
                <c:pt idx="18">
                  <c:v>1245</c:v>
                </c:pt>
                <c:pt idx="19">
                  <c:v>1208</c:v>
                </c:pt>
                <c:pt idx="20">
                  <c:v>1038</c:v>
                </c:pt>
                <c:pt idx="21">
                  <c:v>1111</c:v>
                </c:pt>
                <c:pt idx="22">
                  <c:v>1463</c:v>
                </c:pt>
                <c:pt idx="23">
                  <c:v>973</c:v>
                </c:pt>
                <c:pt idx="24">
                  <c:v>1211</c:v>
                </c:pt>
                <c:pt idx="25">
                  <c:v>1416</c:v>
                </c:pt>
                <c:pt idx="26">
                  <c:v>1684</c:v>
                </c:pt>
                <c:pt idx="27">
                  <c:v>1465</c:v>
                </c:pt>
                <c:pt idx="28">
                  <c:v>1930</c:v>
                </c:pt>
                <c:pt idx="29">
                  <c:v>1746</c:v>
                </c:pt>
                <c:pt idx="30">
                  <c:v>1360</c:v>
                </c:pt>
                <c:pt idx="31">
                  <c:v>1670</c:v>
                </c:pt>
                <c:pt idx="32">
                  <c:v>2245</c:v>
                </c:pt>
                <c:pt idx="33">
                  <c:v>2224</c:v>
                </c:pt>
                <c:pt idx="34">
                  <c:v>2831</c:v>
                </c:pt>
                <c:pt idx="35">
                  <c:v>3363</c:v>
                </c:pt>
                <c:pt idx="36">
                  <c:v>4294</c:v>
                </c:pt>
                <c:pt idx="37">
                  <c:v>3351</c:v>
                </c:pt>
                <c:pt idx="38">
                  <c:v>3029</c:v>
                </c:pt>
                <c:pt idx="39">
                  <c:v>3615</c:v>
                </c:pt>
                <c:pt idx="40">
                  <c:v>3847</c:v>
                </c:pt>
                <c:pt idx="41">
                  <c:v>2096</c:v>
                </c:pt>
                <c:pt idx="42">
                  <c:v>2087</c:v>
                </c:pt>
                <c:pt idx="43">
                  <c:v>2614</c:v>
                </c:pt>
                <c:pt idx="44">
                  <c:v>2897</c:v>
                </c:pt>
                <c:pt idx="45">
                  <c:v>3770</c:v>
                </c:pt>
                <c:pt idx="46">
                  <c:v>4707</c:v>
                </c:pt>
                <c:pt idx="47">
                  <c:v>4632</c:v>
                </c:pt>
                <c:pt idx="48">
                  <c:v>4347</c:v>
                </c:pt>
                <c:pt idx="49">
                  <c:v>5482</c:v>
                </c:pt>
                <c:pt idx="50">
                  <c:v>5733</c:v>
                </c:pt>
              </c:numCache>
            </c:numRef>
          </c:val>
          <c:smooth val="0"/>
          <c:extLst>
            <c:ext xmlns:c16="http://schemas.microsoft.com/office/drawing/2014/chart" uri="{C3380CC4-5D6E-409C-BE32-E72D297353CC}">
              <c16:uniqueId val="{00000000-DC86-46B7-ADE2-D61CA2FBE551}"/>
            </c:ext>
          </c:extLst>
        </c:ser>
        <c:ser>
          <c:idx val="1"/>
          <c:order val="1"/>
          <c:tx>
            <c:strRef>
              <c:f>'2.5a-2.8a'!$I$2</c:f>
              <c:strCache>
                <c:ptCount val="1"/>
                <c:pt idx="0">
                  <c:v>Truck used </c:v>
                </c:pt>
              </c:strCache>
            </c:strRef>
          </c:tx>
          <c:spPr>
            <a:ln w="25400">
              <a:solidFill>
                <a:srgbClr val="333333"/>
              </a:solidFill>
              <a:prstDash val="solid"/>
            </a:ln>
          </c:spPr>
          <c:marker>
            <c:symbol val="none"/>
          </c:marker>
          <c:cat>
            <c:numRef>
              <c:f>'2.5a-2.8a'!$A$3:$A$53</c:f>
              <c:numCache>
                <c:formatCode>General</c:formatCode>
                <c:ptCount val="51"/>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numCache>
            </c:numRef>
          </c:cat>
          <c:val>
            <c:numRef>
              <c:f>'2.5a-2.8a'!$I$3:$I$53</c:f>
              <c:numCache>
                <c:formatCode>General</c:formatCode>
                <c:ptCount val="51"/>
                <c:pt idx="0">
                  <c:v>28</c:v>
                </c:pt>
                <c:pt idx="1">
                  <c:v>1</c:v>
                </c:pt>
                <c:pt idx="2">
                  <c:v>0</c:v>
                </c:pt>
                <c:pt idx="3">
                  <c:v>2</c:v>
                </c:pt>
                <c:pt idx="4">
                  <c:v>5</c:v>
                </c:pt>
                <c:pt idx="5">
                  <c:v>3</c:v>
                </c:pt>
                <c:pt idx="6">
                  <c:v>5</c:v>
                </c:pt>
                <c:pt idx="7">
                  <c:v>14</c:v>
                </c:pt>
                <c:pt idx="8">
                  <c:v>11</c:v>
                </c:pt>
                <c:pt idx="9">
                  <c:v>14</c:v>
                </c:pt>
                <c:pt idx="10">
                  <c:v>23</c:v>
                </c:pt>
                <c:pt idx="11">
                  <c:v>67</c:v>
                </c:pt>
                <c:pt idx="12">
                  <c:v>98</c:v>
                </c:pt>
                <c:pt idx="13">
                  <c:v>129</c:v>
                </c:pt>
                <c:pt idx="14">
                  <c:v>209</c:v>
                </c:pt>
                <c:pt idx="15">
                  <c:v>330</c:v>
                </c:pt>
                <c:pt idx="16">
                  <c:v>478</c:v>
                </c:pt>
                <c:pt idx="17">
                  <c:v>789</c:v>
                </c:pt>
                <c:pt idx="18">
                  <c:v>1062</c:v>
                </c:pt>
                <c:pt idx="19">
                  <c:v>1357</c:v>
                </c:pt>
                <c:pt idx="20">
                  <c:v>1782</c:v>
                </c:pt>
                <c:pt idx="21">
                  <c:v>2114</c:v>
                </c:pt>
                <c:pt idx="22">
                  <c:v>2622</c:v>
                </c:pt>
                <c:pt idx="23">
                  <c:v>2744</c:v>
                </c:pt>
                <c:pt idx="24">
                  <c:v>2728</c:v>
                </c:pt>
                <c:pt idx="25">
                  <c:v>2553</c:v>
                </c:pt>
                <c:pt idx="26">
                  <c:v>3771</c:v>
                </c:pt>
                <c:pt idx="27">
                  <c:v>4168</c:v>
                </c:pt>
                <c:pt idx="28">
                  <c:v>3946</c:v>
                </c:pt>
                <c:pt idx="29">
                  <c:v>3561</c:v>
                </c:pt>
                <c:pt idx="30">
                  <c:v>2056</c:v>
                </c:pt>
                <c:pt idx="31">
                  <c:v>1143</c:v>
                </c:pt>
                <c:pt idx="32">
                  <c:v>787</c:v>
                </c:pt>
                <c:pt idx="33">
                  <c:v>420</c:v>
                </c:pt>
                <c:pt idx="34">
                  <c:v>378</c:v>
                </c:pt>
                <c:pt idx="35">
                  <c:v>408</c:v>
                </c:pt>
                <c:pt idx="36">
                  <c:v>446</c:v>
                </c:pt>
                <c:pt idx="37">
                  <c:v>435</c:v>
                </c:pt>
                <c:pt idx="38">
                  <c:v>815</c:v>
                </c:pt>
                <c:pt idx="39">
                  <c:v>2511</c:v>
                </c:pt>
                <c:pt idx="40">
                  <c:v>1959</c:v>
                </c:pt>
                <c:pt idx="41">
                  <c:v>834</c:v>
                </c:pt>
                <c:pt idx="42">
                  <c:v>833</c:v>
                </c:pt>
                <c:pt idx="43">
                  <c:v>923</c:v>
                </c:pt>
                <c:pt idx="44">
                  <c:v>878</c:v>
                </c:pt>
                <c:pt idx="45">
                  <c:v>500</c:v>
                </c:pt>
                <c:pt idx="46">
                  <c:v>363</c:v>
                </c:pt>
                <c:pt idx="47">
                  <c:v>308</c:v>
                </c:pt>
                <c:pt idx="48">
                  <c:v>247</c:v>
                </c:pt>
                <c:pt idx="49">
                  <c:v>223</c:v>
                </c:pt>
                <c:pt idx="50">
                  <c:v>55</c:v>
                </c:pt>
              </c:numCache>
            </c:numRef>
          </c:val>
          <c:smooth val="0"/>
          <c:extLst>
            <c:ext xmlns:c16="http://schemas.microsoft.com/office/drawing/2014/chart" uri="{C3380CC4-5D6E-409C-BE32-E72D297353CC}">
              <c16:uniqueId val="{00000001-DC86-46B7-ADE2-D61CA2FBE551}"/>
            </c:ext>
          </c:extLst>
        </c:ser>
        <c:dLbls>
          <c:showLegendKey val="0"/>
          <c:showVal val="0"/>
          <c:showCatName val="0"/>
          <c:showSerName val="0"/>
          <c:showPercent val="0"/>
          <c:showBubbleSize val="0"/>
        </c:dLbls>
        <c:smooth val="0"/>
        <c:axId val="157662208"/>
        <c:axId val="157672576"/>
      </c:lineChart>
      <c:catAx>
        <c:axId val="15766220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2543916666666681"/>
              <c:y val="0.9314810185185287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2700000" vert="horz"/>
          <a:lstStyle/>
          <a:p>
            <a:pPr>
              <a:defRPr sz="700" b="0" i="0" u="none" strike="noStrike" baseline="0">
                <a:solidFill>
                  <a:srgbClr val="000000"/>
                </a:solidFill>
                <a:latin typeface="Arial"/>
                <a:ea typeface="Arial"/>
                <a:cs typeface="Arial"/>
              </a:defRPr>
            </a:pPr>
            <a:endParaRPr lang="en-US"/>
          </a:p>
        </c:txPr>
        <c:crossAx val="157672576"/>
        <c:crosses val="autoZero"/>
        <c:auto val="1"/>
        <c:lblAlgn val="ctr"/>
        <c:lblOffset val="100"/>
        <c:tickLblSkip val="4"/>
        <c:tickMarkSkip val="4"/>
        <c:noMultiLvlLbl val="0"/>
      </c:catAx>
      <c:valAx>
        <c:axId val="157672576"/>
        <c:scaling>
          <c:orientation val="minMax"/>
          <c:max val="7500"/>
          <c:min val="0"/>
        </c:scaling>
        <c:delete val="0"/>
        <c:axPos val="l"/>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Number of Vehicles</a:t>
                </a:r>
              </a:p>
            </c:rich>
          </c:tx>
          <c:layout>
            <c:manualLayout>
              <c:xMode val="edge"/>
              <c:yMode val="edge"/>
              <c:x val="8.5058333333334728E-3"/>
              <c:y val="0.2783819444444502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662208"/>
        <c:crosses val="autoZero"/>
        <c:crossBetween val="between"/>
        <c:majorUnit val="2500"/>
        <c:minorUnit val="15"/>
      </c:valAx>
      <c:spPr>
        <a:solidFill>
          <a:srgbClr val="FFFFFF"/>
        </a:solidFill>
        <a:ln w="25400">
          <a:noFill/>
        </a:ln>
      </c:spPr>
    </c:plotArea>
    <c:legend>
      <c:legendPos val="r"/>
      <c:layout>
        <c:manualLayout>
          <c:xMode val="edge"/>
          <c:yMode val="edge"/>
          <c:x val="0.14966305555555556"/>
          <c:y val="0.14004908477350045"/>
          <c:w val="0.27373444444444445"/>
          <c:h val="0.14244907407407645"/>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3977570985445"/>
          <c:y val="9.0502136752136753E-2"/>
          <c:w val="0.75926890956812265"/>
          <c:h val="0.75759116809116811"/>
        </c:manualLayout>
      </c:layout>
      <c:lineChart>
        <c:grouping val="standard"/>
        <c:varyColors val="0"/>
        <c:ser>
          <c:idx val="0"/>
          <c:order val="0"/>
          <c:spPr>
            <a:ln>
              <a:solidFill>
                <a:srgbClr val="0093D3"/>
              </a:solidFill>
            </a:ln>
          </c:spPr>
          <c:marker>
            <c:symbol val="none"/>
          </c:marker>
          <c:cat>
            <c:numRef>
              <c:f>'1.1, 1.2'!$A$3:$A$21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'1.1, 1.2'!$R$3:$R$21</c:f>
              <c:numCache>
                <c:formatCode>General</c:formatCode>
                <c:ptCount val="19"/>
                <c:pt idx="0">
                  <c:v>2495048</c:v>
                </c:pt>
                <c:pt idx="1">
                  <c:v>2563612</c:v>
                </c:pt>
                <c:pt idx="2">
                  <c:v>2647901</c:v>
                </c:pt>
                <c:pt idx="3">
                  <c:v>2759370</c:v>
                </c:pt>
                <c:pt idx="4">
                  <c:v>2866914</c:v>
                </c:pt>
                <c:pt idx="5">
                  <c:v>2967099</c:v>
                </c:pt>
                <c:pt idx="6">
                  <c:v>3029639</c:v>
                </c:pt>
                <c:pt idx="7">
                  <c:v>3088635</c:v>
                </c:pt>
                <c:pt idx="8">
                  <c:v>3108630</c:v>
                </c:pt>
                <c:pt idx="9">
                  <c:v>3099837</c:v>
                </c:pt>
                <c:pt idx="10">
                  <c:v>3122349</c:v>
                </c:pt>
                <c:pt idx="11">
                  <c:v>3117515</c:v>
                </c:pt>
                <c:pt idx="12">
                  <c:v>3165744</c:v>
                </c:pt>
                <c:pt idx="13">
                  <c:v>3243457</c:v>
                </c:pt>
                <c:pt idx="14">
                  <c:v>3359136</c:v>
                </c:pt>
                <c:pt idx="15">
                  <c:v>3482659</c:v>
                </c:pt>
                <c:pt idx="16">
                  <c:v>3631838</c:v>
                </c:pt>
                <c:pt idx="17">
                  <c:v>3790538</c:v>
                </c:pt>
                <c:pt idx="18">
                  <c:v>3920424</c:v>
                </c:pt>
              </c:numCache>
            </c:numRef>
          </c:val>
          <c:smooth val="0"/>
          <c:extLst>
            <c:ext xmlns:c16="http://schemas.microsoft.com/office/drawing/2014/chart" uri="{C3380CC4-5D6E-409C-BE32-E72D297353CC}">
              <c16:uniqueId val="{00000000-6375-4D38-A4BB-9347B3E84BF2}"/>
            </c:ext>
          </c:extLst>
        </c:ser>
        <c:dLbls>
          <c:showLegendKey val="0"/>
          <c:showVal val="0"/>
          <c:showCatName val="0"/>
          <c:showSerName val="0"/>
          <c:showPercent val="0"/>
          <c:showBubbleSize val="0"/>
        </c:dLbls>
        <c:smooth val="0"/>
        <c:axId val="134730496"/>
        <c:axId val="134732032"/>
      </c:lineChart>
      <c:catAx>
        <c:axId val="134730496"/>
        <c:scaling>
          <c:orientation val="minMax"/>
        </c:scaling>
        <c:delete val="0"/>
        <c:axPos val="b"/>
        <c:numFmt formatCode="General" sourceLinked="1"/>
        <c:majorTickMark val="out"/>
        <c:minorTickMark val="none"/>
        <c:tickLblPos val="low"/>
        <c:txPr>
          <a:bodyPr/>
          <a:lstStyle/>
          <a:p>
            <a:pPr>
              <a:defRPr sz="700">
                <a:latin typeface="Arial" pitchFamily="34" charset="0"/>
                <a:cs typeface="Arial" pitchFamily="34" charset="0"/>
              </a:defRPr>
            </a:pPr>
            <a:endParaRPr lang="en-US"/>
          </a:p>
        </c:txPr>
        <c:crossAx val="134732032"/>
        <c:crosses val="autoZero"/>
        <c:auto val="1"/>
        <c:lblAlgn val="ctr"/>
        <c:lblOffset val="100"/>
        <c:tickLblSkip val="2"/>
        <c:noMultiLvlLbl val="0"/>
      </c:catAx>
      <c:valAx>
        <c:axId val="134732032"/>
        <c:scaling>
          <c:orientation val="minMax"/>
          <c:min val="1500000"/>
        </c:scaling>
        <c:delete val="0"/>
        <c:axPos val="l"/>
        <c:majorGridlines>
          <c:spPr>
            <a:ln>
              <a:solidFill>
                <a:schemeClr val="bg1">
                  <a:lumMod val="90000"/>
                </a:schemeClr>
              </a:solidFill>
              <a:prstDash val="dash"/>
            </a:ln>
          </c:spPr>
        </c:majorGridlines>
        <c:numFmt formatCode="#,##0" sourceLinked="0"/>
        <c:majorTickMark val="out"/>
        <c:minorTickMark val="none"/>
        <c:tickLblPos val="nextTo"/>
        <c:txPr>
          <a:bodyPr/>
          <a:lstStyle/>
          <a:p>
            <a:pPr>
              <a:defRPr sz="700">
                <a:latin typeface="Arial" pitchFamily="34" charset="0"/>
                <a:cs typeface="Arial" pitchFamily="34" charset="0"/>
              </a:defRPr>
            </a:pPr>
            <a:endParaRPr lang="en-US"/>
          </a:p>
        </c:txPr>
        <c:crossAx val="134730496"/>
        <c:crosses val="autoZero"/>
        <c:crossBetween val="midCat"/>
        <c:majorUnit val="500000"/>
      </c:valAx>
      <c:spPr>
        <a:solidFill>
          <a:srgbClr val="FFFFFF"/>
        </a:solidFill>
      </c:spPr>
    </c:plotArea>
    <c:plotVisOnly val="1"/>
    <c:dispBlanksAs val="gap"/>
    <c:showDLblsOverMax val="0"/>
  </c:chart>
  <c:spPr>
    <a:solidFill>
      <a:srgbClr val="FFFFFF"/>
    </a:solidFill>
    <a:ln>
      <a:noFill/>
    </a:ln>
  </c:spPr>
  <c:printSettings>
    <c:headerFooter/>
    <c:pageMargins b="0.75000000000001099" l="0.70000000000000062" r="0.70000000000000062" t="0.75000000000001099"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2.5c : Light passenger fleet composition Dec 2018</a:t>
            </a:r>
          </a:p>
        </c:rich>
      </c:tx>
      <c:layout>
        <c:manualLayout>
          <c:xMode val="edge"/>
          <c:yMode val="edge"/>
          <c:x val="0.17961527777777794"/>
          <c:y val="1.2225462962962961E-2"/>
        </c:manualLayout>
      </c:layout>
      <c:overlay val="0"/>
      <c:spPr>
        <a:noFill/>
        <a:ln w="25400">
          <a:noFill/>
        </a:ln>
      </c:spPr>
    </c:title>
    <c:autoTitleDeleted val="0"/>
    <c:plotArea>
      <c:layout>
        <c:manualLayout>
          <c:layoutTarget val="inner"/>
          <c:xMode val="edge"/>
          <c:yMode val="edge"/>
          <c:x val="0.16609146825396826"/>
          <c:y val="0.14321944444444887"/>
          <c:w val="0.80212420634922521"/>
          <c:h val="0.66707222222222262"/>
        </c:manualLayout>
      </c:layout>
      <c:barChart>
        <c:barDir val="col"/>
        <c:grouping val="clustered"/>
        <c:varyColors val="0"/>
        <c:ser>
          <c:idx val="0"/>
          <c:order val="0"/>
          <c:tx>
            <c:strRef>
              <c:f>'2.5b- 2.8'!$B$2</c:f>
              <c:strCache>
                <c:ptCount val="1"/>
                <c:pt idx="0">
                  <c:v> Light passenger new</c:v>
                </c:pt>
              </c:strCache>
            </c:strRef>
          </c:tx>
          <c:spPr>
            <a:solidFill>
              <a:srgbClr val="66B134"/>
            </a:solidFill>
            <a:ln w="25400">
              <a:noFill/>
            </a:ln>
          </c:spPr>
          <c:invertIfNegative val="0"/>
          <c:cat>
            <c:strRef>
              <c:f>'2.5b- 2.8'!$A$3:$A$10</c:f>
              <c:strCache>
                <c:ptCount val="8"/>
                <c:pt idx="0">
                  <c:v>Pre 1985 </c:v>
                </c:pt>
                <c:pt idx="1">
                  <c:v>1985-1989 </c:v>
                </c:pt>
                <c:pt idx="2">
                  <c:v>1990-1994 </c:v>
                </c:pt>
                <c:pt idx="3">
                  <c:v>1995-1999 </c:v>
                </c:pt>
                <c:pt idx="4">
                  <c:v>2000-2004 </c:v>
                </c:pt>
                <c:pt idx="5">
                  <c:v>2005-2009 </c:v>
                </c:pt>
                <c:pt idx="6">
                  <c:v>2010-2014</c:v>
                </c:pt>
                <c:pt idx="7">
                  <c:v>2015-2019 </c:v>
                </c:pt>
              </c:strCache>
            </c:strRef>
          </c:cat>
          <c:val>
            <c:numRef>
              <c:f>'2.5b- 2.8'!$B$3:$B$10</c:f>
              <c:numCache>
                <c:formatCode>General</c:formatCode>
                <c:ptCount val="8"/>
                <c:pt idx="0">
                  <c:v>94200</c:v>
                </c:pt>
                <c:pt idx="1">
                  <c:v>23503</c:v>
                </c:pt>
                <c:pt idx="2">
                  <c:v>59477</c:v>
                </c:pt>
                <c:pt idx="3">
                  <c:v>119657</c:v>
                </c:pt>
                <c:pt idx="4">
                  <c:v>241199</c:v>
                </c:pt>
                <c:pt idx="5">
                  <c:v>326903</c:v>
                </c:pt>
                <c:pt idx="6">
                  <c:v>365672</c:v>
                </c:pt>
                <c:pt idx="7">
                  <c:v>410690</c:v>
                </c:pt>
              </c:numCache>
            </c:numRef>
          </c:val>
          <c:extLst>
            <c:ext xmlns:c16="http://schemas.microsoft.com/office/drawing/2014/chart" uri="{C3380CC4-5D6E-409C-BE32-E72D297353CC}">
              <c16:uniqueId val="{00000000-B005-4080-A022-5AAB2292B7FA}"/>
            </c:ext>
          </c:extLst>
        </c:ser>
        <c:ser>
          <c:idx val="1"/>
          <c:order val="1"/>
          <c:tx>
            <c:strRef>
              <c:f>'2.5b- 2.8'!$C$2</c:f>
              <c:strCache>
                <c:ptCount val="1"/>
                <c:pt idx="0">
                  <c:v> Light passenger used </c:v>
                </c:pt>
              </c:strCache>
            </c:strRef>
          </c:tx>
          <c:spPr>
            <a:solidFill>
              <a:srgbClr val="434646"/>
            </a:solidFill>
            <a:ln w="25400">
              <a:noFill/>
            </a:ln>
          </c:spPr>
          <c:invertIfNegative val="0"/>
          <c:cat>
            <c:strRef>
              <c:f>'2.5b- 2.8'!$A$3:$A$9</c:f>
              <c:strCache>
                <c:ptCount val="7"/>
                <c:pt idx="0">
                  <c:v>Pre 1985 </c:v>
                </c:pt>
                <c:pt idx="1">
                  <c:v>1985-1989 </c:v>
                </c:pt>
                <c:pt idx="2">
                  <c:v>1990-1994 </c:v>
                </c:pt>
                <c:pt idx="3">
                  <c:v>1995-1999 </c:v>
                </c:pt>
                <c:pt idx="4">
                  <c:v>2000-2004 </c:v>
                </c:pt>
                <c:pt idx="5">
                  <c:v>2005-2009 </c:v>
                </c:pt>
                <c:pt idx="6">
                  <c:v>2010-2014</c:v>
                </c:pt>
              </c:strCache>
            </c:strRef>
          </c:cat>
          <c:val>
            <c:numRef>
              <c:f>'2.5b- 2.8'!$C$3:$C$10</c:f>
              <c:numCache>
                <c:formatCode>General</c:formatCode>
                <c:ptCount val="8"/>
                <c:pt idx="0">
                  <c:v>23792</c:v>
                </c:pt>
                <c:pt idx="1">
                  <c:v>22782</c:v>
                </c:pt>
                <c:pt idx="2">
                  <c:v>120390</c:v>
                </c:pt>
                <c:pt idx="3">
                  <c:v>343849</c:v>
                </c:pt>
                <c:pt idx="4">
                  <c:v>382076</c:v>
                </c:pt>
                <c:pt idx="5">
                  <c:v>635419</c:v>
                </c:pt>
                <c:pt idx="6">
                  <c:v>116493</c:v>
                </c:pt>
                <c:pt idx="7">
                  <c:v>12441</c:v>
                </c:pt>
              </c:numCache>
            </c:numRef>
          </c:val>
          <c:extLst>
            <c:ext xmlns:c16="http://schemas.microsoft.com/office/drawing/2014/chart" uri="{C3380CC4-5D6E-409C-BE32-E72D297353CC}">
              <c16:uniqueId val="{00000001-B005-4080-A022-5AAB2292B7FA}"/>
            </c:ext>
          </c:extLst>
        </c:ser>
        <c:dLbls>
          <c:showLegendKey val="0"/>
          <c:showVal val="0"/>
          <c:showCatName val="0"/>
          <c:showSerName val="0"/>
          <c:showPercent val="0"/>
          <c:showBubbleSize val="0"/>
        </c:dLbls>
        <c:gapWidth val="150"/>
        <c:axId val="157757440"/>
        <c:axId val="157759360"/>
      </c:barChart>
      <c:catAx>
        <c:axId val="15775744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5145694444444889"/>
              <c:y val="0.92875555555556366"/>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759360"/>
        <c:crosses val="autoZero"/>
        <c:auto val="1"/>
        <c:lblAlgn val="ctr"/>
        <c:lblOffset val="100"/>
        <c:tickLblSkip val="1"/>
        <c:tickMarkSkip val="1"/>
        <c:noMultiLvlLbl val="0"/>
      </c:catAx>
      <c:valAx>
        <c:axId val="157759360"/>
        <c:scaling>
          <c:orientation val="minMax"/>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6.633055555555557E-3"/>
              <c:y val="0.401496296296296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757440"/>
        <c:crosses val="autoZero"/>
        <c:crossBetween val="between"/>
      </c:valAx>
      <c:spPr>
        <a:solidFill>
          <a:srgbClr val="FFFFFF"/>
        </a:solidFill>
        <a:ln w="25400">
          <a:noFill/>
        </a:ln>
      </c:spPr>
    </c:plotArea>
    <c:legend>
      <c:legendPos val="r"/>
      <c:layout>
        <c:manualLayout>
          <c:xMode val="edge"/>
          <c:yMode val="edge"/>
          <c:x val="0.17684553135961975"/>
          <c:y val="0.12967583597504817"/>
          <c:w val="0.30827805555555582"/>
          <c:h val="0.14777037037037041"/>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2.5b : Light fleet composition Dec 2018</a:t>
            </a:r>
          </a:p>
        </c:rich>
      </c:tx>
      <c:layout>
        <c:manualLayout>
          <c:xMode val="edge"/>
          <c:yMode val="edge"/>
          <c:x val="0.17611361111111121"/>
          <c:y val="1.4780092592592595E-2"/>
        </c:manualLayout>
      </c:layout>
      <c:overlay val="0"/>
      <c:spPr>
        <a:noFill/>
        <a:ln w="25400">
          <a:noFill/>
        </a:ln>
      </c:spPr>
    </c:title>
    <c:autoTitleDeleted val="0"/>
    <c:plotArea>
      <c:layout>
        <c:manualLayout>
          <c:layoutTarget val="inner"/>
          <c:xMode val="edge"/>
          <c:yMode val="edge"/>
          <c:x val="0.15902833333333669"/>
          <c:y val="0.12967581047380999"/>
          <c:w val="0.77786638888888893"/>
          <c:h val="0.67473564814816589"/>
        </c:manualLayout>
      </c:layout>
      <c:barChart>
        <c:barDir val="col"/>
        <c:grouping val="stacked"/>
        <c:varyColors val="0"/>
        <c:ser>
          <c:idx val="0"/>
          <c:order val="0"/>
          <c:tx>
            <c:strRef>
              <c:f>'2.5b- 2.8'!$L$2</c:f>
              <c:strCache>
                <c:ptCount val="1"/>
                <c:pt idx="0">
                  <c:v>New light</c:v>
                </c:pt>
              </c:strCache>
            </c:strRef>
          </c:tx>
          <c:spPr>
            <a:solidFill>
              <a:srgbClr val="66B134"/>
            </a:solidFill>
            <a:ln w="25400">
              <a:noFill/>
            </a:ln>
          </c:spPr>
          <c:invertIfNegative val="0"/>
          <c:cat>
            <c:strRef>
              <c:f>'2.5b- 2.8'!$A$3:$A$10</c:f>
              <c:strCache>
                <c:ptCount val="8"/>
                <c:pt idx="0">
                  <c:v>Pre 1985 </c:v>
                </c:pt>
                <c:pt idx="1">
                  <c:v>1985-1989 </c:v>
                </c:pt>
                <c:pt idx="2">
                  <c:v>1990-1994 </c:v>
                </c:pt>
                <c:pt idx="3">
                  <c:v>1995-1999 </c:v>
                </c:pt>
                <c:pt idx="4">
                  <c:v>2000-2004 </c:v>
                </c:pt>
                <c:pt idx="5">
                  <c:v>2005-2009 </c:v>
                </c:pt>
                <c:pt idx="6">
                  <c:v>2010-2014</c:v>
                </c:pt>
                <c:pt idx="7">
                  <c:v>2015-2019 </c:v>
                </c:pt>
              </c:strCache>
            </c:strRef>
          </c:cat>
          <c:val>
            <c:numRef>
              <c:f>'2.5b- 2.8'!$L$3:$L$10</c:f>
              <c:numCache>
                <c:formatCode>General</c:formatCode>
                <c:ptCount val="8"/>
                <c:pt idx="0">
                  <c:v>115262</c:v>
                </c:pt>
                <c:pt idx="1">
                  <c:v>33969</c:v>
                </c:pt>
                <c:pt idx="2">
                  <c:v>84834</c:v>
                </c:pt>
                <c:pt idx="3">
                  <c:v>151686</c:v>
                </c:pt>
                <c:pt idx="4">
                  <c:v>306409</c:v>
                </c:pt>
                <c:pt idx="5">
                  <c:v>412185</c:v>
                </c:pt>
                <c:pt idx="6">
                  <c:v>473885</c:v>
                </c:pt>
                <c:pt idx="7">
                  <c:v>573764</c:v>
                </c:pt>
              </c:numCache>
            </c:numRef>
          </c:val>
          <c:extLst>
            <c:ext xmlns:c16="http://schemas.microsoft.com/office/drawing/2014/chart" uri="{C3380CC4-5D6E-409C-BE32-E72D297353CC}">
              <c16:uniqueId val="{00000000-F01A-4903-9172-A3E859D63428}"/>
            </c:ext>
          </c:extLst>
        </c:ser>
        <c:ser>
          <c:idx val="1"/>
          <c:order val="1"/>
          <c:tx>
            <c:strRef>
              <c:f>'2.5b- 2.8'!$M$2</c:f>
              <c:strCache>
                <c:ptCount val="1"/>
                <c:pt idx="0">
                  <c:v>Used light</c:v>
                </c:pt>
              </c:strCache>
            </c:strRef>
          </c:tx>
          <c:spPr>
            <a:solidFill>
              <a:srgbClr val="434646"/>
            </a:solidFill>
            <a:ln w="25400">
              <a:noFill/>
            </a:ln>
          </c:spPr>
          <c:invertIfNegative val="0"/>
          <c:cat>
            <c:strRef>
              <c:f>'2.5b- 2.8'!$A$3:$A$9</c:f>
              <c:strCache>
                <c:ptCount val="7"/>
                <c:pt idx="0">
                  <c:v>Pre 1985 </c:v>
                </c:pt>
                <c:pt idx="1">
                  <c:v>1985-1989 </c:v>
                </c:pt>
                <c:pt idx="2">
                  <c:v>1990-1994 </c:v>
                </c:pt>
                <c:pt idx="3">
                  <c:v>1995-1999 </c:v>
                </c:pt>
                <c:pt idx="4">
                  <c:v>2000-2004 </c:v>
                </c:pt>
                <c:pt idx="5">
                  <c:v>2005-2009 </c:v>
                </c:pt>
                <c:pt idx="6">
                  <c:v>2010-2014</c:v>
                </c:pt>
              </c:strCache>
            </c:strRef>
          </c:cat>
          <c:val>
            <c:numRef>
              <c:f>'2.5b- 2.8'!$M$3:$M$10</c:f>
              <c:numCache>
                <c:formatCode>General</c:formatCode>
                <c:ptCount val="8"/>
                <c:pt idx="0">
                  <c:v>27500</c:v>
                </c:pt>
                <c:pt idx="1">
                  <c:v>31173</c:v>
                </c:pt>
                <c:pt idx="2">
                  <c:v>137077</c:v>
                </c:pt>
                <c:pt idx="3">
                  <c:v>364757</c:v>
                </c:pt>
                <c:pt idx="4">
                  <c:v>394702</c:v>
                </c:pt>
                <c:pt idx="5">
                  <c:v>662380</c:v>
                </c:pt>
                <c:pt idx="6">
                  <c:v>135419</c:v>
                </c:pt>
                <c:pt idx="7">
                  <c:v>15422</c:v>
                </c:pt>
              </c:numCache>
            </c:numRef>
          </c:val>
          <c:extLst>
            <c:ext xmlns:c16="http://schemas.microsoft.com/office/drawing/2014/chart" uri="{C3380CC4-5D6E-409C-BE32-E72D297353CC}">
              <c16:uniqueId val="{00000001-F01A-4903-9172-A3E859D63428}"/>
            </c:ext>
          </c:extLst>
        </c:ser>
        <c:dLbls>
          <c:showLegendKey val="0"/>
          <c:showVal val="0"/>
          <c:showCatName val="0"/>
          <c:showSerName val="0"/>
          <c:showPercent val="0"/>
          <c:showBubbleSize val="0"/>
        </c:dLbls>
        <c:gapWidth val="150"/>
        <c:overlap val="100"/>
        <c:axId val="157827456"/>
        <c:axId val="157829376"/>
      </c:barChart>
      <c:catAx>
        <c:axId val="15782745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38206750000000417"/>
              <c:y val="0.93463518518518562"/>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829376"/>
        <c:crosses val="autoZero"/>
        <c:auto val="1"/>
        <c:lblAlgn val="ctr"/>
        <c:lblOffset val="100"/>
        <c:tickLblSkip val="1"/>
        <c:tickMarkSkip val="1"/>
        <c:noMultiLvlLbl val="0"/>
      </c:catAx>
      <c:valAx>
        <c:axId val="157829376"/>
        <c:scaling>
          <c:orientation val="minMax"/>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3.1052777777778526E-3"/>
              <c:y val="0.3535671296296298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827456"/>
        <c:crosses val="autoZero"/>
        <c:crossBetween val="between"/>
        <c:majorUnit val="200000"/>
      </c:valAx>
      <c:spPr>
        <a:solidFill>
          <a:srgbClr val="FFFFFF"/>
        </a:solidFill>
        <a:ln w="25400">
          <a:noFill/>
        </a:ln>
      </c:spPr>
    </c:plotArea>
    <c:legend>
      <c:legendPos val="r"/>
      <c:layout>
        <c:manualLayout>
          <c:xMode val="edge"/>
          <c:yMode val="edge"/>
          <c:x val="0.18099428179213373"/>
          <c:y val="0.13965061185533625"/>
          <c:w val="0.2302866666666667"/>
          <c:h val="0.1391236111111111"/>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2.5d : Light commercial fleet composition Dec 2018 </a:t>
            </a:r>
          </a:p>
        </c:rich>
      </c:tx>
      <c:layout>
        <c:manualLayout>
          <c:xMode val="edge"/>
          <c:yMode val="edge"/>
          <c:x val="0.1636283333333334"/>
          <c:y val="1.4699537037037061E-2"/>
        </c:manualLayout>
      </c:layout>
      <c:overlay val="0"/>
      <c:spPr>
        <a:noFill/>
        <a:ln w="25400">
          <a:noFill/>
        </a:ln>
      </c:spPr>
    </c:title>
    <c:autoTitleDeleted val="0"/>
    <c:plotArea>
      <c:layout>
        <c:manualLayout>
          <c:layoutTarget val="inner"/>
          <c:xMode val="edge"/>
          <c:yMode val="edge"/>
          <c:x val="0.14733166666666669"/>
          <c:y val="0.11910684406362425"/>
          <c:w val="0.83184666666666662"/>
          <c:h val="0.69112268518518516"/>
        </c:manualLayout>
      </c:layout>
      <c:barChart>
        <c:barDir val="col"/>
        <c:grouping val="clustered"/>
        <c:varyColors val="0"/>
        <c:ser>
          <c:idx val="2"/>
          <c:order val="0"/>
          <c:tx>
            <c:strRef>
              <c:f>'2.5b- 2.8'!$D$2</c:f>
              <c:strCache>
                <c:ptCount val="1"/>
                <c:pt idx="0">
                  <c:v> Light commercial new</c:v>
                </c:pt>
              </c:strCache>
            </c:strRef>
          </c:tx>
          <c:spPr>
            <a:solidFill>
              <a:srgbClr val="66B134"/>
            </a:solidFill>
            <a:ln w="25400">
              <a:noFill/>
            </a:ln>
          </c:spPr>
          <c:invertIfNegative val="0"/>
          <c:cat>
            <c:strRef>
              <c:f>'2.5b- 2.8'!$A$3:$A$10</c:f>
              <c:strCache>
                <c:ptCount val="8"/>
                <c:pt idx="0">
                  <c:v>Pre 1985 </c:v>
                </c:pt>
                <c:pt idx="1">
                  <c:v>1985-1989 </c:v>
                </c:pt>
                <c:pt idx="2">
                  <c:v>1990-1994 </c:v>
                </c:pt>
                <c:pt idx="3">
                  <c:v>1995-1999 </c:v>
                </c:pt>
                <c:pt idx="4">
                  <c:v>2000-2004 </c:v>
                </c:pt>
                <c:pt idx="5">
                  <c:v>2005-2009 </c:v>
                </c:pt>
                <c:pt idx="6">
                  <c:v>2010-2014</c:v>
                </c:pt>
                <c:pt idx="7">
                  <c:v>2015-2019 </c:v>
                </c:pt>
              </c:strCache>
            </c:strRef>
          </c:cat>
          <c:val>
            <c:numRef>
              <c:f>'2.5b- 2.8'!$D$3:$D$10</c:f>
              <c:numCache>
                <c:formatCode>General</c:formatCode>
                <c:ptCount val="8"/>
                <c:pt idx="0">
                  <c:v>21062</c:v>
                </c:pt>
                <c:pt idx="1">
                  <c:v>10466</c:v>
                </c:pt>
                <c:pt idx="2">
                  <c:v>25357</c:v>
                </c:pt>
                <c:pt idx="3">
                  <c:v>32029</c:v>
                </c:pt>
                <c:pt idx="4">
                  <c:v>65210</c:v>
                </c:pt>
                <c:pt idx="5">
                  <c:v>85282</c:v>
                </c:pt>
                <c:pt idx="6">
                  <c:v>108213</c:v>
                </c:pt>
                <c:pt idx="7">
                  <c:v>163074</c:v>
                </c:pt>
              </c:numCache>
            </c:numRef>
          </c:val>
          <c:extLst>
            <c:ext xmlns:c16="http://schemas.microsoft.com/office/drawing/2014/chart" uri="{C3380CC4-5D6E-409C-BE32-E72D297353CC}">
              <c16:uniqueId val="{00000000-E5C5-4AD9-AA81-DE8EC56ED35D}"/>
            </c:ext>
          </c:extLst>
        </c:ser>
        <c:ser>
          <c:idx val="3"/>
          <c:order val="1"/>
          <c:tx>
            <c:strRef>
              <c:f>'2.5b- 2.8'!$E$2</c:f>
              <c:strCache>
                <c:ptCount val="1"/>
                <c:pt idx="0">
                  <c:v> Light commercial used</c:v>
                </c:pt>
              </c:strCache>
            </c:strRef>
          </c:tx>
          <c:spPr>
            <a:solidFill>
              <a:srgbClr val="434646"/>
            </a:solidFill>
            <a:ln w="25400">
              <a:noFill/>
            </a:ln>
          </c:spPr>
          <c:invertIfNegative val="0"/>
          <c:cat>
            <c:strRef>
              <c:f>'2.5b- 2.8'!$A$3:$A$9</c:f>
              <c:strCache>
                <c:ptCount val="7"/>
                <c:pt idx="0">
                  <c:v>Pre 1985 </c:v>
                </c:pt>
                <c:pt idx="1">
                  <c:v>1985-1989 </c:v>
                </c:pt>
                <c:pt idx="2">
                  <c:v>1990-1994 </c:v>
                </c:pt>
                <c:pt idx="3">
                  <c:v>1995-1999 </c:v>
                </c:pt>
                <c:pt idx="4">
                  <c:v>2000-2004 </c:v>
                </c:pt>
                <c:pt idx="5">
                  <c:v>2005-2009 </c:v>
                </c:pt>
                <c:pt idx="6">
                  <c:v>2010-2014</c:v>
                </c:pt>
              </c:strCache>
            </c:strRef>
          </c:cat>
          <c:val>
            <c:numRef>
              <c:f>'2.5b- 2.8'!$E$3:$E$10</c:f>
              <c:numCache>
                <c:formatCode>General</c:formatCode>
                <c:ptCount val="8"/>
                <c:pt idx="0">
                  <c:v>3708</c:v>
                </c:pt>
                <c:pt idx="1">
                  <c:v>8391</c:v>
                </c:pt>
                <c:pt idx="2">
                  <c:v>16687</c:v>
                </c:pt>
                <c:pt idx="3">
                  <c:v>20908</c:v>
                </c:pt>
                <c:pt idx="4">
                  <c:v>12626</c:v>
                </c:pt>
                <c:pt idx="5">
                  <c:v>26961</c:v>
                </c:pt>
                <c:pt idx="6">
                  <c:v>18926</c:v>
                </c:pt>
                <c:pt idx="7">
                  <c:v>2981</c:v>
                </c:pt>
              </c:numCache>
            </c:numRef>
          </c:val>
          <c:extLst>
            <c:ext xmlns:c16="http://schemas.microsoft.com/office/drawing/2014/chart" uri="{C3380CC4-5D6E-409C-BE32-E72D297353CC}">
              <c16:uniqueId val="{00000001-E5C5-4AD9-AA81-DE8EC56ED35D}"/>
            </c:ext>
          </c:extLst>
        </c:ser>
        <c:dLbls>
          <c:showLegendKey val="0"/>
          <c:showVal val="0"/>
          <c:showCatName val="0"/>
          <c:showSerName val="0"/>
          <c:showPercent val="0"/>
          <c:showBubbleSize val="0"/>
        </c:dLbls>
        <c:gapWidth val="150"/>
        <c:axId val="157868800"/>
        <c:axId val="157870720"/>
      </c:barChart>
      <c:catAx>
        <c:axId val="15786880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37018194444444774"/>
              <c:y val="0.92808888888888874"/>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870720"/>
        <c:crosses val="autoZero"/>
        <c:auto val="1"/>
        <c:lblAlgn val="ctr"/>
        <c:lblOffset val="100"/>
        <c:tickLblSkip val="1"/>
        <c:tickMarkSkip val="1"/>
        <c:noMultiLvlLbl val="0"/>
      </c:catAx>
      <c:valAx>
        <c:axId val="157870720"/>
        <c:scaling>
          <c:orientation val="minMax"/>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3.3627777777778443E-3"/>
              <c:y val="0.3643162037037107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868800"/>
        <c:crosses val="autoZero"/>
        <c:crossBetween val="between"/>
        <c:majorUnit val="20000"/>
      </c:valAx>
      <c:spPr>
        <a:solidFill>
          <a:srgbClr val="FFFFFF"/>
        </a:solidFill>
        <a:ln w="25400">
          <a:noFill/>
        </a:ln>
      </c:spPr>
    </c:plotArea>
    <c:legend>
      <c:legendPos val="r"/>
      <c:layout>
        <c:manualLayout>
          <c:xMode val="edge"/>
          <c:yMode val="edge"/>
          <c:x val="0.15058733680389913"/>
          <c:y val="0.13647680403585916"/>
          <c:w val="0.31866527777778364"/>
          <c:h val="0.1385791666666667"/>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2.7b : Truck fleet composition Dec 2018</a:t>
            </a:r>
          </a:p>
        </c:rich>
      </c:tx>
      <c:layout>
        <c:manualLayout>
          <c:xMode val="edge"/>
          <c:yMode val="edge"/>
          <c:x val="0.20333358141196745"/>
          <c:y val="3.4825646794150754E-2"/>
        </c:manualLayout>
      </c:layout>
      <c:overlay val="0"/>
      <c:spPr>
        <a:noFill/>
        <a:ln w="25400">
          <a:noFill/>
        </a:ln>
      </c:spPr>
    </c:title>
    <c:autoTitleDeleted val="0"/>
    <c:plotArea>
      <c:layout>
        <c:manualLayout>
          <c:layoutTarget val="inner"/>
          <c:xMode val="edge"/>
          <c:yMode val="edge"/>
          <c:x val="0.14033055555555538"/>
          <c:y val="0.11970074812967622"/>
          <c:w val="0.8393863888888885"/>
          <c:h val="0.69557824074074071"/>
        </c:manualLayout>
      </c:layout>
      <c:barChart>
        <c:barDir val="col"/>
        <c:grouping val="clustered"/>
        <c:varyColors val="0"/>
        <c:ser>
          <c:idx val="2"/>
          <c:order val="0"/>
          <c:tx>
            <c:strRef>
              <c:f>'2.5b- 2.8'!$H$2</c:f>
              <c:strCache>
                <c:ptCount val="1"/>
                <c:pt idx="0">
                  <c:v>Truck NZ new</c:v>
                </c:pt>
              </c:strCache>
            </c:strRef>
          </c:tx>
          <c:spPr>
            <a:solidFill>
              <a:srgbClr val="66B134"/>
            </a:solidFill>
            <a:ln w="25400">
              <a:noFill/>
            </a:ln>
          </c:spPr>
          <c:invertIfNegative val="0"/>
          <c:cat>
            <c:strRef>
              <c:f>'2.5b- 2.8'!$A$3:$A$10</c:f>
              <c:strCache>
                <c:ptCount val="8"/>
                <c:pt idx="0">
                  <c:v>Pre 1985 </c:v>
                </c:pt>
                <c:pt idx="1">
                  <c:v>1985-1989 </c:v>
                </c:pt>
                <c:pt idx="2">
                  <c:v>1990-1994 </c:v>
                </c:pt>
                <c:pt idx="3">
                  <c:v>1995-1999 </c:v>
                </c:pt>
                <c:pt idx="4">
                  <c:v>2000-2004 </c:v>
                </c:pt>
                <c:pt idx="5">
                  <c:v>2005-2009 </c:v>
                </c:pt>
                <c:pt idx="6">
                  <c:v>2010-2014</c:v>
                </c:pt>
                <c:pt idx="7">
                  <c:v>2015-2019 </c:v>
                </c:pt>
              </c:strCache>
            </c:strRef>
          </c:cat>
          <c:val>
            <c:numRef>
              <c:f>'2.5b- 2.8'!$H$3:$H$10</c:f>
              <c:numCache>
                <c:formatCode>General</c:formatCode>
                <c:ptCount val="8"/>
                <c:pt idx="0">
                  <c:v>9519</c:v>
                </c:pt>
                <c:pt idx="1">
                  <c:v>6092</c:v>
                </c:pt>
                <c:pt idx="2">
                  <c:v>6747</c:v>
                </c:pt>
                <c:pt idx="3">
                  <c:v>8171</c:v>
                </c:pt>
                <c:pt idx="4">
                  <c:v>14957</c:v>
                </c:pt>
                <c:pt idx="5">
                  <c:v>15938</c:v>
                </c:pt>
                <c:pt idx="6">
                  <c:v>16075</c:v>
                </c:pt>
                <c:pt idx="7">
                  <c:v>20200</c:v>
                </c:pt>
              </c:numCache>
            </c:numRef>
          </c:val>
          <c:extLst>
            <c:ext xmlns:c16="http://schemas.microsoft.com/office/drawing/2014/chart" uri="{C3380CC4-5D6E-409C-BE32-E72D297353CC}">
              <c16:uniqueId val="{00000000-D8B8-4FAC-A383-D9A76C41AE4C}"/>
            </c:ext>
          </c:extLst>
        </c:ser>
        <c:ser>
          <c:idx val="3"/>
          <c:order val="1"/>
          <c:tx>
            <c:strRef>
              <c:f>'2.5b- 2.8'!$I$2</c:f>
              <c:strCache>
                <c:ptCount val="1"/>
                <c:pt idx="0">
                  <c:v>Truck used</c:v>
                </c:pt>
              </c:strCache>
            </c:strRef>
          </c:tx>
          <c:spPr>
            <a:solidFill>
              <a:srgbClr val="434646"/>
            </a:solidFill>
            <a:ln w="25400">
              <a:noFill/>
            </a:ln>
          </c:spPr>
          <c:invertIfNegative val="0"/>
          <c:cat>
            <c:strRef>
              <c:f>'2.5b- 2.8'!$A$3:$A$9</c:f>
              <c:strCache>
                <c:ptCount val="7"/>
                <c:pt idx="0">
                  <c:v>Pre 1985 </c:v>
                </c:pt>
                <c:pt idx="1">
                  <c:v>1985-1989 </c:v>
                </c:pt>
                <c:pt idx="2">
                  <c:v>1990-1994 </c:v>
                </c:pt>
                <c:pt idx="3">
                  <c:v>1995-1999 </c:v>
                </c:pt>
                <c:pt idx="4">
                  <c:v>2000-2004 </c:v>
                </c:pt>
                <c:pt idx="5">
                  <c:v>2005-2009 </c:v>
                </c:pt>
                <c:pt idx="6">
                  <c:v>2010-2014</c:v>
                </c:pt>
              </c:strCache>
            </c:strRef>
          </c:cat>
          <c:val>
            <c:numRef>
              <c:f>'2.5b- 2.8'!$I$3:$I$10</c:f>
              <c:numCache>
                <c:formatCode>General</c:formatCode>
                <c:ptCount val="8"/>
                <c:pt idx="0">
                  <c:v>1417</c:v>
                </c:pt>
                <c:pt idx="1">
                  <c:v>7104</c:v>
                </c:pt>
                <c:pt idx="2">
                  <c:v>14418</c:v>
                </c:pt>
                <c:pt idx="3">
                  <c:v>14874</c:v>
                </c:pt>
                <c:pt idx="4">
                  <c:v>2439</c:v>
                </c:pt>
                <c:pt idx="5">
                  <c:v>6554</c:v>
                </c:pt>
                <c:pt idx="6">
                  <c:v>3497</c:v>
                </c:pt>
                <c:pt idx="7">
                  <c:v>833</c:v>
                </c:pt>
              </c:numCache>
            </c:numRef>
          </c:val>
          <c:extLst>
            <c:ext xmlns:c16="http://schemas.microsoft.com/office/drawing/2014/chart" uri="{C3380CC4-5D6E-409C-BE32-E72D297353CC}">
              <c16:uniqueId val="{00000001-D8B8-4FAC-A383-D9A76C41AE4C}"/>
            </c:ext>
          </c:extLst>
        </c:ser>
        <c:dLbls>
          <c:showLegendKey val="0"/>
          <c:showVal val="0"/>
          <c:showCatName val="0"/>
          <c:showSerName val="0"/>
          <c:showPercent val="0"/>
          <c:showBubbleSize val="0"/>
        </c:dLbls>
        <c:gapWidth val="150"/>
        <c:axId val="157930624"/>
        <c:axId val="157932544"/>
      </c:barChart>
      <c:catAx>
        <c:axId val="15793062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39483388888889565"/>
              <c:y val="0.93396851851852858"/>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932544"/>
        <c:crosses val="autoZero"/>
        <c:auto val="1"/>
        <c:lblAlgn val="ctr"/>
        <c:lblOffset val="100"/>
        <c:tickLblSkip val="1"/>
        <c:tickMarkSkip val="1"/>
        <c:noMultiLvlLbl val="0"/>
      </c:catAx>
      <c:valAx>
        <c:axId val="157932544"/>
        <c:scaling>
          <c:orientation val="minMax"/>
          <c:max val="20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2.5555555555555592E-3"/>
              <c:y val="0.4011773148148187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930624"/>
        <c:crosses val="autoZero"/>
        <c:crossBetween val="between"/>
        <c:majorUnit val="5000"/>
      </c:valAx>
      <c:spPr>
        <a:solidFill>
          <a:srgbClr val="FFFFFF"/>
        </a:solidFill>
        <a:ln w="25400">
          <a:noFill/>
        </a:ln>
      </c:spPr>
    </c:plotArea>
    <c:legend>
      <c:legendPos val="r"/>
      <c:layout>
        <c:manualLayout>
          <c:xMode val="edge"/>
          <c:yMode val="edge"/>
          <c:x val="0.16"/>
          <c:y val="0.13965095272181885"/>
          <c:w val="0.21092722222222507"/>
          <c:h val="0.12750879629629641"/>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2.6b : Motorcycle fleet composition Dec 2018 </a:t>
            </a:r>
          </a:p>
        </c:rich>
      </c:tx>
      <c:layout>
        <c:manualLayout>
          <c:xMode val="edge"/>
          <c:yMode val="edge"/>
          <c:x val="0.11332666666666666"/>
          <c:y val="2.6298611111111116E-2"/>
        </c:manualLayout>
      </c:layout>
      <c:overlay val="0"/>
      <c:spPr>
        <a:noFill/>
        <a:ln w="25400">
          <a:noFill/>
        </a:ln>
      </c:spPr>
    </c:title>
    <c:autoTitleDeleted val="0"/>
    <c:plotArea>
      <c:layout>
        <c:manualLayout>
          <c:layoutTarget val="inner"/>
          <c:xMode val="edge"/>
          <c:yMode val="edge"/>
          <c:x val="0.14909027777777986"/>
          <c:y val="0.11928948793609209"/>
          <c:w val="0.8248611111111116"/>
          <c:h val="0.69890138888888964"/>
        </c:manualLayout>
      </c:layout>
      <c:barChart>
        <c:barDir val="col"/>
        <c:grouping val="clustered"/>
        <c:varyColors val="0"/>
        <c:ser>
          <c:idx val="2"/>
          <c:order val="0"/>
          <c:tx>
            <c:strRef>
              <c:f>'2.5b- 2.8'!$F$2</c:f>
              <c:strCache>
                <c:ptCount val="1"/>
                <c:pt idx="0">
                  <c:v>Motorcycle new</c:v>
                </c:pt>
              </c:strCache>
            </c:strRef>
          </c:tx>
          <c:spPr>
            <a:solidFill>
              <a:srgbClr val="66B134"/>
            </a:solidFill>
            <a:ln w="25400">
              <a:noFill/>
            </a:ln>
          </c:spPr>
          <c:invertIfNegative val="0"/>
          <c:cat>
            <c:strRef>
              <c:f>'2.5b- 2.8'!$A$3:$A$10</c:f>
              <c:strCache>
                <c:ptCount val="8"/>
                <c:pt idx="0">
                  <c:v>Pre 1985 </c:v>
                </c:pt>
                <c:pt idx="1">
                  <c:v>1985-1989 </c:v>
                </c:pt>
                <c:pt idx="2">
                  <c:v>1990-1994 </c:v>
                </c:pt>
                <c:pt idx="3">
                  <c:v>1995-1999 </c:v>
                </c:pt>
                <c:pt idx="4">
                  <c:v>2000-2004 </c:v>
                </c:pt>
                <c:pt idx="5">
                  <c:v>2005-2009 </c:v>
                </c:pt>
                <c:pt idx="6">
                  <c:v>2010-2014</c:v>
                </c:pt>
                <c:pt idx="7">
                  <c:v>2015-2019 </c:v>
                </c:pt>
              </c:strCache>
            </c:strRef>
          </c:cat>
          <c:val>
            <c:numRef>
              <c:f>'2.5b- 2.8'!$F$3:$F$10</c:f>
              <c:numCache>
                <c:formatCode>General</c:formatCode>
                <c:ptCount val="8"/>
                <c:pt idx="0">
                  <c:v>16712</c:v>
                </c:pt>
                <c:pt idx="1">
                  <c:v>6421</c:v>
                </c:pt>
                <c:pt idx="2">
                  <c:v>3320</c:v>
                </c:pt>
                <c:pt idx="3">
                  <c:v>6614</c:v>
                </c:pt>
                <c:pt idx="4">
                  <c:v>11831</c:v>
                </c:pt>
                <c:pt idx="5">
                  <c:v>32454</c:v>
                </c:pt>
                <c:pt idx="6">
                  <c:v>25027</c:v>
                </c:pt>
                <c:pt idx="7">
                  <c:v>31331</c:v>
                </c:pt>
              </c:numCache>
            </c:numRef>
          </c:val>
          <c:extLst>
            <c:ext xmlns:c16="http://schemas.microsoft.com/office/drawing/2014/chart" uri="{C3380CC4-5D6E-409C-BE32-E72D297353CC}">
              <c16:uniqueId val="{00000000-F248-4280-9217-0DEBF3757A84}"/>
            </c:ext>
          </c:extLst>
        </c:ser>
        <c:ser>
          <c:idx val="0"/>
          <c:order val="1"/>
          <c:tx>
            <c:strRef>
              <c:f>'2.5b- 2.8'!$G$2</c:f>
              <c:strCache>
                <c:ptCount val="1"/>
                <c:pt idx="0">
                  <c:v>Motorcycle used</c:v>
                </c:pt>
              </c:strCache>
            </c:strRef>
          </c:tx>
          <c:spPr>
            <a:solidFill>
              <a:srgbClr val="434646"/>
            </a:solidFill>
            <a:ln w="25400">
              <a:noFill/>
            </a:ln>
          </c:spPr>
          <c:invertIfNegative val="0"/>
          <c:cat>
            <c:strRef>
              <c:f>'2.5b- 2.8'!$A$3:$A$10</c:f>
              <c:strCache>
                <c:ptCount val="8"/>
                <c:pt idx="0">
                  <c:v>Pre 1985 </c:v>
                </c:pt>
                <c:pt idx="1">
                  <c:v>1985-1989 </c:v>
                </c:pt>
                <c:pt idx="2">
                  <c:v>1990-1994 </c:v>
                </c:pt>
                <c:pt idx="3">
                  <c:v>1995-1999 </c:v>
                </c:pt>
                <c:pt idx="4">
                  <c:v>2000-2004 </c:v>
                </c:pt>
                <c:pt idx="5">
                  <c:v>2005-2009 </c:v>
                </c:pt>
                <c:pt idx="6">
                  <c:v>2010-2014</c:v>
                </c:pt>
                <c:pt idx="7">
                  <c:v>2015-2019 </c:v>
                </c:pt>
              </c:strCache>
            </c:strRef>
          </c:cat>
          <c:val>
            <c:numRef>
              <c:f>'2.5b- 2.8'!$G$3:$G$10</c:f>
              <c:numCache>
                <c:formatCode>General</c:formatCode>
                <c:ptCount val="8"/>
                <c:pt idx="0">
                  <c:v>7525</c:v>
                </c:pt>
                <c:pt idx="1">
                  <c:v>4762</c:v>
                </c:pt>
                <c:pt idx="2">
                  <c:v>4436</c:v>
                </c:pt>
                <c:pt idx="3">
                  <c:v>5293</c:v>
                </c:pt>
                <c:pt idx="4">
                  <c:v>7859</c:v>
                </c:pt>
                <c:pt idx="5">
                  <c:v>8321</c:v>
                </c:pt>
                <c:pt idx="6">
                  <c:v>3858</c:v>
                </c:pt>
                <c:pt idx="7">
                  <c:v>907</c:v>
                </c:pt>
              </c:numCache>
            </c:numRef>
          </c:val>
          <c:extLst>
            <c:ext xmlns:c16="http://schemas.microsoft.com/office/drawing/2014/chart" uri="{C3380CC4-5D6E-409C-BE32-E72D297353CC}">
              <c16:uniqueId val="{00000001-F248-4280-9217-0DEBF3757A84}"/>
            </c:ext>
          </c:extLst>
        </c:ser>
        <c:dLbls>
          <c:showLegendKey val="0"/>
          <c:showVal val="0"/>
          <c:showCatName val="0"/>
          <c:showSerName val="0"/>
          <c:showPercent val="0"/>
          <c:showBubbleSize val="0"/>
        </c:dLbls>
        <c:gapWidth val="150"/>
        <c:axId val="157984256"/>
        <c:axId val="157986176"/>
      </c:barChart>
      <c:catAx>
        <c:axId val="15798425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2680638888889638"/>
              <c:y val="0.93440972222222207"/>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986176"/>
        <c:crosses val="autoZero"/>
        <c:auto val="1"/>
        <c:lblAlgn val="ctr"/>
        <c:lblOffset val="100"/>
        <c:tickLblSkip val="1"/>
        <c:tickMarkSkip val="1"/>
        <c:noMultiLvlLbl val="0"/>
      </c:catAx>
      <c:valAx>
        <c:axId val="157986176"/>
        <c:scaling>
          <c:orientation val="minMax"/>
          <c:max val="45000"/>
          <c:min val="0"/>
        </c:scaling>
        <c:delete val="0"/>
        <c:axPos val="l"/>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2.7891666666667314E-3"/>
              <c:y val="0.3883018518518605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984256"/>
        <c:crosses val="autoZero"/>
        <c:crossBetween val="between"/>
        <c:majorUnit val="10000"/>
      </c:valAx>
      <c:spPr>
        <a:solidFill>
          <a:srgbClr val="FFFFFF"/>
        </a:solidFill>
        <a:ln w="25400">
          <a:noFill/>
        </a:ln>
      </c:spPr>
    </c:plotArea>
    <c:legend>
      <c:legendPos val="r"/>
      <c:layout>
        <c:manualLayout>
          <c:xMode val="edge"/>
          <c:yMode val="edge"/>
          <c:x val="0.15123079228356123"/>
          <c:y val="0.13451784436036812"/>
          <c:w val="0.27653333333333324"/>
          <c:h val="0.13762654668166477"/>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2.8b : Bus fleet composition Dec 2018</a:t>
            </a:r>
          </a:p>
        </c:rich>
      </c:tx>
      <c:layout>
        <c:manualLayout>
          <c:xMode val="edge"/>
          <c:yMode val="edge"/>
          <c:x val="0.1934758333333334"/>
          <c:y val="1.718657407407408E-2"/>
        </c:manualLayout>
      </c:layout>
      <c:overlay val="0"/>
      <c:spPr>
        <a:noFill/>
        <a:ln w="25400">
          <a:noFill/>
        </a:ln>
      </c:spPr>
    </c:title>
    <c:autoTitleDeleted val="0"/>
    <c:plotArea>
      <c:layout>
        <c:manualLayout>
          <c:layoutTarget val="inner"/>
          <c:xMode val="edge"/>
          <c:yMode val="edge"/>
          <c:x val="0.13744583333333332"/>
          <c:y val="0.12403132073472006"/>
          <c:w val="0.8465663888888888"/>
          <c:h val="0.69108472222222217"/>
        </c:manualLayout>
      </c:layout>
      <c:barChart>
        <c:barDir val="col"/>
        <c:grouping val="clustered"/>
        <c:varyColors val="0"/>
        <c:ser>
          <c:idx val="2"/>
          <c:order val="0"/>
          <c:tx>
            <c:strRef>
              <c:f>'2.5b- 2.8'!$J$2</c:f>
              <c:strCache>
                <c:ptCount val="1"/>
                <c:pt idx="0">
                  <c:v>Bus NZ new</c:v>
                </c:pt>
              </c:strCache>
            </c:strRef>
          </c:tx>
          <c:spPr>
            <a:solidFill>
              <a:srgbClr val="66B134"/>
            </a:solidFill>
            <a:ln w="25400">
              <a:noFill/>
            </a:ln>
          </c:spPr>
          <c:invertIfNegative val="0"/>
          <c:cat>
            <c:strRef>
              <c:f>'2.5b- 2.8'!$A$3:$A$10</c:f>
              <c:strCache>
                <c:ptCount val="8"/>
                <c:pt idx="0">
                  <c:v>Pre 1985 </c:v>
                </c:pt>
                <c:pt idx="1">
                  <c:v>1985-1989 </c:v>
                </c:pt>
                <c:pt idx="2">
                  <c:v>1990-1994 </c:v>
                </c:pt>
                <c:pt idx="3">
                  <c:v>1995-1999 </c:v>
                </c:pt>
                <c:pt idx="4">
                  <c:v>2000-2004 </c:v>
                </c:pt>
                <c:pt idx="5">
                  <c:v>2005-2009 </c:v>
                </c:pt>
                <c:pt idx="6">
                  <c:v>2010-2014</c:v>
                </c:pt>
                <c:pt idx="7">
                  <c:v>2015-2019 </c:v>
                </c:pt>
              </c:strCache>
            </c:strRef>
          </c:cat>
          <c:val>
            <c:numRef>
              <c:f>'2.5b- 2.8'!$J$3:$J$10</c:f>
              <c:numCache>
                <c:formatCode>General</c:formatCode>
                <c:ptCount val="8"/>
                <c:pt idx="0">
                  <c:v>732</c:v>
                </c:pt>
                <c:pt idx="1">
                  <c:v>323</c:v>
                </c:pt>
                <c:pt idx="2">
                  <c:v>236</c:v>
                </c:pt>
                <c:pt idx="3">
                  <c:v>501</c:v>
                </c:pt>
                <c:pt idx="4">
                  <c:v>899</c:v>
                </c:pt>
                <c:pt idx="5">
                  <c:v>1230</c:v>
                </c:pt>
                <c:pt idx="6">
                  <c:v>1490</c:v>
                </c:pt>
                <c:pt idx="7">
                  <c:v>2441</c:v>
                </c:pt>
              </c:numCache>
            </c:numRef>
          </c:val>
          <c:extLst>
            <c:ext xmlns:c16="http://schemas.microsoft.com/office/drawing/2014/chart" uri="{C3380CC4-5D6E-409C-BE32-E72D297353CC}">
              <c16:uniqueId val="{00000000-8EE6-49F0-AFF0-FCB53ED9754F}"/>
            </c:ext>
          </c:extLst>
        </c:ser>
        <c:ser>
          <c:idx val="3"/>
          <c:order val="1"/>
          <c:tx>
            <c:strRef>
              <c:f>'2.5b- 2.8'!$K$2</c:f>
              <c:strCache>
                <c:ptCount val="1"/>
                <c:pt idx="0">
                  <c:v>Bus used</c:v>
                </c:pt>
              </c:strCache>
            </c:strRef>
          </c:tx>
          <c:spPr>
            <a:solidFill>
              <a:srgbClr val="434646"/>
            </a:solidFill>
            <a:ln w="25400">
              <a:noFill/>
            </a:ln>
          </c:spPr>
          <c:invertIfNegative val="0"/>
          <c:cat>
            <c:strRef>
              <c:f>'2.5b- 2.8'!$A$3:$A$9</c:f>
              <c:strCache>
                <c:ptCount val="7"/>
                <c:pt idx="0">
                  <c:v>Pre 1985 </c:v>
                </c:pt>
                <c:pt idx="1">
                  <c:v>1985-1989 </c:v>
                </c:pt>
                <c:pt idx="2">
                  <c:v>1990-1994 </c:v>
                </c:pt>
                <c:pt idx="3">
                  <c:v>1995-1999 </c:v>
                </c:pt>
                <c:pt idx="4">
                  <c:v>2000-2004 </c:v>
                </c:pt>
                <c:pt idx="5">
                  <c:v>2005-2009 </c:v>
                </c:pt>
                <c:pt idx="6">
                  <c:v>2010-2014</c:v>
                </c:pt>
              </c:strCache>
            </c:strRef>
          </c:cat>
          <c:val>
            <c:numRef>
              <c:f>'2.5b- 2.8'!$K$3:$K$10</c:f>
              <c:numCache>
                <c:formatCode>General</c:formatCode>
                <c:ptCount val="8"/>
                <c:pt idx="0">
                  <c:v>185</c:v>
                </c:pt>
                <c:pt idx="1">
                  <c:v>632</c:v>
                </c:pt>
                <c:pt idx="2">
                  <c:v>1083</c:v>
                </c:pt>
                <c:pt idx="3">
                  <c:v>750</c:v>
                </c:pt>
                <c:pt idx="4">
                  <c:v>166</c:v>
                </c:pt>
                <c:pt idx="5">
                  <c:v>395</c:v>
                </c:pt>
                <c:pt idx="6">
                  <c:v>244</c:v>
                </c:pt>
                <c:pt idx="7">
                  <c:v>73</c:v>
                </c:pt>
              </c:numCache>
            </c:numRef>
          </c:val>
          <c:extLst>
            <c:ext xmlns:c16="http://schemas.microsoft.com/office/drawing/2014/chart" uri="{C3380CC4-5D6E-409C-BE32-E72D297353CC}">
              <c16:uniqueId val="{00000001-8EE6-49F0-AFF0-FCB53ED9754F}"/>
            </c:ext>
          </c:extLst>
        </c:ser>
        <c:dLbls>
          <c:showLegendKey val="0"/>
          <c:showVal val="0"/>
          <c:showCatName val="0"/>
          <c:showSerName val="0"/>
          <c:showPercent val="0"/>
          <c:showBubbleSize val="0"/>
        </c:dLbls>
        <c:gapWidth val="150"/>
        <c:axId val="158050176"/>
        <c:axId val="158060544"/>
      </c:barChart>
      <c:catAx>
        <c:axId val="15805017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3494055555555688"/>
              <c:y val="0.92808842592592256"/>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060544"/>
        <c:crosses val="autoZero"/>
        <c:auto val="1"/>
        <c:lblAlgn val="ctr"/>
        <c:lblOffset val="100"/>
        <c:tickLblSkip val="1"/>
        <c:tickMarkSkip val="1"/>
        <c:noMultiLvlLbl val="0"/>
      </c:catAx>
      <c:valAx>
        <c:axId val="158060544"/>
        <c:scaling>
          <c:orientation val="minMax"/>
          <c:max val="2000"/>
          <c:min val="0"/>
        </c:scaling>
        <c:delete val="0"/>
        <c:axPos val="l"/>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4.3916666666666904E-3"/>
              <c:y val="0.4129365740740791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050176"/>
        <c:crosses val="autoZero"/>
        <c:crossBetween val="between"/>
        <c:majorUnit val="500"/>
      </c:valAx>
      <c:spPr>
        <a:solidFill>
          <a:srgbClr val="FFFFFF"/>
        </a:solidFill>
        <a:ln w="25400">
          <a:noFill/>
        </a:ln>
      </c:spPr>
    </c:plotArea>
    <c:legend>
      <c:legendPos val="r"/>
      <c:layout>
        <c:manualLayout>
          <c:xMode val="edge"/>
          <c:yMode val="edge"/>
          <c:x val="0.12596440567802394"/>
          <c:y val="0.13695129017963978"/>
          <c:w val="0.23375527777777774"/>
          <c:h val="0.11466850734567269"/>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2.9 : Heavy fleet mass Dec 2018</a:t>
            </a:r>
          </a:p>
        </c:rich>
      </c:tx>
      <c:layout>
        <c:manualLayout>
          <c:xMode val="edge"/>
          <c:yMode val="edge"/>
          <c:x val="0.24305166666666669"/>
          <c:y val="1.4699537037037061E-2"/>
        </c:manualLayout>
      </c:layout>
      <c:overlay val="0"/>
      <c:spPr>
        <a:noFill/>
        <a:ln w="25400">
          <a:noFill/>
        </a:ln>
      </c:spPr>
    </c:title>
    <c:autoTitleDeleted val="0"/>
    <c:plotArea>
      <c:layout>
        <c:manualLayout>
          <c:layoutTarget val="inner"/>
          <c:xMode val="edge"/>
          <c:yMode val="edge"/>
          <c:x val="0.1375558333333334"/>
          <c:y val="0.12158823664827836"/>
          <c:w val="0.79911249999999956"/>
          <c:h val="0.5732016870561697"/>
        </c:manualLayout>
      </c:layout>
      <c:barChart>
        <c:barDir val="col"/>
        <c:grouping val="stacked"/>
        <c:varyColors val="0"/>
        <c:ser>
          <c:idx val="0"/>
          <c:order val="0"/>
          <c:tx>
            <c:strRef>
              <c:f>'2.9'!$B$3</c:f>
              <c:strCache>
                <c:ptCount val="1"/>
                <c:pt idx="0">
                  <c:v> Used Import Trucks</c:v>
                </c:pt>
              </c:strCache>
            </c:strRef>
          </c:tx>
          <c:spPr>
            <a:solidFill>
              <a:srgbClr val="434646"/>
            </a:solidFill>
            <a:ln w="25400">
              <a:noFill/>
            </a:ln>
          </c:spPr>
          <c:invertIfNegative val="0"/>
          <c:cat>
            <c:strRef>
              <c:f>'2.9'!$A$4:$A$15</c:f>
              <c:strCache>
                <c:ptCount val="12"/>
                <c:pt idx="0">
                  <c:v>Truck &lt;  5000</c:v>
                </c:pt>
                <c:pt idx="1">
                  <c:v>Truck &lt;  7500</c:v>
                </c:pt>
                <c:pt idx="2">
                  <c:v>Truck &lt; 10000</c:v>
                </c:pt>
                <c:pt idx="3">
                  <c:v>Truck &lt; 12000</c:v>
                </c:pt>
                <c:pt idx="4">
                  <c:v>Truck &lt; 15000</c:v>
                </c:pt>
                <c:pt idx="5">
                  <c:v>Truck &lt; 20000</c:v>
                </c:pt>
                <c:pt idx="6">
                  <c:v>Truck &lt; 25000</c:v>
                </c:pt>
                <c:pt idx="7">
                  <c:v>Truck &lt; 30000</c:v>
                </c:pt>
                <c:pt idx="8">
                  <c:v>Truck &gt; 30000</c:v>
                </c:pt>
                <c:pt idx="9">
                  <c:v>Bus &lt;  7000</c:v>
                </c:pt>
                <c:pt idx="10">
                  <c:v>Bus &lt; 12000</c:v>
                </c:pt>
                <c:pt idx="11">
                  <c:v>Bus &gt; 12000</c:v>
                </c:pt>
              </c:strCache>
            </c:strRef>
          </c:cat>
          <c:val>
            <c:numRef>
              <c:f>'2.9'!$B$4:$B$15</c:f>
              <c:numCache>
                <c:formatCode>General</c:formatCode>
                <c:ptCount val="12"/>
                <c:pt idx="0">
                  <c:v>13187</c:v>
                </c:pt>
                <c:pt idx="1">
                  <c:v>19264</c:v>
                </c:pt>
                <c:pt idx="2">
                  <c:v>10471</c:v>
                </c:pt>
                <c:pt idx="3">
                  <c:v>1994</c:v>
                </c:pt>
                <c:pt idx="4">
                  <c:v>1511</c:v>
                </c:pt>
                <c:pt idx="5">
                  <c:v>1405</c:v>
                </c:pt>
                <c:pt idx="6">
                  <c:v>2147</c:v>
                </c:pt>
                <c:pt idx="7">
                  <c:v>923</c:v>
                </c:pt>
                <c:pt idx="8">
                  <c:v>234</c:v>
                </c:pt>
              </c:numCache>
            </c:numRef>
          </c:val>
          <c:extLst>
            <c:ext xmlns:c16="http://schemas.microsoft.com/office/drawing/2014/chart" uri="{C3380CC4-5D6E-409C-BE32-E72D297353CC}">
              <c16:uniqueId val="{00000000-B721-40A4-BC9B-74F9339AEC3A}"/>
            </c:ext>
          </c:extLst>
        </c:ser>
        <c:ser>
          <c:idx val="1"/>
          <c:order val="1"/>
          <c:tx>
            <c:strRef>
              <c:f>'2.9'!$C$3</c:f>
              <c:strCache>
                <c:ptCount val="1"/>
                <c:pt idx="0">
                  <c:v> NZ New Trucks</c:v>
                </c:pt>
              </c:strCache>
            </c:strRef>
          </c:tx>
          <c:spPr>
            <a:solidFill>
              <a:srgbClr val="66B134"/>
            </a:solidFill>
            <a:ln w="25400">
              <a:noFill/>
            </a:ln>
          </c:spPr>
          <c:invertIfNegative val="0"/>
          <c:cat>
            <c:strRef>
              <c:f>'2.9'!$A$4:$A$15</c:f>
              <c:strCache>
                <c:ptCount val="12"/>
                <c:pt idx="0">
                  <c:v>Truck &lt;  5000</c:v>
                </c:pt>
                <c:pt idx="1">
                  <c:v>Truck &lt;  7500</c:v>
                </c:pt>
                <c:pt idx="2">
                  <c:v>Truck &lt; 10000</c:v>
                </c:pt>
                <c:pt idx="3">
                  <c:v>Truck &lt; 12000</c:v>
                </c:pt>
                <c:pt idx="4">
                  <c:v>Truck &lt; 15000</c:v>
                </c:pt>
                <c:pt idx="5">
                  <c:v>Truck &lt; 20000</c:v>
                </c:pt>
                <c:pt idx="6">
                  <c:v>Truck &lt; 25000</c:v>
                </c:pt>
                <c:pt idx="7">
                  <c:v>Truck &lt; 30000</c:v>
                </c:pt>
                <c:pt idx="8">
                  <c:v>Truck &gt; 30000</c:v>
                </c:pt>
                <c:pt idx="9">
                  <c:v>Bus &lt;  7000</c:v>
                </c:pt>
                <c:pt idx="10">
                  <c:v>Bus &lt; 12000</c:v>
                </c:pt>
                <c:pt idx="11">
                  <c:v>Bus &gt; 12000</c:v>
                </c:pt>
              </c:strCache>
            </c:strRef>
          </c:cat>
          <c:val>
            <c:numRef>
              <c:f>'2.9'!$C$4:$C$15</c:f>
              <c:numCache>
                <c:formatCode>General</c:formatCode>
                <c:ptCount val="12"/>
                <c:pt idx="0">
                  <c:v>12758</c:v>
                </c:pt>
                <c:pt idx="1">
                  <c:v>15054</c:v>
                </c:pt>
                <c:pt idx="2">
                  <c:v>8225</c:v>
                </c:pt>
                <c:pt idx="3">
                  <c:v>6462</c:v>
                </c:pt>
                <c:pt idx="4">
                  <c:v>6398</c:v>
                </c:pt>
                <c:pt idx="5">
                  <c:v>7192</c:v>
                </c:pt>
                <c:pt idx="6">
                  <c:v>14540</c:v>
                </c:pt>
                <c:pt idx="7">
                  <c:v>14261</c:v>
                </c:pt>
                <c:pt idx="8">
                  <c:v>12809</c:v>
                </c:pt>
              </c:numCache>
            </c:numRef>
          </c:val>
          <c:extLst>
            <c:ext xmlns:c16="http://schemas.microsoft.com/office/drawing/2014/chart" uri="{C3380CC4-5D6E-409C-BE32-E72D297353CC}">
              <c16:uniqueId val="{00000001-B721-40A4-BC9B-74F9339AEC3A}"/>
            </c:ext>
          </c:extLst>
        </c:ser>
        <c:ser>
          <c:idx val="2"/>
          <c:order val="2"/>
          <c:tx>
            <c:strRef>
              <c:f>'2.9'!$D$3</c:f>
              <c:strCache>
                <c:ptCount val="1"/>
                <c:pt idx="0">
                  <c:v> Used Import Buses</c:v>
                </c:pt>
              </c:strCache>
            </c:strRef>
          </c:tx>
          <c:spPr>
            <a:solidFill>
              <a:srgbClr val="F3C47D"/>
            </a:solidFill>
            <a:ln w="25400">
              <a:noFill/>
            </a:ln>
          </c:spPr>
          <c:invertIfNegative val="0"/>
          <c:val>
            <c:numRef>
              <c:f>'2.9'!$D$4:$D$15</c:f>
              <c:numCache>
                <c:formatCode>General</c:formatCode>
                <c:ptCount val="12"/>
                <c:pt idx="9">
                  <c:v>1331</c:v>
                </c:pt>
                <c:pt idx="10">
                  <c:v>850</c:v>
                </c:pt>
                <c:pt idx="11">
                  <c:v>1347</c:v>
                </c:pt>
              </c:numCache>
            </c:numRef>
          </c:val>
          <c:extLst>
            <c:ext xmlns:c16="http://schemas.microsoft.com/office/drawing/2014/chart" uri="{C3380CC4-5D6E-409C-BE32-E72D297353CC}">
              <c16:uniqueId val="{00000002-B721-40A4-BC9B-74F9339AEC3A}"/>
            </c:ext>
          </c:extLst>
        </c:ser>
        <c:ser>
          <c:idx val="3"/>
          <c:order val="3"/>
          <c:tx>
            <c:strRef>
              <c:f>'2.9'!$E$3</c:f>
              <c:strCache>
                <c:ptCount val="1"/>
                <c:pt idx="0">
                  <c:v> NZ New Buses</c:v>
                </c:pt>
              </c:strCache>
            </c:strRef>
          </c:tx>
          <c:spPr>
            <a:solidFill>
              <a:srgbClr val="E17B23"/>
            </a:solidFill>
            <a:ln w="25400">
              <a:noFill/>
            </a:ln>
          </c:spPr>
          <c:invertIfNegative val="0"/>
          <c:val>
            <c:numRef>
              <c:f>'2.9'!$E$4:$E$15</c:f>
              <c:numCache>
                <c:formatCode>General</c:formatCode>
                <c:ptCount val="12"/>
                <c:pt idx="9">
                  <c:v>1444</c:v>
                </c:pt>
                <c:pt idx="10">
                  <c:v>1703</c:v>
                </c:pt>
                <c:pt idx="11">
                  <c:v>4705</c:v>
                </c:pt>
              </c:numCache>
            </c:numRef>
          </c:val>
          <c:extLst>
            <c:ext xmlns:c16="http://schemas.microsoft.com/office/drawing/2014/chart" uri="{C3380CC4-5D6E-409C-BE32-E72D297353CC}">
              <c16:uniqueId val="{00000003-B721-40A4-BC9B-74F9339AEC3A}"/>
            </c:ext>
          </c:extLst>
        </c:ser>
        <c:dLbls>
          <c:showLegendKey val="0"/>
          <c:showVal val="0"/>
          <c:showCatName val="0"/>
          <c:showSerName val="0"/>
          <c:showPercent val="0"/>
          <c:showBubbleSize val="0"/>
        </c:dLbls>
        <c:gapWidth val="150"/>
        <c:overlap val="100"/>
        <c:axId val="158246784"/>
        <c:axId val="158253056"/>
      </c:barChart>
      <c:catAx>
        <c:axId val="1582467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NZ" sz="700"/>
                  <a:t>Gross Vehicle Mass (kg)</a:t>
                </a:r>
              </a:p>
            </c:rich>
          </c:tx>
          <c:layout>
            <c:manualLayout>
              <c:xMode val="edge"/>
              <c:yMode val="edge"/>
              <c:x val="0.34225666666666682"/>
              <c:y val="0.92899305555556388"/>
            </c:manualLayout>
          </c:layout>
          <c:overlay val="0"/>
          <c:spPr>
            <a:noFill/>
            <a:ln w="25400">
              <a:noFill/>
            </a:ln>
          </c:spPr>
        </c:title>
        <c:numFmt formatCode="General" sourceLinked="1"/>
        <c:majorTickMark val="out"/>
        <c:minorTickMark val="none"/>
        <c:tickLblPos val="nextTo"/>
        <c:spPr>
          <a:ln w="9525">
            <a:solidFill>
              <a:srgbClr val="000000"/>
            </a:solidFill>
            <a:prstDash val="solid"/>
          </a:ln>
        </c:spPr>
        <c:txPr>
          <a:bodyPr rot="-2700000" vert="horz"/>
          <a:lstStyle/>
          <a:p>
            <a:pPr>
              <a:defRPr sz="700" b="0" i="0" u="none" strike="noStrike" baseline="0">
                <a:solidFill>
                  <a:srgbClr val="000000"/>
                </a:solidFill>
                <a:latin typeface="Arial"/>
                <a:ea typeface="Arial"/>
                <a:cs typeface="Arial"/>
              </a:defRPr>
            </a:pPr>
            <a:endParaRPr lang="en-US"/>
          </a:p>
        </c:txPr>
        <c:crossAx val="158253056"/>
        <c:crosses val="autoZero"/>
        <c:auto val="1"/>
        <c:lblAlgn val="ctr"/>
        <c:lblOffset val="0"/>
        <c:tickLblSkip val="1"/>
        <c:tickMarkSkip val="1"/>
        <c:noMultiLvlLbl val="0"/>
      </c:catAx>
      <c:valAx>
        <c:axId val="158253056"/>
        <c:scaling>
          <c:orientation val="minMax"/>
          <c:max val="35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3.0658333333333392E-3"/>
              <c:y val="0.335821759259271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246784"/>
        <c:crosses val="autoZero"/>
        <c:crossBetween val="between"/>
        <c:majorUnit val="5000"/>
        <c:minorUnit val="5000"/>
      </c:valAx>
      <c:spPr>
        <a:solidFill>
          <a:srgbClr val="FFFFFF"/>
        </a:solidFill>
        <a:ln w="25400">
          <a:noFill/>
        </a:ln>
      </c:spPr>
    </c:plotArea>
    <c:legend>
      <c:legendPos val="r"/>
      <c:layout>
        <c:manualLayout>
          <c:xMode val="edge"/>
          <c:yMode val="edge"/>
          <c:x val="0.67666661705095243"/>
          <c:y val="0.13647646316937986"/>
          <c:w val="0.26499997519213692"/>
          <c:h val="0.18362272897705967"/>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2.10a : Light fleet age structure</a:t>
            </a:r>
          </a:p>
        </c:rich>
      </c:tx>
      <c:layout>
        <c:manualLayout>
          <c:xMode val="edge"/>
          <c:yMode val="edge"/>
          <c:x val="0.21844692853847542"/>
          <c:y val="3.2418788560520842E-2"/>
        </c:manualLayout>
      </c:layout>
      <c:overlay val="0"/>
      <c:spPr>
        <a:noFill/>
        <a:ln w="25400">
          <a:noFill/>
        </a:ln>
      </c:spPr>
    </c:title>
    <c:autoTitleDeleted val="0"/>
    <c:plotArea>
      <c:layout>
        <c:manualLayout>
          <c:layoutTarget val="inner"/>
          <c:xMode val="edge"/>
          <c:yMode val="edge"/>
          <c:x val="0.19077833333333341"/>
          <c:y val="0.10615740740740741"/>
          <c:w val="0.63723444444444965"/>
          <c:h val="0.73353194444444469"/>
        </c:manualLayout>
      </c:layout>
      <c:barChart>
        <c:barDir val="col"/>
        <c:grouping val="stacked"/>
        <c:varyColors val="0"/>
        <c:ser>
          <c:idx val="1"/>
          <c:order val="0"/>
          <c:tx>
            <c:strRef>
              <c:f>'2.10'!$A$3</c:f>
              <c:strCache>
                <c:ptCount val="1"/>
                <c:pt idx="0">
                  <c:v>0-4 years</c:v>
                </c:pt>
              </c:strCache>
            </c:strRef>
          </c:tx>
          <c:spPr>
            <a:solidFill>
              <a:srgbClr val="BDC1C1"/>
            </a:solidFill>
            <a:ln w="25400">
              <a:noFill/>
            </a:ln>
          </c:spPr>
          <c:invertIfNegative val="0"/>
          <c:cat>
            <c:numRef>
              <c:f>'2.10'!$B$2:$T$2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'2.10'!$B$3:$T$3</c:f>
              <c:numCache>
                <c:formatCode>General</c:formatCode>
                <c:ptCount val="19"/>
                <c:pt idx="0">
                  <c:v>375680</c:v>
                </c:pt>
                <c:pt idx="1">
                  <c:v>361278</c:v>
                </c:pt>
                <c:pt idx="2">
                  <c:v>371546</c:v>
                </c:pt>
                <c:pt idx="3">
                  <c:v>397164</c:v>
                </c:pt>
                <c:pt idx="4">
                  <c:v>422522</c:v>
                </c:pt>
                <c:pt idx="5">
                  <c:v>451885</c:v>
                </c:pt>
                <c:pt idx="6">
                  <c:v>475895</c:v>
                </c:pt>
                <c:pt idx="7">
                  <c:v>498470</c:v>
                </c:pt>
                <c:pt idx="8">
                  <c:v>503736</c:v>
                </c:pt>
                <c:pt idx="9">
                  <c:v>471609</c:v>
                </c:pt>
                <c:pt idx="10">
                  <c:v>448838</c:v>
                </c:pt>
                <c:pt idx="11">
                  <c:v>425980</c:v>
                </c:pt>
                <c:pt idx="12">
                  <c:v>423475</c:v>
                </c:pt>
                <c:pt idx="13">
                  <c:v>443043</c:v>
                </c:pt>
                <c:pt idx="14">
                  <c:v>502841</c:v>
                </c:pt>
                <c:pt idx="15">
                  <c:v>559050</c:v>
                </c:pt>
                <c:pt idx="16">
                  <c:v>620579</c:v>
                </c:pt>
                <c:pt idx="17">
                  <c:v>678208</c:v>
                </c:pt>
                <c:pt idx="18">
                  <c:v>719677</c:v>
                </c:pt>
              </c:numCache>
            </c:numRef>
          </c:val>
          <c:extLst>
            <c:ext xmlns:c16="http://schemas.microsoft.com/office/drawing/2014/chart" uri="{C3380CC4-5D6E-409C-BE32-E72D297353CC}">
              <c16:uniqueId val="{00000000-0EF4-45F6-9E3F-AAEF2CA79F3E}"/>
            </c:ext>
          </c:extLst>
        </c:ser>
        <c:ser>
          <c:idx val="2"/>
          <c:order val="1"/>
          <c:tx>
            <c:strRef>
              <c:f>'2.10'!$A$4</c:f>
              <c:strCache>
                <c:ptCount val="1"/>
                <c:pt idx="0">
                  <c:v>5-9 years</c:v>
                </c:pt>
              </c:strCache>
            </c:strRef>
          </c:tx>
          <c:spPr>
            <a:solidFill>
              <a:srgbClr val="D3E7B2"/>
            </a:solidFill>
          </c:spPr>
          <c:invertIfNegative val="0"/>
          <c:cat>
            <c:numRef>
              <c:f>'2.10'!$B$2:$K$2</c:f>
              <c:numCache>
                <c:formatCode>General</c:formatCode>
                <c:ptCount val="10"/>
                <c:pt idx="0">
                  <c:v>2000</c:v>
                </c:pt>
                <c:pt idx="1">
                  <c:v>2001</c:v>
                </c:pt>
                <c:pt idx="2">
                  <c:v>2002</c:v>
                </c:pt>
                <c:pt idx="3">
                  <c:v>2003</c:v>
                </c:pt>
                <c:pt idx="4">
                  <c:v>2004</c:v>
                </c:pt>
                <c:pt idx="5">
                  <c:v>2005</c:v>
                </c:pt>
                <c:pt idx="6">
                  <c:v>2006</c:v>
                </c:pt>
                <c:pt idx="7">
                  <c:v>2007</c:v>
                </c:pt>
                <c:pt idx="8">
                  <c:v>2008</c:v>
                </c:pt>
                <c:pt idx="9">
                  <c:v>2009</c:v>
                </c:pt>
              </c:numCache>
            </c:numRef>
          </c:cat>
          <c:val>
            <c:numRef>
              <c:f>'2.10'!$B$4:$T$4</c:f>
              <c:numCache>
                <c:formatCode>General</c:formatCode>
                <c:ptCount val="19"/>
                <c:pt idx="0">
                  <c:v>720525</c:v>
                </c:pt>
                <c:pt idx="1">
                  <c:v>737685</c:v>
                </c:pt>
                <c:pt idx="2">
                  <c:v>730168</c:v>
                </c:pt>
                <c:pt idx="3">
                  <c:v>760055</c:v>
                </c:pt>
                <c:pt idx="4">
                  <c:v>761918</c:v>
                </c:pt>
                <c:pt idx="5">
                  <c:v>756408</c:v>
                </c:pt>
                <c:pt idx="6">
                  <c:v>661033</c:v>
                </c:pt>
                <c:pt idx="7">
                  <c:v>609594</c:v>
                </c:pt>
                <c:pt idx="8">
                  <c:v>592814</c:v>
                </c:pt>
                <c:pt idx="9">
                  <c:v>594269</c:v>
                </c:pt>
                <c:pt idx="10">
                  <c:v>630819</c:v>
                </c:pt>
                <c:pt idx="11">
                  <c:v>649268</c:v>
                </c:pt>
                <c:pt idx="12">
                  <c:v>663850</c:v>
                </c:pt>
                <c:pt idx="13">
                  <c:v>704420</c:v>
                </c:pt>
                <c:pt idx="14">
                  <c:v>698847</c:v>
                </c:pt>
                <c:pt idx="15">
                  <c:v>665914</c:v>
                </c:pt>
                <c:pt idx="16">
                  <c:v>629335</c:v>
                </c:pt>
                <c:pt idx="17">
                  <c:v>607116</c:v>
                </c:pt>
                <c:pt idx="18">
                  <c:v>601804</c:v>
                </c:pt>
              </c:numCache>
            </c:numRef>
          </c:val>
          <c:extLst>
            <c:ext xmlns:c16="http://schemas.microsoft.com/office/drawing/2014/chart" uri="{C3380CC4-5D6E-409C-BE32-E72D297353CC}">
              <c16:uniqueId val="{00000001-0EF4-45F6-9E3F-AAEF2CA79F3E}"/>
            </c:ext>
          </c:extLst>
        </c:ser>
        <c:ser>
          <c:idx val="3"/>
          <c:order val="2"/>
          <c:tx>
            <c:strRef>
              <c:f>'2.10'!$A$5</c:f>
              <c:strCache>
                <c:ptCount val="1"/>
                <c:pt idx="0">
                  <c:v>10-14 years</c:v>
                </c:pt>
              </c:strCache>
            </c:strRef>
          </c:tx>
          <c:spPr>
            <a:solidFill>
              <a:srgbClr val="B3D14C"/>
            </a:solidFill>
          </c:spPr>
          <c:invertIfNegative val="0"/>
          <c:cat>
            <c:numRef>
              <c:f>'2.10'!$B$2:$K$2</c:f>
              <c:numCache>
                <c:formatCode>General</c:formatCode>
                <c:ptCount val="10"/>
                <c:pt idx="0">
                  <c:v>2000</c:v>
                </c:pt>
                <c:pt idx="1">
                  <c:v>2001</c:v>
                </c:pt>
                <c:pt idx="2">
                  <c:v>2002</c:v>
                </c:pt>
                <c:pt idx="3">
                  <c:v>2003</c:v>
                </c:pt>
                <c:pt idx="4">
                  <c:v>2004</c:v>
                </c:pt>
                <c:pt idx="5">
                  <c:v>2005</c:v>
                </c:pt>
                <c:pt idx="6">
                  <c:v>2006</c:v>
                </c:pt>
                <c:pt idx="7">
                  <c:v>2007</c:v>
                </c:pt>
                <c:pt idx="8">
                  <c:v>2008</c:v>
                </c:pt>
                <c:pt idx="9">
                  <c:v>2009</c:v>
                </c:pt>
              </c:numCache>
            </c:numRef>
          </c:cat>
          <c:val>
            <c:numRef>
              <c:f>'2.10'!$B$5:$T$5</c:f>
              <c:numCache>
                <c:formatCode>General</c:formatCode>
                <c:ptCount val="19"/>
                <c:pt idx="0">
                  <c:v>785368</c:v>
                </c:pt>
                <c:pt idx="1">
                  <c:v>829982</c:v>
                </c:pt>
                <c:pt idx="2">
                  <c:v>887866</c:v>
                </c:pt>
                <c:pt idx="3">
                  <c:v>907729</c:v>
                </c:pt>
                <c:pt idx="4">
                  <c:v>926784</c:v>
                </c:pt>
                <c:pt idx="5">
                  <c:v>938797</c:v>
                </c:pt>
                <c:pt idx="6">
                  <c:v>1023210</c:v>
                </c:pt>
                <c:pt idx="7">
                  <c:v>1052695</c:v>
                </c:pt>
                <c:pt idx="8">
                  <c:v>1050524</c:v>
                </c:pt>
                <c:pt idx="9">
                  <c:v>995752</c:v>
                </c:pt>
                <c:pt idx="10">
                  <c:v>926398</c:v>
                </c:pt>
                <c:pt idx="11">
                  <c:v>809535</c:v>
                </c:pt>
                <c:pt idx="12">
                  <c:v>752875</c:v>
                </c:pt>
                <c:pt idx="13">
                  <c:v>724437</c:v>
                </c:pt>
                <c:pt idx="14">
                  <c:v>765817</c:v>
                </c:pt>
                <c:pt idx="15">
                  <c:v>854452</c:v>
                </c:pt>
                <c:pt idx="16">
                  <c:v>961822</c:v>
                </c:pt>
                <c:pt idx="17">
                  <c:v>1081344</c:v>
                </c:pt>
                <c:pt idx="18">
                  <c:v>1174496</c:v>
                </c:pt>
              </c:numCache>
            </c:numRef>
          </c:val>
          <c:extLst>
            <c:ext xmlns:c16="http://schemas.microsoft.com/office/drawing/2014/chart" uri="{C3380CC4-5D6E-409C-BE32-E72D297353CC}">
              <c16:uniqueId val="{00000002-0EF4-45F6-9E3F-AAEF2CA79F3E}"/>
            </c:ext>
          </c:extLst>
        </c:ser>
        <c:ser>
          <c:idx val="4"/>
          <c:order val="3"/>
          <c:tx>
            <c:strRef>
              <c:f>'2.10'!$A$6</c:f>
              <c:strCache>
                <c:ptCount val="1"/>
                <c:pt idx="0">
                  <c:v>15-19 years</c:v>
                </c:pt>
              </c:strCache>
            </c:strRef>
          </c:tx>
          <c:spPr>
            <a:solidFill>
              <a:srgbClr val="66B134"/>
            </a:solidFill>
          </c:spPr>
          <c:invertIfNegative val="0"/>
          <c:cat>
            <c:numRef>
              <c:f>'2.10'!$B$2:$K$2</c:f>
              <c:numCache>
                <c:formatCode>General</c:formatCode>
                <c:ptCount val="10"/>
                <c:pt idx="0">
                  <c:v>2000</c:v>
                </c:pt>
                <c:pt idx="1">
                  <c:v>2001</c:v>
                </c:pt>
                <c:pt idx="2">
                  <c:v>2002</c:v>
                </c:pt>
                <c:pt idx="3">
                  <c:v>2003</c:v>
                </c:pt>
                <c:pt idx="4">
                  <c:v>2004</c:v>
                </c:pt>
                <c:pt idx="5">
                  <c:v>2005</c:v>
                </c:pt>
                <c:pt idx="6">
                  <c:v>2006</c:v>
                </c:pt>
                <c:pt idx="7">
                  <c:v>2007</c:v>
                </c:pt>
                <c:pt idx="8">
                  <c:v>2008</c:v>
                </c:pt>
                <c:pt idx="9">
                  <c:v>2009</c:v>
                </c:pt>
              </c:numCache>
            </c:numRef>
          </c:cat>
          <c:val>
            <c:numRef>
              <c:f>'2.10'!$B$6:$T$6</c:f>
              <c:numCache>
                <c:formatCode>General</c:formatCode>
                <c:ptCount val="19"/>
                <c:pt idx="0">
                  <c:v>393886</c:v>
                </c:pt>
                <c:pt idx="1">
                  <c:v>404923</c:v>
                </c:pt>
                <c:pt idx="2">
                  <c:v>419316</c:v>
                </c:pt>
                <c:pt idx="3">
                  <c:v>446613</c:v>
                </c:pt>
                <c:pt idx="4">
                  <c:v>488853</c:v>
                </c:pt>
                <c:pt idx="5">
                  <c:v>536089</c:v>
                </c:pt>
                <c:pt idx="6">
                  <c:v>572331</c:v>
                </c:pt>
                <c:pt idx="7">
                  <c:v>616195</c:v>
                </c:pt>
                <c:pt idx="8">
                  <c:v>627768</c:v>
                </c:pt>
                <c:pt idx="9">
                  <c:v>661093</c:v>
                </c:pt>
                <c:pt idx="10">
                  <c:v>687235</c:v>
                </c:pt>
                <c:pt idx="11">
                  <c:v>768191</c:v>
                </c:pt>
                <c:pt idx="12">
                  <c:v>808744</c:v>
                </c:pt>
                <c:pt idx="13">
                  <c:v>813648</c:v>
                </c:pt>
                <c:pt idx="14">
                  <c:v>773998</c:v>
                </c:pt>
                <c:pt idx="15">
                  <c:v>728910</c:v>
                </c:pt>
                <c:pt idx="16">
                  <c:v>645677</c:v>
                </c:pt>
                <c:pt idx="17">
                  <c:v>598489</c:v>
                </c:pt>
                <c:pt idx="18">
                  <c:v>575220</c:v>
                </c:pt>
              </c:numCache>
            </c:numRef>
          </c:val>
          <c:extLst>
            <c:ext xmlns:c16="http://schemas.microsoft.com/office/drawing/2014/chart" uri="{C3380CC4-5D6E-409C-BE32-E72D297353CC}">
              <c16:uniqueId val="{00000003-0EF4-45F6-9E3F-AAEF2CA79F3E}"/>
            </c:ext>
          </c:extLst>
        </c:ser>
        <c:ser>
          <c:idx val="5"/>
          <c:order val="4"/>
          <c:tx>
            <c:strRef>
              <c:f>'2.10'!$A$7</c:f>
              <c:strCache>
                <c:ptCount val="1"/>
                <c:pt idx="0">
                  <c:v>20+ years</c:v>
                </c:pt>
              </c:strCache>
            </c:strRef>
          </c:tx>
          <c:spPr>
            <a:solidFill>
              <a:srgbClr val="434646"/>
            </a:solidFill>
          </c:spPr>
          <c:invertIfNegative val="0"/>
          <c:cat>
            <c:numRef>
              <c:f>'2.10'!$B$2:$K$2</c:f>
              <c:numCache>
                <c:formatCode>General</c:formatCode>
                <c:ptCount val="10"/>
                <c:pt idx="0">
                  <c:v>2000</c:v>
                </c:pt>
                <c:pt idx="1">
                  <c:v>2001</c:v>
                </c:pt>
                <c:pt idx="2">
                  <c:v>2002</c:v>
                </c:pt>
                <c:pt idx="3">
                  <c:v>2003</c:v>
                </c:pt>
                <c:pt idx="4">
                  <c:v>2004</c:v>
                </c:pt>
                <c:pt idx="5">
                  <c:v>2005</c:v>
                </c:pt>
                <c:pt idx="6">
                  <c:v>2006</c:v>
                </c:pt>
                <c:pt idx="7">
                  <c:v>2007</c:v>
                </c:pt>
                <c:pt idx="8">
                  <c:v>2008</c:v>
                </c:pt>
                <c:pt idx="9">
                  <c:v>2009</c:v>
                </c:pt>
              </c:numCache>
            </c:numRef>
          </c:cat>
          <c:val>
            <c:numRef>
              <c:f>'2.10'!$B$7:$T$7</c:f>
              <c:numCache>
                <c:formatCode>General</c:formatCode>
                <c:ptCount val="19"/>
                <c:pt idx="0">
                  <c:v>218864</c:v>
                </c:pt>
                <c:pt idx="1">
                  <c:v>229080</c:v>
                </c:pt>
                <c:pt idx="2">
                  <c:v>238400</c:v>
                </c:pt>
                <c:pt idx="3">
                  <c:v>247192</c:v>
                </c:pt>
                <c:pt idx="4">
                  <c:v>266249</c:v>
                </c:pt>
                <c:pt idx="5">
                  <c:v>283289</c:v>
                </c:pt>
                <c:pt idx="6">
                  <c:v>296656</c:v>
                </c:pt>
                <c:pt idx="7">
                  <c:v>311134</c:v>
                </c:pt>
                <c:pt idx="8">
                  <c:v>333272</c:v>
                </c:pt>
                <c:pt idx="9">
                  <c:v>376686</c:v>
                </c:pt>
                <c:pt idx="10">
                  <c:v>428672</c:v>
                </c:pt>
                <c:pt idx="11">
                  <c:v>464176</c:v>
                </c:pt>
                <c:pt idx="12">
                  <c:v>516439</c:v>
                </c:pt>
                <c:pt idx="13">
                  <c:v>557519</c:v>
                </c:pt>
                <c:pt idx="14">
                  <c:v>617248</c:v>
                </c:pt>
                <c:pt idx="15">
                  <c:v>674011</c:v>
                </c:pt>
                <c:pt idx="16">
                  <c:v>774166</c:v>
                </c:pt>
                <c:pt idx="17">
                  <c:v>825103</c:v>
                </c:pt>
                <c:pt idx="18">
                  <c:v>849077</c:v>
                </c:pt>
              </c:numCache>
            </c:numRef>
          </c:val>
          <c:extLst>
            <c:ext xmlns:c16="http://schemas.microsoft.com/office/drawing/2014/chart" uri="{C3380CC4-5D6E-409C-BE32-E72D297353CC}">
              <c16:uniqueId val="{00000004-0EF4-45F6-9E3F-AAEF2CA79F3E}"/>
            </c:ext>
          </c:extLst>
        </c:ser>
        <c:dLbls>
          <c:showLegendKey val="0"/>
          <c:showVal val="0"/>
          <c:showCatName val="0"/>
          <c:showSerName val="0"/>
          <c:showPercent val="0"/>
          <c:showBubbleSize val="0"/>
        </c:dLbls>
        <c:gapWidth val="150"/>
        <c:overlap val="100"/>
        <c:axId val="158272896"/>
        <c:axId val="158291456"/>
      </c:barChart>
      <c:catAx>
        <c:axId val="15827289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Fleet year</a:t>
                </a:r>
              </a:p>
            </c:rich>
          </c:tx>
          <c:layout>
            <c:manualLayout>
              <c:xMode val="edge"/>
              <c:yMode val="edge"/>
              <c:x val="0.43851194444444952"/>
              <c:y val="0.92287592592592549"/>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291456"/>
        <c:crosses val="autoZero"/>
        <c:auto val="1"/>
        <c:lblAlgn val="ctr"/>
        <c:lblOffset val="100"/>
        <c:tickLblSkip val="2"/>
        <c:tickMarkSkip val="1"/>
        <c:noMultiLvlLbl val="0"/>
      </c:catAx>
      <c:valAx>
        <c:axId val="158291456"/>
        <c:scaling>
          <c:orientation val="minMax"/>
          <c:max val="4000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1.0160833333333525E-2"/>
              <c:y val="0.3947245370370440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272896"/>
        <c:crosses val="autoZero"/>
        <c:crossBetween val="between"/>
        <c:majorUnit val="500000"/>
      </c:valAx>
      <c:spPr>
        <a:solidFill>
          <a:srgbClr val="FFFFFF"/>
        </a:solidFill>
        <a:ln w="25400">
          <a:noFill/>
        </a:ln>
      </c:spPr>
    </c:plotArea>
    <c:legend>
      <c:legendPos val="r"/>
      <c:layout>
        <c:manualLayout>
          <c:xMode val="edge"/>
          <c:yMode val="edge"/>
          <c:x val="0.83414833333334348"/>
          <c:y val="0.36075833333333335"/>
          <c:w val="0.16232388888888888"/>
          <c:h val="0.4039837962962963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2.10b : Light fleet age structure</a:t>
            </a:r>
          </a:p>
        </c:rich>
      </c:tx>
      <c:layout>
        <c:manualLayout>
          <c:xMode val="edge"/>
          <c:yMode val="edge"/>
          <c:x val="0.21844692853847542"/>
          <c:y val="3.2418788560520842E-2"/>
        </c:manualLayout>
      </c:layout>
      <c:overlay val="0"/>
      <c:spPr>
        <a:noFill/>
        <a:ln w="25400">
          <a:noFill/>
        </a:ln>
      </c:spPr>
    </c:title>
    <c:autoTitleDeleted val="0"/>
    <c:plotArea>
      <c:layout>
        <c:manualLayout>
          <c:layoutTarget val="inner"/>
          <c:xMode val="edge"/>
          <c:yMode val="edge"/>
          <c:x val="0.10106166666666666"/>
          <c:y val="0.12967581047380983"/>
          <c:w val="0.72695083333334776"/>
          <c:h val="0.7100134259259171"/>
        </c:manualLayout>
      </c:layout>
      <c:barChart>
        <c:barDir val="col"/>
        <c:grouping val="percentStacked"/>
        <c:varyColors val="0"/>
        <c:ser>
          <c:idx val="1"/>
          <c:order val="0"/>
          <c:tx>
            <c:strRef>
              <c:f>'2.10'!$A$3</c:f>
              <c:strCache>
                <c:ptCount val="1"/>
                <c:pt idx="0">
                  <c:v>0-4 years</c:v>
                </c:pt>
              </c:strCache>
            </c:strRef>
          </c:tx>
          <c:spPr>
            <a:solidFill>
              <a:srgbClr val="BDC1C1"/>
            </a:solidFill>
            <a:ln w="25400">
              <a:noFill/>
            </a:ln>
          </c:spPr>
          <c:invertIfNegative val="0"/>
          <c:cat>
            <c:numRef>
              <c:f>'2.10'!$B$2:$T$2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'2.10'!$B$3:$T$3</c:f>
              <c:numCache>
                <c:formatCode>General</c:formatCode>
                <c:ptCount val="19"/>
                <c:pt idx="0">
                  <c:v>375680</c:v>
                </c:pt>
                <c:pt idx="1">
                  <c:v>361278</c:v>
                </c:pt>
                <c:pt idx="2">
                  <c:v>371546</c:v>
                </c:pt>
                <c:pt idx="3">
                  <c:v>397164</c:v>
                </c:pt>
                <c:pt idx="4">
                  <c:v>422522</c:v>
                </c:pt>
                <c:pt idx="5">
                  <c:v>451885</c:v>
                </c:pt>
                <c:pt idx="6">
                  <c:v>475895</c:v>
                </c:pt>
                <c:pt idx="7">
                  <c:v>498470</c:v>
                </c:pt>
                <c:pt idx="8">
                  <c:v>503736</c:v>
                </c:pt>
                <c:pt idx="9">
                  <c:v>471609</c:v>
                </c:pt>
                <c:pt idx="10">
                  <c:v>448838</c:v>
                </c:pt>
                <c:pt idx="11">
                  <c:v>425980</c:v>
                </c:pt>
                <c:pt idx="12">
                  <c:v>423475</c:v>
                </c:pt>
                <c:pt idx="13">
                  <c:v>443043</c:v>
                </c:pt>
                <c:pt idx="14">
                  <c:v>502841</c:v>
                </c:pt>
                <c:pt idx="15">
                  <c:v>559050</c:v>
                </c:pt>
                <c:pt idx="16">
                  <c:v>620579</c:v>
                </c:pt>
                <c:pt idx="17">
                  <c:v>678208</c:v>
                </c:pt>
                <c:pt idx="18">
                  <c:v>719677</c:v>
                </c:pt>
              </c:numCache>
            </c:numRef>
          </c:val>
          <c:extLst>
            <c:ext xmlns:c16="http://schemas.microsoft.com/office/drawing/2014/chart" uri="{C3380CC4-5D6E-409C-BE32-E72D297353CC}">
              <c16:uniqueId val="{00000000-5193-4491-B804-1F8037607A2C}"/>
            </c:ext>
          </c:extLst>
        </c:ser>
        <c:ser>
          <c:idx val="2"/>
          <c:order val="1"/>
          <c:tx>
            <c:strRef>
              <c:f>'2.10'!$A$4</c:f>
              <c:strCache>
                <c:ptCount val="1"/>
                <c:pt idx="0">
                  <c:v>5-9 years</c:v>
                </c:pt>
              </c:strCache>
            </c:strRef>
          </c:tx>
          <c:spPr>
            <a:solidFill>
              <a:srgbClr val="D3E7B2"/>
            </a:solidFill>
          </c:spPr>
          <c:invertIfNegative val="0"/>
          <c:cat>
            <c:numRef>
              <c:f>'2.10'!$B$2:$K$2</c:f>
              <c:numCache>
                <c:formatCode>General</c:formatCode>
                <c:ptCount val="10"/>
                <c:pt idx="0">
                  <c:v>2000</c:v>
                </c:pt>
                <c:pt idx="1">
                  <c:v>2001</c:v>
                </c:pt>
                <c:pt idx="2">
                  <c:v>2002</c:v>
                </c:pt>
                <c:pt idx="3">
                  <c:v>2003</c:v>
                </c:pt>
                <c:pt idx="4">
                  <c:v>2004</c:v>
                </c:pt>
                <c:pt idx="5">
                  <c:v>2005</c:v>
                </c:pt>
                <c:pt idx="6">
                  <c:v>2006</c:v>
                </c:pt>
                <c:pt idx="7">
                  <c:v>2007</c:v>
                </c:pt>
                <c:pt idx="8">
                  <c:v>2008</c:v>
                </c:pt>
                <c:pt idx="9">
                  <c:v>2009</c:v>
                </c:pt>
              </c:numCache>
            </c:numRef>
          </c:cat>
          <c:val>
            <c:numRef>
              <c:f>'2.10'!$B$4:$T$4</c:f>
              <c:numCache>
                <c:formatCode>General</c:formatCode>
                <c:ptCount val="19"/>
                <c:pt idx="0">
                  <c:v>720525</c:v>
                </c:pt>
                <c:pt idx="1">
                  <c:v>737685</c:v>
                </c:pt>
                <c:pt idx="2">
                  <c:v>730168</c:v>
                </c:pt>
                <c:pt idx="3">
                  <c:v>760055</c:v>
                </c:pt>
                <c:pt idx="4">
                  <c:v>761918</c:v>
                </c:pt>
                <c:pt idx="5">
                  <c:v>756408</c:v>
                </c:pt>
                <c:pt idx="6">
                  <c:v>661033</c:v>
                </c:pt>
                <c:pt idx="7">
                  <c:v>609594</c:v>
                </c:pt>
                <c:pt idx="8">
                  <c:v>592814</c:v>
                </c:pt>
                <c:pt idx="9">
                  <c:v>594269</c:v>
                </c:pt>
                <c:pt idx="10">
                  <c:v>630819</c:v>
                </c:pt>
                <c:pt idx="11">
                  <c:v>649268</c:v>
                </c:pt>
                <c:pt idx="12">
                  <c:v>663850</c:v>
                </c:pt>
                <c:pt idx="13">
                  <c:v>704420</c:v>
                </c:pt>
                <c:pt idx="14">
                  <c:v>698847</c:v>
                </c:pt>
                <c:pt idx="15">
                  <c:v>665914</c:v>
                </c:pt>
                <c:pt idx="16">
                  <c:v>629335</c:v>
                </c:pt>
                <c:pt idx="17">
                  <c:v>607116</c:v>
                </c:pt>
                <c:pt idx="18">
                  <c:v>601804</c:v>
                </c:pt>
              </c:numCache>
            </c:numRef>
          </c:val>
          <c:extLst>
            <c:ext xmlns:c16="http://schemas.microsoft.com/office/drawing/2014/chart" uri="{C3380CC4-5D6E-409C-BE32-E72D297353CC}">
              <c16:uniqueId val="{00000001-5193-4491-B804-1F8037607A2C}"/>
            </c:ext>
          </c:extLst>
        </c:ser>
        <c:ser>
          <c:idx val="3"/>
          <c:order val="2"/>
          <c:tx>
            <c:strRef>
              <c:f>'2.10'!$A$5</c:f>
              <c:strCache>
                <c:ptCount val="1"/>
                <c:pt idx="0">
                  <c:v>10-14 years</c:v>
                </c:pt>
              </c:strCache>
            </c:strRef>
          </c:tx>
          <c:spPr>
            <a:solidFill>
              <a:srgbClr val="B3D14C"/>
            </a:solidFill>
          </c:spPr>
          <c:invertIfNegative val="0"/>
          <c:cat>
            <c:numRef>
              <c:f>'2.10'!$B$2:$K$2</c:f>
              <c:numCache>
                <c:formatCode>General</c:formatCode>
                <c:ptCount val="10"/>
                <c:pt idx="0">
                  <c:v>2000</c:v>
                </c:pt>
                <c:pt idx="1">
                  <c:v>2001</c:v>
                </c:pt>
                <c:pt idx="2">
                  <c:v>2002</c:v>
                </c:pt>
                <c:pt idx="3">
                  <c:v>2003</c:v>
                </c:pt>
                <c:pt idx="4">
                  <c:v>2004</c:v>
                </c:pt>
                <c:pt idx="5">
                  <c:v>2005</c:v>
                </c:pt>
                <c:pt idx="6">
                  <c:v>2006</c:v>
                </c:pt>
                <c:pt idx="7">
                  <c:v>2007</c:v>
                </c:pt>
                <c:pt idx="8">
                  <c:v>2008</c:v>
                </c:pt>
                <c:pt idx="9">
                  <c:v>2009</c:v>
                </c:pt>
              </c:numCache>
            </c:numRef>
          </c:cat>
          <c:val>
            <c:numRef>
              <c:f>'2.10'!$B$5:$T$5</c:f>
              <c:numCache>
                <c:formatCode>General</c:formatCode>
                <c:ptCount val="19"/>
                <c:pt idx="0">
                  <c:v>785368</c:v>
                </c:pt>
                <c:pt idx="1">
                  <c:v>829982</c:v>
                </c:pt>
                <c:pt idx="2">
                  <c:v>887866</c:v>
                </c:pt>
                <c:pt idx="3">
                  <c:v>907729</c:v>
                </c:pt>
                <c:pt idx="4">
                  <c:v>926784</c:v>
                </c:pt>
                <c:pt idx="5">
                  <c:v>938797</c:v>
                </c:pt>
                <c:pt idx="6">
                  <c:v>1023210</c:v>
                </c:pt>
                <c:pt idx="7">
                  <c:v>1052695</c:v>
                </c:pt>
                <c:pt idx="8">
                  <c:v>1050524</c:v>
                </c:pt>
                <c:pt idx="9">
                  <c:v>995752</c:v>
                </c:pt>
                <c:pt idx="10">
                  <c:v>926398</c:v>
                </c:pt>
                <c:pt idx="11">
                  <c:v>809535</c:v>
                </c:pt>
                <c:pt idx="12">
                  <c:v>752875</c:v>
                </c:pt>
                <c:pt idx="13">
                  <c:v>724437</c:v>
                </c:pt>
                <c:pt idx="14">
                  <c:v>765817</c:v>
                </c:pt>
                <c:pt idx="15">
                  <c:v>854452</c:v>
                </c:pt>
                <c:pt idx="16">
                  <c:v>961822</c:v>
                </c:pt>
                <c:pt idx="17">
                  <c:v>1081344</c:v>
                </c:pt>
                <c:pt idx="18">
                  <c:v>1174496</c:v>
                </c:pt>
              </c:numCache>
            </c:numRef>
          </c:val>
          <c:extLst>
            <c:ext xmlns:c16="http://schemas.microsoft.com/office/drawing/2014/chart" uri="{C3380CC4-5D6E-409C-BE32-E72D297353CC}">
              <c16:uniqueId val="{00000002-5193-4491-B804-1F8037607A2C}"/>
            </c:ext>
          </c:extLst>
        </c:ser>
        <c:ser>
          <c:idx val="4"/>
          <c:order val="3"/>
          <c:tx>
            <c:strRef>
              <c:f>'2.10'!$A$6</c:f>
              <c:strCache>
                <c:ptCount val="1"/>
                <c:pt idx="0">
                  <c:v>15-19 years</c:v>
                </c:pt>
              </c:strCache>
            </c:strRef>
          </c:tx>
          <c:spPr>
            <a:solidFill>
              <a:srgbClr val="66B134"/>
            </a:solidFill>
          </c:spPr>
          <c:invertIfNegative val="0"/>
          <c:cat>
            <c:numRef>
              <c:f>'2.10'!$B$2:$K$2</c:f>
              <c:numCache>
                <c:formatCode>General</c:formatCode>
                <c:ptCount val="10"/>
                <c:pt idx="0">
                  <c:v>2000</c:v>
                </c:pt>
                <c:pt idx="1">
                  <c:v>2001</c:v>
                </c:pt>
                <c:pt idx="2">
                  <c:v>2002</c:v>
                </c:pt>
                <c:pt idx="3">
                  <c:v>2003</c:v>
                </c:pt>
                <c:pt idx="4">
                  <c:v>2004</c:v>
                </c:pt>
                <c:pt idx="5">
                  <c:v>2005</c:v>
                </c:pt>
                <c:pt idx="6">
                  <c:v>2006</c:v>
                </c:pt>
                <c:pt idx="7">
                  <c:v>2007</c:v>
                </c:pt>
                <c:pt idx="8">
                  <c:v>2008</c:v>
                </c:pt>
                <c:pt idx="9">
                  <c:v>2009</c:v>
                </c:pt>
              </c:numCache>
            </c:numRef>
          </c:cat>
          <c:val>
            <c:numRef>
              <c:f>'2.10'!$B$6:$T$6</c:f>
              <c:numCache>
                <c:formatCode>General</c:formatCode>
                <c:ptCount val="19"/>
                <c:pt idx="0">
                  <c:v>393886</c:v>
                </c:pt>
                <c:pt idx="1">
                  <c:v>404923</c:v>
                </c:pt>
                <c:pt idx="2">
                  <c:v>419316</c:v>
                </c:pt>
                <c:pt idx="3">
                  <c:v>446613</c:v>
                </c:pt>
                <c:pt idx="4">
                  <c:v>488853</c:v>
                </c:pt>
                <c:pt idx="5">
                  <c:v>536089</c:v>
                </c:pt>
                <c:pt idx="6">
                  <c:v>572331</c:v>
                </c:pt>
                <c:pt idx="7">
                  <c:v>616195</c:v>
                </c:pt>
                <c:pt idx="8">
                  <c:v>627768</c:v>
                </c:pt>
                <c:pt idx="9">
                  <c:v>661093</c:v>
                </c:pt>
                <c:pt idx="10">
                  <c:v>687235</c:v>
                </c:pt>
                <c:pt idx="11">
                  <c:v>768191</c:v>
                </c:pt>
                <c:pt idx="12">
                  <c:v>808744</c:v>
                </c:pt>
                <c:pt idx="13">
                  <c:v>813648</c:v>
                </c:pt>
                <c:pt idx="14">
                  <c:v>773998</c:v>
                </c:pt>
                <c:pt idx="15">
                  <c:v>728910</c:v>
                </c:pt>
                <c:pt idx="16">
                  <c:v>645677</c:v>
                </c:pt>
                <c:pt idx="17">
                  <c:v>598489</c:v>
                </c:pt>
                <c:pt idx="18">
                  <c:v>575220</c:v>
                </c:pt>
              </c:numCache>
            </c:numRef>
          </c:val>
          <c:extLst>
            <c:ext xmlns:c16="http://schemas.microsoft.com/office/drawing/2014/chart" uri="{C3380CC4-5D6E-409C-BE32-E72D297353CC}">
              <c16:uniqueId val="{00000003-5193-4491-B804-1F8037607A2C}"/>
            </c:ext>
          </c:extLst>
        </c:ser>
        <c:ser>
          <c:idx val="5"/>
          <c:order val="4"/>
          <c:tx>
            <c:strRef>
              <c:f>'2.10'!$A$7</c:f>
              <c:strCache>
                <c:ptCount val="1"/>
                <c:pt idx="0">
                  <c:v>20+ years</c:v>
                </c:pt>
              </c:strCache>
            </c:strRef>
          </c:tx>
          <c:spPr>
            <a:solidFill>
              <a:srgbClr val="434646"/>
            </a:solidFill>
          </c:spPr>
          <c:invertIfNegative val="0"/>
          <c:cat>
            <c:numRef>
              <c:f>'2.10'!$B$2:$K$2</c:f>
              <c:numCache>
                <c:formatCode>General</c:formatCode>
                <c:ptCount val="10"/>
                <c:pt idx="0">
                  <c:v>2000</c:v>
                </c:pt>
                <c:pt idx="1">
                  <c:v>2001</c:v>
                </c:pt>
                <c:pt idx="2">
                  <c:v>2002</c:v>
                </c:pt>
                <c:pt idx="3">
                  <c:v>2003</c:v>
                </c:pt>
                <c:pt idx="4">
                  <c:v>2004</c:v>
                </c:pt>
                <c:pt idx="5">
                  <c:v>2005</c:v>
                </c:pt>
                <c:pt idx="6">
                  <c:v>2006</c:v>
                </c:pt>
                <c:pt idx="7">
                  <c:v>2007</c:v>
                </c:pt>
                <c:pt idx="8">
                  <c:v>2008</c:v>
                </c:pt>
                <c:pt idx="9">
                  <c:v>2009</c:v>
                </c:pt>
              </c:numCache>
            </c:numRef>
          </c:cat>
          <c:val>
            <c:numRef>
              <c:f>'2.10'!$B$7:$T$7</c:f>
              <c:numCache>
                <c:formatCode>General</c:formatCode>
                <c:ptCount val="19"/>
                <c:pt idx="0">
                  <c:v>218864</c:v>
                </c:pt>
                <c:pt idx="1">
                  <c:v>229080</c:v>
                </c:pt>
                <c:pt idx="2">
                  <c:v>238400</c:v>
                </c:pt>
                <c:pt idx="3">
                  <c:v>247192</c:v>
                </c:pt>
                <c:pt idx="4">
                  <c:v>266249</c:v>
                </c:pt>
                <c:pt idx="5">
                  <c:v>283289</c:v>
                </c:pt>
                <c:pt idx="6">
                  <c:v>296656</c:v>
                </c:pt>
                <c:pt idx="7">
                  <c:v>311134</c:v>
                </c:pt>
                <c:pt idx="8">
                  <c:v>333272</c:v>
                </c:pt>
                <c:pt idx="9">
                  <c:v>376686</c:v>
                </c:pt>
                <c:pt idx="10">
                  <c:v>428672</c:v>
                </c:pt>
                <c:pt idx="11">
                  <c:v>464176</c:v>
                </c:pt>
                <c:pt idx="12">
                  <c:v>516439</c:v>
                </c:pt>
                <c:pt idx="13">
                  <c:v>557519</c:v>
                </c:pt>
                <c:pt idx="14">
                  <c:v>617248</c:v>
                </c:pt>
                <c:pt idx="15">
                  <c:v>674011</c:v>
                </c:pt>
                <c:pt idx="16">
                  <c:v>774166</c:v>
                </c:pt>
                <c:pt idx="17">
                  <c:v>825103</c:v>
                </c:pt>
                <c:pt idx="18">
                  <c:v>849077</c:v>
                </c:pt>
              </c:numCache>
            </c:numRef>
          </c:val>
          <c:extLst>
            <c:ext xmlns:c16="http://schemas.microsoft.com/office/drawing/2014/chart" uri="{C3380CC4-5D6E-409C-BE32-E72D297353CC}">
              <c16:uniqueId val="{00000004-5193-4491-B804-1F8037607A2C}"/>
            </c:ext>
          </c:extLst>
        </c:ser>
        <c:dLbls>
          <c:showLegendKey val="0"/>
          <c:showVal val="0"/>
          <c:showCatName val="0"/>
          <c:showSerName val="0"/>
          <c:showPercent val="0"/>
          <c:showBubbleSize val="0"/>
        </c:dLbls>
        <c:gapWidth val="150"/>
        <c:overlap val="100"/>
        <c:axId val="158356224"/>
        <c:axId val="158358144"/>
      </c:barChart>
      <c:catAx>
        <c:axId val="15835622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Fleet year</a:t>
                </a:r>
              </a:p>
            </c:rich>
          </c:tx>
          <c:layout>
            <c:manualLayout>
              <c:xMode val="edge"/>
              <c:yMode val="edge"/>
              <c:x val="0.3926508333333375"/>
              <c:y val="0.92875555555556366"/>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358144"/>
        <c:crosses val="autoZero"/>
        <c:auto val="1"/>
        <c:lblAlgn val="ctr"/>
        <c:lblOffset val="100"/>
        <c:tickLblSkip val="2"/>
        <c:tickMarkSkip val="1"/>
        <c:noMultiLvlLbl val="0"/>
      </c:catAx>
      <c:valAx>
        <c:axId val="158358144"/>
        <c:scaling>
          <c:orientation val="minMax"/>
          <c:max val="1"/>
          <c:min val="0"/>
        </c:scaling>
        <c:delete val="0"/>
        <c:axPos val="l"/>
        <c:majorGridlines>
          <c:spPr>
            <a:ln w="3175">
              <a:solidFill>
                <a:schemeClr val="bg1">
                  <a:lumMod val="7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356224"/>
        <c:crosses val="autoZero"/>
        <c:crossBetween val="between"/>
        <c:majorUnit val="0.1"/>
      </c:valAx>
      <c:spPr>
        <a:solidFill>
          <a:srgbClr val="FFFFFF"/>
        </a:solidFill>
        <a:ln w="25400">
          <a:noFill/>
        </a:ln>
      </c:spPr>
    </c:plotArea>
    <c:legend>
      <c:legendPos val="r"/>
      <c:layout>
        <c:manualLayout>
          <c:xMode val="edge"/>
          <c:yMode val="edge"/>
          <c:x val="0.8200372222222222"/>
          <c:y val="0.33723981481481985"/>
          <c:w val="0.17643500000000237"/>
          <c:h val="0.4039837962962963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402194999727132E-2"/>
          <c:y val="7.9064102564102567E-2"/>
          <c:w val="0.82196507936509045"/>
          <c:h val="0.68612108262109428"/>
        </c:manualLayout>
      </c:layout>
      <c:areaChart>
        <c:grouping val="stacked"/>
        <c:varyColors val="0"/>
        <c:ser>
          <c:idx val="4"/>
          <c:order val="0"/>
          <c:tx>
            <c:strRef>
              <c:f>'2.10'!$A$6</c:f>
              <c:strCache>
                <c:ptCount val="1"/>
                <c:pt idx="0">
                  <c:v>15-19 years</c:v>
                </c:pt>
              </c:strCache>
            </c:strRef>
          </c:tx>
          <c:spPr>
            <a:solidFill>
              <a:srgbClr val="B3D14C"/>
            </a:solidFill>
            <a:ln>
              <a:noFill/>
            </a:ln>
          </c:spPr>
          <c:cat>
            <c:numRef>
              <c:f>'2.10'!$U$2:$AM$2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'2.10'!$U$6:$AM$6</c:f>
              <c:numCache>
                <c:formatCode>0.0%</c:formatCode>
                <c:ptCount val="19"/>
                <c:pt idx="0">
                  <c:v>0.1579129888150011</c:v>
                </c:pt>
                <c:pt idx="1">
                  <c:v>0.15799111023711757</c:v>
                </c:pt>
                <c:pt idx="2">
                  <c:v>0.15839407455758631</c:v>
                </c:pt>
                <c:pt idx="3">
                  <c:v>0.16188944787735618</c:v>
                </c:pt>
                <c:pt idx="4">
                  <c:v>0.17055038401075104</c:v>
                </c:pt>
                <c:pt idx="5">
                  <c:v>0.18071625920117795</c:v>
                </c:pt>
                <c:pt idx="6">
                  <c:v>0.18894268146742046</c:v>
                </c:pt>
                <c:pt idx="7">
                  <c:v>0.19953932659950105</c:v>
                </c:pt>
                <c:pt idx="8">
                  <c:v>0.20197714755636376</c:v>
                </c:pt>
                <c:pt idx="9">
                  <c:v>0.21329647039161337</c:v>
                </c:pt>
                <c:pt idx="10">
                  <c:v>0.22012920080385348</c:v>
                </c:pt>
                <c:pt idx="11">
                  <c:v>0.24644017772644883</c:v>
                </c:pt>
                <c:pt idx="12">
                  <c:v>0.2554964122824947</c:v>
                </c:pt>
                <c:pt idx="13">
                  <c:v>0.25088843369563441</c:v>
                </c:pt>
                <c:pt idx="14">
                  <c:v>0.23044220902353285</c:v>
                </c:pt>
                <c:pt idx="15">
                  <c:v>0.20931632980955031</c:v>
                </c:pt>
                <c:pt idx="16">
                  <c:v>0.17779511336528822</c:v>
                </c:pt>
                <c:pt idx="17">
                  <c:v>0.15790183259195939</c:v>
                </c:pt>
                <c:pt idx="18">
                  <c:v>0.14672953982298176</c:v>
                </c:pt>
              </c:numCache>
            </c:numRef>
          </c:val>
          <c:extLst>
            <c:ext xmlns:c16="http://schemas.microsoft.com/office/drawing/2014/chart" uri="{C3380CC4-5D6E-409C-BE32-E72D297353CC}">
              <c16:uniqueId val="{00000000-D0EA-47B0-8669-2B5D54D1791D}"/>
            </c:ext>
          </c:extLst>
        </c:ser>
        <c:ser>
          <c:idx val="5"/>
          <c:order val="1"/>
          <c:tx>
            <c:strRef>
              <c:f>'2.10'!$A$7</c:f>
              <c:strCache>
                <c:ptCount val="1"/>
                <c:pt idx="0">
                  <c:v>20+ years</c:v>
                </c:pt>
              </c:strCache>
            </c:strRef>
          </c:tx>
          <c:spPr>
            <a:solidFill>
              <a:srgbClr val="66B134"/>
            </a:solidFill>
            <a:ln>
              <a:noFill/>
            </a:ln>
          </c:spPr>
          <c:cat>
            <c:numRef>
              <c:f>'2.10'!$U$2:$AM$2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'2.10'!$U$7:$AM$7</c:f>
              <c:numCache>
                <c:formatCode>0.0%</c:formatCode>
                <c:ptCount val="19"/>
                <c:pt idx="0">
                  <c:v>8.7744851007668212E-2</c:v>
                </c:pt>
                <c:pt idx="1">
                  <c:v>8.9381446677810089E-2</c:v>
                </c:pt>
                <c:pt idx="2">
                  <c:v>9.005415337008027E-2</c:v>
                </c:pt>
                <c:pt idx="3">
                  <c:v>8.9602802425588657E-2</c:v>
                </c:pt>
                <c:pt idx="4">
                  <c:v>9.2888596761149994E-2</c:v>
                </c:pt>
                <c:pt idx="5">
                  <c:v>9.5497069241940249E-2</c:v>
                </c:pt>
                <c:pt idx="6">
                  <c:v>9.7934552057112198E-2</c:v>
                </c:pt>
                <c:pt idx="7">
                  <c:v>0.10075295781726427</c:v>
                </c:pt>
                <c:pt idx="8">
                  <c:v>0.10722644021422638</c:v>
                </c:pt>
                <c:pt idx="9">
                  <c:v>0.12153478292151826</c:v>
                </c:pt>
                <c:pt idx="10">
                  <c:v>0.13730852585649664</c:v>
                </c:pt>
                <c:pt idx="11">
                  <c:v>0.14891038288179909</c:v>
                </c:pt>
                <c:pt idx="12">
                  <c:v>0.16315213672405518</c:v>
                </c:pt>
                <c:pt idx="13">
                  <c:v>0.17191103359875082</c:v>
                </c:pt>
                <c:pt idx="14">
                  <c:v>0.1837730751699069</c:v>
                </c:pt>
                <c:pt idx="15">
                  <c:v>0.19355134210158292</c:v>
                </c:pt>
                <c:pt idx="16">
                  <c:v>0.21317614183802694</c:v>
                </c:pt>
                <c:pt idx="17">
                  <c:v>0.21769034314268679</c:v>
                </c:pt>
                <c:pt idx="18">
                  <c:v>0.21658613658126957</c:v>
                </c:pt>
              </c:numCache>
            </c:numRef>
          </c:val>
          <c:extLst>
            <c:ext xmlns:c16="http://schemas.microsoft.com/office/drawing/2014/chart" uri="{C3380CC4-5D6E-409C-BE32-E72D297353CC}">
              <c16:uniqueId val="{00000001-D0EA-47B0-8669-2B5D54D1791D}"/>
            </c:ext>
          </c:extLst>
        </c:ser>
        <c:dLbls>
          <c:showLegendKey val="0"/>
          <c:showVal val="0"/>
          <c:showCatName val="0"/>
          <c:showSerName val="0"/>
          <c:showPercent val="0"/>
          <c:showBubbleSize val="0"/>
        </c:dLbls>
        <c:axId val="158483200"/>
        <c:axId val="158484736"/>
      </c:areaChart>
      <c:catAx>
        <c:axId val="158483200"/>
        <c:scaling>
          <c:orientation val="minMax"/>
        </c:scaling>
        <c:delete val="0"/>
        <c:axPos val="b"/>
        <c:numFmt formatCode="General" sourceLinked="1"/>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484736"/>
        <c:crosses val="autoZero"/>
        <c:auto val="1"/>
        <c:lblAlgn val="ctr"/>
        <c:lblOffset val="100"/>
        <c:tickLblSkip val="2"/>
        <c:tickMarkSkip val="1"/>
        <c:noMultiLvlLbl val="0"/>
      </c:catAx>
      <c:valAx>
        <c:axId val="158484736"/>
        <c:scaling>
          <c:orientation val="minMax"/>
          <c:max val="0.5"/>
          <c:min val="0"/>
        </c:scaling>
        <c:delete val="0"/>
        <c:axPos val="l"/>
        <c:majorGridlines>
          <c:spPr>
            <a:ln w="3175">
              <a:solidFill>
                <a:schemeClr val="bg1">
                  <a:lumMod val="90000"/>
                </a:schemeClr>
              </a:solidFill>
              <a:prstDash val="dash"/>
            </a:ln>
          </c:spPr>
        </c:majorGridlines>
        <c:numFmt formatCode="0%" sourceLinked="0"/>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483200"/>
        <c:crosses val="autoZero"/>
        <c:crossBetween val="midCat"/>
        <c:majorUnit val="0.1"/>
      </c:valAx>
      <c:spPr>
        <a:solidFill>
          <a:srgbClr val="FFFFFF"/>
        </a:solidFill>
        <a:ln w="25400">
          <a:noFill/>
        </a:ln>
      </c:spPr>
    </c:plotArea>
    <c:legend>
      <c:legendPos val="b"/>
      <c:layout>
        <c:manualLayout>
          <c:xMode val="edge"/>
          <c:yMode val="edge"/>
          <c:x val="0.25342623290509741"/>
          <c:y val="0.88596866096866056"/>
          <c:w val="0.49314753418981067"/>
          <c:h val="9.8344729344729528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Z" sz="1100"/>
              <a:t>Light fleet  average age by new/used and</a:t>
            </a:r>
            <a:r>
              <a:rPr lang="en-NZ" sz="1100" baseline="0"/>
              <a:t> fuel type</a:t>
            </a:r>
            <a:endParaRPr lang="en-NZ" sz="1100"/>
          </a:p>
        </c:rich>
      </c:tx>
      <c:overlay val="0"/>
    </c:title>
    <c:autoTitleDeleted val="0"/>
    <c:plotArea>
      <c:layout>
        <c:manualLayout>
          <c:layoutTarget val="inner"/>
          <c:xMode val="edge"/>
          <c:yMode val="edge"/>
          <c:x val="7.4766185476815433E-2"/>
          <c:y val="0.10894685039370078"/>
          <c:w val="0.88040048118985126"/>
          <c:h val="0.63917215786093207"/>
        </c:manualLayout>
      </c:layout>
      <c:lineChart>
        <c:grouping val="standard"/>
        <c:varyColors val="0"/>
        <c:ser>
          <c:idx val="0"/>
          <c:order val="0"/>
          <c:tx>
            <c:strRef>
              <c:f>'1.1extra'!$M$2</c:f>
              <c:strCache>
                <c:ptCount val="1"/>
                <c:pt idx="0">
                  <c:v> Light new petrol</c:v>
                </c:pt>
              </c:strCache>
            </c:strRef>
          </c:tx>
          <c:marker>
            <c:symbol val="none"/>
          </c:marker>
          <c:cat>
            <c:numRef>
              <c:f>'1.1extra'!$A$3:$A$21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'1.1extra'!$M$3:$M$21</c:f>
              <c:numCache>
                <c:formatCode>General</c:formatCode>
                <c:ptCount val="19"/>
                <c:pt idx="0">
                  <c:v>12.7</c:v>
                </c:pt>
                <c:pt idx="1">
                  <c:v>12.8</c:v>
                </c:pt>
                <c:pt idx="2">
                  <c:v>12.9</c:v>
                </c:pt>
                <c:pt idx="3">
                  <c:v>12.9</c:v>
                </c:pt>
                <c:pt idx="4">
                  <c:v>12.8</c:v>
                </c:pt>
                <c:pt idx="5">
                  <c:v>12.7</c:v>
                </c:pt>
                <c:pt idx="6">
                  <c:v>12.7</c:v>
                </c:pt>
                <c:pt idx="7">
                  <c:v>12.7</c:v>
                </c:pt>
                <c:pt idx="8">
                  <c:v>12.8</c:v>
                </c:pt>
                <c:pt idx="9">
                  <c:v>13.1</c:v>
                </c:pt>
                <c:pt idx="10">
                  <c:v>13.4</c:v>
                </c:pt>
                <c:pt idx="11">
                  <c:v>13.6</c:v>
                </c:pt>
                <c:pt idx="12">
                  <c:v>13.7</c:v>
                </c:pt>
                <c:pt idx="13">
                  <c:v>13.9</c:v>
                </c:pt>
                <c:pt idx="14">
                  <c:v>13.9</c:v>
                </c:pt>
                <c:pt idx="15">
                  <c:v>13.9</c:v>
                </c:pt>
                <c:pt idx="16">
                  <c:v>13.9</c:v>
                </c:pt>
                <c:pt idx="17">
                  <c:v>13.8</c:v>
                </c:pt>
                <c:pt idx="18">
                  <c:v>13.8</c:v>
                </c:pt>
              </c:numCache>
            </c:numRef>
          </c:val>
          <c:smooth val="0"/>
          <c:extLst>
            <c:ext xmlns:c16="http://schemas.microsoft.com/office/drawing/2014/chart" uri="{C3380CC4-5D6E-409C-BE32-E72D297353CC}">
              <c16:uniqueId val="{00000000-5AB1-4183-9943-63E9DBC82FB2}"/>
            </c:ext>
          </c:extLst>
        </c:ser>
        <c:ser>
          <c:idx val="1"/>
          <c:order val="1"/>
          <c:tx>
            <c:strRef>
              <c:f>'1.1extra'!$N$2</c:f>
              <c:strCache>
                <c:ptCount val="1"/>
                <c:pt idx="0">
                  <c:v> light used petrol</c:v>
                </c:pt>
              </c:strCache>
            </c:strRef>
          </c:tx>
          <c:marker>
            <c:symbol val="none"/>
          </c:marker>
          <c:cat>
            <c:numRef>
              <c:f>'1.1extra'!$A$3:$A$21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'1.1extra'!$N$3:$N$21</c:f>
              <c:numCache>
                <c:formatCode>General</c:formatCode>
                <c:ptCount val="19"/>
                <c:pt idx="0">
                  <c:v>11.1</c:v>
                </c:pt>
                <c:pt idx="1">
                  <c:v>11.4</c:v>
                </c:pt>
                <c:pt idx="2">
                  <c:v>11.6</c:v>
                </c:pt>
                <c:pt idx="3">
                  <c:v>11.7</c:v>
                </c:pt>
                <c:pt idx="4">
                  <c:v>12</c:v>
                </c:pt>
                <c:pt idx="5">
                  <c:v>12.3</c:v>
                </c:pt>
                <c:pt idx="6">
                  <c:v>12.6</c:v>
                </c:pt>
                <c:pt idx="7">
                  <c:v>13</c:v>
                </c:pt>
                <c:pt idx="8">
                  <c:v>13.4</c:v>
                </c:pt>
                <c:pt idx="9">
                  <c:v>13.9</c:v>
                </c:pt>
                <c:pt idx="10">
                  <c:v>14.3</c:v>
                </c:pt>
                <c:pt idx="11">
                  <c:v>14.7</c:v>
                </c:pt>
                <c:pt idx="12">
                  <c:v>15.1</c:v>
                </c:pt>
                <c:pt idx="13">
                  <c:v>15.4</c:v>
                </c:pt>
                <c:pt idx="14">
                  <c:v>15.5</c:v>
                </c:pt>
                <c:pt idx="15">
                  <c:v>15.5</c:v>
                </c:pt>
                <c:pt idx="16">
                  <c:v>15.7</c:v>
                </c:pt>
                <c:pt idx="17">
                  <c:v>15.8</c:v>
                </c:pt>
                <c:pt idx="18">
                  <c:v>16</c:v>
                </c:pt>
              </c:numCache>
            </c:numRef>
          </c:val>
          <c:smooth val="0"/>
          <c:extLst>
            <c:ext xmlns:c16="http://schemas.microsoft.com/office/drawing/2014/chart" uri="{C3380CC4-5D6E-409C-BE32-E72D297353CC}">
              <c16:uniqueId val="{00000001-5AB1-4183-9943-63E9DBC82FB2}"/>
            </c:ext>
          </c:extLst>
        </c:ser>
        <c:ser>
          <c:idx val="2"/>
          <c:order val="2"/>
          <c:tx>
            <c:strRef>
              <c:f>'1.1extra'!$O$2</c:f>
              <c:strCache>
                <c:ptCount val="1"/>
                <c:pt idx="0">
                  <c:v> Light new diesel</c:v>
                </c:pt>
              </c:strCache>
            </c:strRef>
          </c:tx>
          <c:marker>
            <c:symbol val="none"/>
          </c:marker>
          <c:cat>
            <c:numRef>
              <c:f>'1.1extra'!$A$3:$A$21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'1.1extra'!$O$3:$O$21</c:f>
              <c:numCache>
                <c:formatCode>General</c:formatCode>
                <c:ptCount val="19"/>
                <c:pt idx="0">
                  <c:v>7.1</c:v>
                </c:pt>
                <c:pt idx="1">
                  <c:v>7.1</c:v>
                </c:pt>
                <c:pt idx="2">
                  <c:v>7.1</c:v>
                </c:pt>
                <c:pt idx="3">
                  <c:v>7.1</c:v>
                </c:pt>
                <c:pt idx="4">
                  <c:v>7.1</c:v>
                </c:pt>
                <c:pt idx="5">
                  <c:v>7.1</c:v>
                </c:pt>
                <c:pt idx="6">
                  <c:v>7.1</c:v>
                </c:pt>
                <c:pt idx="7">
                  <c:v>7.1</c:v>
                </c:pt>
                <c:pt idx="8">
                  <c:v>7.2</c:v>
                </c:pt>
                <c:pt idx="9">
                  <c:v>7.4</c:v>
                </c:pt>
                <c:pt idx="10">
                  <c:v>7.6</c:v>
                </c:pt>
                <c:pt idx="11">
                  <c:v>7.7</c:v>
                </c:pt>
                <c:pt idx="12">
                  <c:v>7.8</c:v>
                </c:pt>
                <c:pt idx="13">
                  <c:v>7.8</c:v>
                </c:pt>
                <c:pt idx="14">
                  <c:v>7.8</c:v>
                </c:pt>
                <c:pt idx="15">
                  <c:v>7.8</c:v>
                </c:pt>
                <c:pt idx="16">
                  <c:v>7.8</c:v>
                </c:pt>
                <c:pt idx="17">
                  <c:v>7.8</c:v>
                </c:pt>
                <c:pt idx="18">
                  <c:v>7.8</c:v>
                </c:pt>
              </c:numCache>
            </c:numRef>
          </c:val>
          <c:smooth val="0"/>
          <c:extLst>
            <c:ext xmlns:c16="http://schemas.microsoft.com/office/drawing/2014/chart" uri="{C3380CC4-5D6E-409C-BE32-E72D297353CC}">
              <c16:uniqueId val="{00000002-5AB1-4183-9943-63E9DBC82FB2}"/>
            </c:ext>
          </c:extLst>
        </c:ser>
        <c:ser>
          <c:idx val="3"/>
          <c:order val="3"/>
          <c:tx>
            <c:strRef>
              <c:f>'1.1extra'!$P$2</c:f>
              <c:strCache>
                <c:ptCount val="1"/>
                <c:pt idx="0">
                  <c:v> Light used diesel</c:v>
                </c:pt>
              </c:strCache>
            </c:strRef>
          </c:tx>
          <c:marker>
            <c:symbol val="none"/>
          </c:marker>
          <c:cat>
            <c:numRef>
              <c:f>'1.1extra'!$A$3:$A$21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'1.1extra'!$P$3:$P$21</c:f>
              <c:numCache>
                <c:formatCode>General</c:formatCode>
                <c:ptCount val="19"/>
                <c:pt idx="0">
                  <c:v>10.8</c:v>
                </c:pt>
                <c:pt idx="1">
                  <c:v>11.4</c:v>
                </c:pt>
                <c:pt idx="2">
                  <c:v>11.9</c:v>
                </c:pt>
                <c:pt idx="3">
                  <c:v>12.3</c:v>
                </c:pt>
                <c:pt idx="4">
                  <c:v>12.7</c:v>
                </c:pt>
                <c:pt idx="5">
                  <c:v>13.2</c:v>
                </c:pt>
                <c:pt idx="6">
                  <c:v>13.8</c:v>
                </c:pt>
                <c:pt idx="7">
                  <c:v>14.3</c:v>
                </c:pt>
                <c:pt idx="8">
                  <c:v>15</c:v>
                </c:pt>
                <c:pt idx="9">
                  <c:v>15.8</c:v>
                </c:pt>
                <c:pt idx="10">
                  <c:v>16.600000000000001</c:v>
                </c:pt>
                <c:pt idx="11">
                  <c:v>17.399999999999999</c:v>
                </c:pt>
                <c:pt idx="12">
                  <c:v>18.100000000000001</c:v>
                </c:pt>
                <c:pt idx="13">
                  <c:v>18.600000000000001</c:v>
                </c:pt>
                <c:pt idx="14">
                  <c:v>19.2</c:v>
                </c:pt>
                <c:pt idx="15">
                  <c:v>19.7</c:v>
                </c:pt>
                <c:pt idx="16">
                  <c:v>20.100000000000001</c:v>
                </c:pt>
                <c:pt idx="17">
                  <c:v>20.3</c:v>
                </c:pt>
                <c:pt idx="18">
                  <c:v>20.5</c:v>
                </c:pt>
              </c:numCache>
            </c:numRef>
          </c:val>
          <c:smooth val="0"/>
          <c:extLst>
            <c:ext xmlns:c16="http://schemas.microsoft.com/office/drawing/2014/chart" uri="{C3380CC4-5D6E-409C-BE32-E72D297353CC}">
              <c16:uniqueId val="{00000003-5AB1-4183-9943-63E9DBC82FB2}"/>
            </c:ext>
          </c:extLst>
        </c:ser>
        <c:dLbls>
          <c:showLegendKey val="0"/>
          <c:showVal val="0"/>
          <c:showCatName val="0"/>
          <c:showSerName val="0"/>
          <c:showPercent val="0"/>
          <c:showBubbleSize val="0"/>
        </c:dLbls>
        <c:smooth val="0"/>
        <c:axId val="137242496"/>
        <c:axId val="137244032"/>
      </c:lineChart>
      <c:catAx>
        <c:axId val="137242496"/>
        <c:scaling>
          <c:orientation val="minMax"/>
        </c:scaling>
        <c:delete val="0"/>
        <c:axPos val="b"/>
        <c:numFmt formatCode="General" sourceLinked="1"/>
        <c:majorTickMark val="out"/>
        <c:minorTickMark val="none"/>
        <c:tickLblPos val="nextTo"/>
        <c:crossAx val="137244032"/>
        <c:crosses val="autoZero"/>
        <c:auto val="1"/>
        <c:lblAlgn val="ctr"/>
        <c:lblOffset val="100"/>
        <c:tickLblSkip val="2"/>
        <c:noMultiLvlLbl val="0"/>
      </c:catAx>
      <c:valAx>
        <c:axId val="137244032"/>
        <c:scaling>
          <c:orientation val="minMax"/>
          <c:max val="22"/>
        </c:scaling>
        <c:delete val="0"/>
        <c:axPos val="l"/>
        <c:majorGridlines>
          <c:spPr>
            <a:ln>
              <a:solidFill>
                <a:schemeClr val="bg1">
                  <a:lumMod val="75000"/>
                </a:schemeClr>
              </a:solidFill>
              <a:prstDash val="dash"/>
            </a:ln>
          </c:spPr>
        </c:majorGridlines>
        <c:numFmt formatCode="General" sourceLinked="1"/>
        <c:majorTickMark val="out"/>
        <c:minorTickMark val="none"/>
        <c:tickLblPos val="nextTo"/>
        <c:crossAx val="137242496"/>
        <c:crosses val="autoZero"/>
        <c:crossBetween val="midCat"/>
        <c:majorUnit val="2"/>
      </c:valAx>
      <c:spPr>
        <a:solidFill>
          <a:srgbClr val="FFFFFF"/>
        </a:solidFill>
      </c:spPr>
    </c:plotArea>
    <c:legend>
      <c:legendPos val="b"/>
      <c:layout>
        <c:manualLayout>
          <c:xMode val="edge"/>
          <c:yMode val="edge"/>
          <c:x val="0.21474999169408099"/>
          <c:y val="0.84827461521992564"/>
          <c:w val="0.54550004034305832"/>
          <c:h val="0.12755620049004446"/>
        </c:manualLayout>
      </c:layout>
      <c:overlay val="0"/>
    </c:legend>
    <c:plotVisOnly val="1"/>
    <c:dispBlanksAs val="gap"/>
    <c:showDLblsOverMax val="0"/>
  </c:chart>
  <c:spPr>
    <a:solidFill>
      <a:srgbClr val="FFFFFF"/>
    </a:solidFill>
  </c:spPr>
  <c:printSettings>
    <c:headerFooter/>
    <c:pageMargins b="0.75000000000001243" l="0.70000000000000062" r="0.70000000000000062" t="0.75000000000001243"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Z" sz="900"/>
              <a:t>Figure 2.11a : 1990s light vehicles in the 2000-2018 fleets</a:t>
            </a:r>
          </a:p>
        </c:rich>
      </c:tx>
      <c:layout>
        <c:manualLayout>
          <c:xMode val="edge"/>
          <c:yMode val="edge"/>
          <c:x val="0.13911722222222428"/>
          <c:y val="0"/>
        </c:manualLayout>
      </c:layout>
      <c:overlay val="0"/>
    </c:title>
    <c:autoTitleDeleted val="0"/>
    <c:plotArea>
      <c:layout>
        <c:manualLayout>
          <c:layoutTarget val="inner"/>
          <c:xMode val="edge"/>
          <c:yMode val="edge"/>
          <c:x val="0.15076399825021874"/>
          <c:y val="0.12638888888888886"/>
          <c:w val="0.74409277777777783"/>
          <c:h val="0.7251564814814816"/>
        </c:manualLayout>
      </c:layout>
      <c:areaChart>
        <c:grouping val="stacked"/>
        <c:varyColors val="0"/>
        <c:ser>
          <c:idx val="0"/>
          <c:order val="0"/>
          <c:tx>
            <c:strRef>
              <c:f>'2.11'!$B$6</c:f>
              <c:strCache>
                <c:ptCount val="1"/>
                <c:pt idx="0">
                  <c:v>1990</c:v>
                </c:pt>
              </c:strCache>
            </c:strRef>
          </c:tx>
          <c:spPr>
            <a:solidFill>
              <a:srgbClr val="D3E785"/>
            </a:solidFill>
          </c:spP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'2.11'!$B$7:$B$25</c:f>
              <c:numCache>
                <c:formatCode>#,##0</c:formatCode>
                <c:ptCount val="19"/>
                <c:pt idx="0">
                  <c:v>194917</c:v>
                </c:pt>
                <c:pt idx="1">
                  <c:v>195823</c:v>
                </c:pt>
                <c:pt idx="2">
                  <c:v>192348</c:v>
                </c:pt>
                <c:pt idx="3">
                  <c:v>185676</c:v>
                </c:pt>
                <c:pt idx="4">
                  <c:v>176595</c:v>
                </c:pt>
                <c:pt idx="5">
                  <c:v>164402</c:v>
                </c:pt>
                <c:pt idx="6">
                  <c:v>149699</c:v>
                </c:pt>
                <c:pt idx="7">
                  <c:v>133690</c:v>
                </c:pt>
                <c:pt idx="8">
                  <c:v>117007</c:v>
                </c:pt>
                <c:pt idx="9">
                  <c:v>103151</c:v>
                </c:pt>
                <c:pt idx="10">
                  <c:v>90596</c:v>
                </c:pt>
                <c:pt idx="11">
                  <c:v>77395</c:v>
                </c:pt>
                <c:pt idx="12">
                  <c:v>68259</c:v>
                </c:pt>
                <c:pt idx="13">
                  <c:v>60185</c:v>
                </c:pt>
                <c:pt idx="14">
                  <c:v>53160</c:v>
                </c:pt>
                <c:pt idx="15">
                  <c:v>46701</c:v>
                </c:pt>
                <c:pt idx="16">
                  <c:v>41546</c:v>
                </c:pt>
                <c:pt idx="17">
                  <c:v>36958</c:v>
                </c:pt>
                <c:pt idx="18">
                  <c:v>33353</c:v>
                </c:pt>
              </c:numCache>
            </c:numRef>
          </c:val>
          <c:extLst>
            <c:ext xmlns:c16="http://schemas.microsoft.com/office/drawing/2014/chart" uri="{C3380CC4-5D6E-409C-BE32-E72D297353CC}">
              <c16:uniqueId val="{00000000-8E80-4482-8CB9-1144CA67D30A}"/>
            </c:ext>
          </c:extLst>
        </c:ser>
        <c:ser>
          <c:idx val="1"/>
          <c:order val="1"/>
          <c:tx>
            <c:strRef>
              <c:f>'2.11'!$C$6</c:f>
              <c:strCache>
                <c:ptCount val="1"/>
                <c:pt idx="0">
                  <c:v>1991</c:v>
                </c:pt>
              </c:strCache>
            </c:strRef>
          </c:tx>
          <c:spPr>
            <a:solidFill>
              <a:srgbClr val="C4DB7B"/>
            </a:solidFill>
          </c:spP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'2.11'!$C$7:$C$25</c:f>
              <c:numCache>
                <c:formatCode>#,##0</c:formatCode>
                <c:ptCount val="19"/>
                <c:pt idx="0">
                  <c:v>174995</c:v>
                </c:pt>
                <c:pt idx="1">
                  <c:v>182324</c:v>
                </c:pt>
                <c:pt idx="2">
                  <c:v>183359</c:v>
                </c:pt>
                <c:pt idx="3">
                  <c:v>180033</c:v>
                </c:pt>
                <c:pt idx="4">
                  <c:v>173843</c:v>
                </c:pt>
                <c:pt idx="5">
                  <c:v>164775</c:v>
                </c:pt>
                <c:pt idx="6">
                  <c:v>153190</c:v>
                </c:pt>
                <c:pt idx="7">
                  <c:v>139731</c:v>
                </c:pt>
                <c:pt idx="8">
                  <c:v>125048</c:v>
                </c:pt>
                <c:pt idx="9">
                  <c:v>112096</c:v>
                </c:pt>
                <c:pt idx="10">
                  <c:v>99354</c:v>
                </c:pt>
                <c:pt idx="11">
                  <c:v>85413</c:v>
                </c:pt>
                <c:pt idx="12">
                  <c:v>75354</c:v>
                </c:pt>
                <c:pt idx="13">
                  <c:v>66297</c:v>
                </c:pt>
                <c:pt idx="14">
                  <c:v>57995</c:v>
                </c:pt>
                <c:pt idx="15">
                  <c:v>50429</c:v>
                </c:pt>
                <c:pt idx="16">
                  <c:v>44358</c:v>
                </c:pt>
                <c:pt idx="17">
                  <c:v>38734</c:v>
                </c:pt>
                <c:pt idx="18">
                  <c:v>34538</c:v>
                </c:pt>
              </c:numCache>
            </c:numRef>
          </c:val>
          <c:extLst>
            <c:ext xmlns:c16="http://schemas.microsoft.com/office/drawing/2014/chart" uri="{C3380CC4-5D6E-409C-BE32-E72D297353CC}">
              <c16:uniqueId val="{00000001-8E80-4482-8CB9-1144CA67D30A}"/>
            </c:ext>
          </c:extLst>
        </c:ser>
        <c:ser>
          <c:idx val="2"/>
          <c:order val="2"/>
          <c:tx>
            <c:strRef>
              <c:f>'2.11'!$D$6</c:f>
              <c:strCache>
                <c:ptCount val="1"/>
                <c:pt idx="0">
                  <c:v>1992</c:v>
                </c:pt>
              </c:strCache>
            </c:strRef>
          </c:tx>
          <c:spPr>
            <a:solidFill>
              <a:srgbClr val="B5CF71"/>
            </a:solidFill>
          </c:spP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'2.11'!$D$7:$D$25</c:f>
              <c:numCache>
                <c:formatCode>#,##0</c:formatCode>
                <c:ptCount val="19"/>
                <c:pt idx="0">
                  <c:v>167461</c:v>
                </c:pt>
                <c:pt idx="1">
                  <c:v>190792</c:v>
                </c:pt>
                <c:pt idx="2">
                  <c:v>198017</c:v>
                </c:pt>
                <c:pt idx="3">
                  <c:v>198848</c:v>
                </c:pt>
                <c:pt idx="4">
                  <c:v>195037</c:v>
                </c:pt>
                <c:pt idx="5">
                  <c:v>187976</c:v>
                </c:pt>
                <c:pt idx="6">
                  <c:v>177812</c:v>
                </c:pt>
                <c:pt idx="7">
                  <c:v>165130</c:v>
                </c:pt>
                <c:pt idx="8">
                  <c:v>150574</c:v>
                </c:pt>
                <c:pt idx="9">
                  <c:v>136915</c:v>
                </c:pt>
                <c:pt idx="10">
                  <c:v>122865</c:v>
                </c:pt>
                <c:pt idx="11">
                  <c:v>106891</c:v>
                </c:pt>
                <c:pt idx="12">
                  <c:v>94782</c:v>
                </c:pt>
                <c:pt idx="13">
                  <c:v>83489</c:v>
                </c:pt>
                <c:pt idx="14">
                  <c:v>73010</c:v>
                </c:pt>
                <c:pt idx="15">
                  <c:v>63330</c:v>
                </c:pt>
                <c:pt idx="16">
                  <c:v>55447</c:v>
                </c:pt>
                <c:pt idx="17">
                  <c:v>48060</c:v>
                </c:pt>
                <c:pt idx="18">
                  <c:v>42336</c:v>
                </c:pt>
              </c:numCache>
            </c:numRef>
          </c:val>
          <c:extLst>
            <c:ext xmlns:c16="http://schemas.microsoft.com/office/drawing/2014/chart" uri="{C3380CC4-5D6E-409C-BE32-E72D297353CC}">
              <c16:uniqueId val="{00000002-8E80-4482-8CB9-1144CA67D30A}"/>
            </c:ext>
          </c:extLst>
        </c:ser>
        <c:ser>
          <c:idx val="3"/>
          <c:order val="3"/>
          <c:tx>
            <c:strRef>
              <c:f>'2.11'!$E$6</c:f>
              <c:strCache>
                <c:ptCount val="1"/>
                <c:pt idx="0">
                  <c:v>1993</c:v>
                </c:pt>
              </c:strCache>
            </c:strRef>
          </c:tx>
          <c:spPr>
            <a:solidFill>
              <a:srgbClr val="A7C466"/>
            </a:solidFill>
          </c:spP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'2.11'!$E$7:$E$25</c:f>
              <c:numCache>
                <c:formatCode>#,##0</c:formatCode>
                <c:ptCount val="19"/>
                <c:pt idx="0">
                  <c:v>144723</c:v>
                </c:pt>
                <c:pt idx="1">
                  <c:v>160316</c:v>
                </c:pt>
                <c:pt idx="2">
                  <c:v>171716</c:v>
                </c:pt>
                <c:pt idx="3">
                  <c:v>174901</c:v>
                </c:pt>
                <c:pt idx="4">
                  <c:v>175333</c:v>
                </c:pt>
                <c:pt idx="5">
                  <c:v>171825</c:v>
                </c:pt>
                <c:pt idx="6">
                  <c:v>164856</c:v>
                </c:pt>
                <c:pt idx="7">
                  <c:v>155698</c:v>
                </c:pt>
                <c:pt idx="8">
                  <c:v>144645</c:v>
                </c:pt>
                <c:pt idx="9">
                  <c:v>133811</c:v>
                </c:pt>
                <c:pt idx="10">
                  <c:v>122394</c:v>
                </c:pt>
                <c:pt idx="11">
                  <c:v>108722</c:v>
                </c:pt>
                <c:pt idx="12">
                  <c:v>98322</c:v>
                </c:pt>
                <c:pt idx="13">
                  <c:v>87781</c:v>
                </c:pt>
                <c:pt idx="14">
                  <c:v>77651</c:v>
                </c:pt>
                <c:pt idx="15">
                  <c:v>68156</c:v>
                </c:pt>
                <c:pt idx="16">
                  <c:v>59913</c:v>
                </c:pt>
                <c:pt idx="17">
                  <c:v>51926</c:v>
                </c:pt>
                <c:pt idx="18">
                  <c:v>45501</c:v>
                </c:pt>
              </c:numCache>
            </c:numRef>
          </c:val>
          <c:extLst>
            <c:ext xmlns:c16="http://schemas.microsoft.com/office/drawing/2014/chart" uri="{C3380CC4-5D6E-409C-BE32-E72D297353CC}">
              <c16:uniqueId val="{00000003-8E80-4482-8CB9-1144CA67D30A}"/>
            </c:ext>
          </c:extLst>
        </c:ser>
        <c:ser>
          <c:idx val="4"/>
          <c:order val="4"/>
          <c:tx>
            <c:strRef>
              <c:f>'2.11'!$F$6</c:f>
              <c:strCache>
                <c:ptCount val="1"/>
                <c:pt idx="0">
                  <c:v>1994</c:v>
                </c:pt>
              </c:strCache>
            </c:strRef>
          </c:tx>
          <c:spPr>
            <a:solidFill>
              <a:srgbClr val="98B85C"/>
            </a:solidFill>
          </c:spP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'2.11'!$F$7:$F$25</c:f>
              <c:numCache>
                <c:formatCode>#,##0</c:formatCode>
                <c:ptCount val="19"/>
                <c:pt idx="0">
                  <c:v>136908</c:v>
                </c:pt>
                <c:pt idx="1">
                  <c:v>166322</c:v>
                </c:pt>
                <c:pt idx="2">
                  <c:v>182306</c:v>
                </c:pt>
                <c:pt idx="3">
                  <c:v>199686</c:v>
                </c:pt>
                <c:pt idx="4">
                  <c:v>206147</c:v>
                </c:pt>
                <c:pt idx="5">
                  <c:v>208037</c:v>
                </c:pt>
                <c:pt idx="6">
                  <c:v>203694</c:v>
                </c:pt>
                <c:pt idx="7">
                  <c:v>195859</c:v>
                </c:pt>
                <c:pt idx="8">
                  <c:v>185751</c:v>
                </c:pt>
                <c:pt idx="9">
                  <c:v>175163</c:v>
                </c:pt>
                <c:pt idx="10">
                  <c:v>163255</c:v>
                </c:pt>
                <c:pt idx="11">
                  <c:v>148213</c:v>
                </c:pt>
                <c:pt idx="12">
                  <c:v>136218</c:v>
                </c:pt>
                <c:pt idx="13">
                  <c:v>123444</c:v>
                </c:pt>
                <c:pt idx="14">
                  <c:v>110467</c:v>
                </c:pt>
                <c:pt idx="15">
                  <c:v>97711</c:v>
                </c:pt>
                <c:pt idx="16">
                  <c:v>86385</c:v>
                </c:pt>
                <c:pt idx="17">
                  <c:v>75254</c:v>
                </c:pt>
                <c:pt idx="18">
                  <c:v>66183</c:v>
                </c:pt>
              </c:numCache>
            </c:numRef>
          </c:val>
          <c:extLst>
            <c:ext xmlns:c16="http://schemas.microsoft.com/office/drawing/2014/chart" uri="{C3380CC4-5D6E-409C-BE32-E72D297353CC}">
              <c16:uniqueId val="{00000004-8E80-4482-8CB9-1144CA67D30A}"/>
            </c:ext>
          </c:extLst>
        </c:ser>
        <c:ser>
          <c:idx val="5"/>
          <c:order val="5"/>
          <c:tx>
            <c:strRef>
              <c:f>'2.11'!$G$6</c:f>
              <c:strCache>
                <c:ptCount val="1"/>
                <c:pt idx="0">
                  <c:v>1995</c:v>
                </c:pt>
              </c:strCache>
            </c:strRef>
          </c:tx>
          <c:spPr>
            <a:solidFill>
              <a:srgbClr val="89AC52"/>
            </a:solidFill>
          </c:spP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'2.11'!$G$7:$G$25</c:f>
              <c:numCache>
                <c:formatCode>#,##0</c:formatCode>
                <c:ptCount val="19"/>
                <c:pt idx="0">
                  <c:v>96748</c:v>
                </c:pt>
                <c:pt idx="1">
                  <c:v>111385</c:v>
                </c:pt>
                <c:pt idx="2">
                  <c:v>142951</c:v>
                </c:pt>
                <c:pt idx="3">
                  <c:v>166706</c:v>
                </c:pt>
                <c:pt idx="4">
                  <c:v>194908</c:v>
                </c:pt>
                <c:pt idx="5">
                  <c:v>206356</c:v>
                </c:pt>
                <c:pt idx="6">
                  <c:v>208766</c:v>
                </c:pt>
                <c:pt idx="7">
                  <c:v>204701</c:v>
                </c:pt>
                <c:pt idx="8">
                  <c:v>197216</c:v>
                </c:pt>
                <c:pt idx="9">
                  <c:v>189130</c:v>
                </c:pt>
                <c:pt idx="10">
                  <c:v>179408</c:v>
                </c:pt>
                <c:pt idx="11">
                  <c:v>166226</c:v>
                </c:pt>
                <c:pt idx="12">
                  <c:v>155422</c:v>
                </c:pt>
                <c:pt idx="13">
                  <c:v>143236</c:v>
                </c:pt>
                <c:pt idx="14">
                  <c:v>129912</c:v>
                </c:pt>
                <c:pt idx="15">
                  <c:v>115988</c:v>
                </c:pt>
                <c:pt idx="16">
                  <c:v>103374</c:v>
                </c:pt>
                <c:pt idx="17">
                  <c:v>90332</c:v>
                </c:pt>
                <c:pt idx="18">
                  <c:v>79073</c:v>
                </c:pt>
              </c:numCache>
            </c:numRef>
          </c:val>
          <c:extLst>
            <c:ext xmlns:c16="http://schemas.microsoft.com/office/drawing/2014/chart" uri="{C3380CC4-5D6E-409C-BE32-E72D297353CC}">
              <c16:uniqueId val="{00000005-8E80-4482-8CB9-1144CA67D30A}"/>
            </c:ext>
          </c:extLst>
        </c:ser>
        <c:ser>
          <c:idx val="6"/>
          <c:order val="6"/>
          <c:tx>
            <c:strRef>
              <c:f>'2.11'!$H$6</c:f>
              <c:strCache>
                <c:ptCount val="1"/>
                <c:pt idx="0">
                  <c:v>1996</c:v>
                </c:pt>
              </c:strCache>
            </c:strRef>
          </c:tx>
          <c:spPr>
            <a:solidFill>
              <a:srgbClr val="7AA048"/>
            </a:solidFill>
          </c:spP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'2.11'!$H$7:$H$25</c:f>
              <c:numCache>
                <c:formatCode>#,##0</c:formatCode>
                <c:ptCount val="19"/>
                <c:pt idx="0">
                  <c:v>94131</c:v>
                </c:pt>
                <c:pt idx="1">
                  <c:v>109157</c:v>
                </c:pt>
                <c:pt idx="2">
                  <c:v>132552</c:v>
                </c:pt>
                <c:pt idx="3">
                  <c:v>182335</c:v>
                </c:pt>
                <c:pt idx="4">
                  <c:v>214163</c:v>
                </c:pt>
                <c:pt idx="5">
                  <c:v>255229</c:v>
                </c:pt>
                <c:pt idx="6">
                  <c:v>268268</c:v>
                </c:pt>
                <c:pt idx="7">
                  <c:v>274544</c:v>
                </c:pt>
                <c:pt idx="8">
                  <c:v>270057</c:v>
                </c:pt>
                <c:pt idx="9">
                  <c:v>262201</c:v>
                </c:pt>
                <c:pt idx="10">
                  <c:v>252132</c:v>
                </c:pt>
                <c:pt idx="11">
                  <c:v>238195</c:v>
                </c:pt>
                <c:pt idx="12">
                  <c:v>226258</c:v>
                </c:pt>
                <c:pt idx="13">
                  <c:v>212105</c:v>
                </c:pt>
                <c:pt idx="14">
                  <c:v>196326</c:v>
                </c:pt>
                <c:pt idx="15">
                  <c:v>178381</c:v>
                </c:pt>
                <c:pt idx="16">
                  <c:v>161233</c:v>
                </c:pt>
                <c:pt idx="17">
                  <c:v>143282</c:v>
                </c:pt>
                <c:pt idx="18">
                  <c:v>127127</c:v>
                </c:pt>
              </c:numCache>
            </c:numRef>
          </c:val>
          <c:extLst>
            <c:ext xmlns:c16="http://schemas.microsoft.com/office/drawing/2014/chart" uri="{C3380CC4-5D6E-409C-BE32-E72D297353CC}">
              <c16:uniqueId val="{00000006-8E80-4482-8CB9-1144CA67D30A}"/>
            </c:ext>
          </c:extLst>
        </c:ser>
        <c:ser>
          <c:idx val="7"/>
          <c:order val="7"/>
          <c:tx>
            <c:strRef>
              <c:f>'2.11'!$I$6</c:f>
              <c:strCache>
                <c:ptCount val="1"/>
                <c:pt idx="0">
                  <c:v>1997</c:v>
                </c:pt>
              </c:strCache>
            </c:strRef>
          </c:tx>
          <c:spPr>
            <a:solidFill>
              <a:srgbClr val="6B943D"/>
            </a:solidFill>
          </c:spP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'2.11'!$I$7:$I$25</c:f>
              <c:numCache>
                <c:formatCode>#,##0</c:formatCode>
                <c:ptCount val="19"/>
                <c:pt idx="0">
                  <c:v>75559</c:v>
                </c:pt>
                <c:pt idx="1">
                  <c:v>80000</c:v>
                </c:pt>
                <c:pt idx="2">
                  <c:v>100917</c:v>
                </c:pt>
                <c:pt idx="3">
                  <c:v>121941</c:v>
                </c:pt>
                <c:pt idx="4">
                  <c:v>156672</c:v>
                </c:pt>
                <c:pt idx="5">
                  <c:v>180093</c:v>
                </c:pt>
                <c:pt idx="6">
                  <c:v>209581</c:v>
                </c:pt>
                <c:pt idx="7">
                  <c:v>222089</c:v>
                </c:pt>
                <c:pt idx="8">
                  <c:v>222048</c:v>
                </c:pt>
                <c:pt idx="9">
                  <c:v>217220</c:v>
                </c:pt>
                <c:pt idx="10">
                  <c:v>210573</c:v>
                </c:pt>
                <c:pt idx="11">
                  <c:v>200850</c:v>
                </c:pt>
                <c:pt idx="12">
                  <c:v>192586</c:v>
                </c:pt>
                <c:pt idx="13">
                  <c:v>182528</c:v>
                </c:pt>
                <c:pt idx="14">
                  <c:v>170404</c:v>
                </c:pt>
                <c:pt idx="15">
                  <c:v>156166</c:v>
                </c:pt>
                <c:pt idx="16">
                  <c:v>141927</c:v>
                </c:pt>
                <c:pt idx="17">
                  <c:v>126854</c:v>
                </c:pt>
                <c:pt idx="18">
                  <c:v>113156</c:v>
                </c:pt>
              </c:numCache>
            </c:numRef>
          </c:val>
          <c:extLst>
            <c:ext xmlns:c16="http://schemas.microsoft.com/office/drawing/2014/chart" uri="{C3380CC4-5D6E-409C-BE32-E72D297353CC}">
              <c16:uniqueId val="{00000007-8E80-4482-8CB9-1144CA67D30A}"/>
            </c:ext>
          </c:extLst>
        </c:ser>
        <c:ser>
          <c:idx val="8"/>
          <c:order val="8"/>
          <c:tx>
            <c:strRef>
              <c:f>'2.11'!$J$6</c:f>
              <c:strCache>
                <c:ptCount val="1"/>
                <c:pt idx="0">
                  <c:v>1998</c:v>
                </c:pt>
              </c:strCache>
            </c:strRef>
          </c:tx>
          <c:spPr>
            <a:solidFill>
              <a:srgbClr val="5D8933"/>
            </a:solidFill>
          </c:spP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'2.11'!$J$7:$J$25</c:f>
              <c:numCache>
                <c:formatCode>#,##0</c:formatCode>
                <c:ptCount val="19"/>
                <c:pt idx="0">
                  <c:v>65585</c:v>
                </c:pt>
                <c:pt idx="1">
                  <c:v>68417</c:v>
                </c:pt>
                <c:pt idx="2">
                  <c:v>73905</c:v>
                </c:pt>
                <c:pt idx="3">
                  <c:v>89669</c:v>
                </c:pt>
                <c:pt idx="4">
                  <c:v>103065</c:v>
                </c:pt>
                <c:pt idx="5">
                  <c:v>126460</c:v>
                </c:pt>
                <c:pt idx="6">
                  <c:v>142829</c:v>
                </c:pt>
                <c:pt idx="7">
                  <c:v>167904</c:v>
                </c:pt>
                <c:pt idx="8">
                  <c:v>175630</c:v>
                </c:pt>
                <c:pt idx="9">
                  <c:v>174049</c:v>
                </c:pt>
                <c:pt idx="10">
                  <c:v>170060</c:v>
                </c:pt>
                <c:pt idx="11">
                  <c:v>164070</c:v>
                </c:pt>
                <c:pt idx="12">
                  <c:v>159007</c:v>
                </c:pt>
                <c:pt idx="13">
                  <c:v>152385</c:v>
                </c:pt>
                <c:pt idx="14">
                  <c:v>144058</c:v>
                </c:pt>
                <c:pt idx="15">
                  <c:v>134059</c:v>
                </c:pt>
                <c:pt idx="16">
                  <c:v>123471</c:v>
                </c:pt>
                <c:pt idx="17">
                  <c:v>111390</c:v>
                </c:pt>
                <c:pt idx="18">
                  <c:v>99906</c:v>
                </c:pt>
              </c:numCache>
            </c:numRef>
          </c:val>
          <c:extLst>
            <c:ext xmlns:c16="http://schemas.microsoft.com/office/drawing/2014/chart" uri="{C3380CC4-5D6E-409C-BE32-E72D297353CC}">
              <c16:uniqueId val="{00000008-8E80-4482-8CB9-1144CA67D30A}"/>
            </c:ext>
          </c:extLst>
        </c:ser>
        <c:ser>
          <c:idx val="9"/>
          <c:order val="9"/>
          <c:tx>
            <c:strRef>
              <c:f>'2.11'!$K$6</c:f>
              <c:strCache>
                <c:ptCount val="1"/>
                <c:pt idx="0">
                  <c:v>1999</c:v>
                </c:pt>
              </c:strCache>
            </c:strRef>
          </c:tx>
          <c:spPr>
            <a:solidFill>
              <a:srgbClr val="4E7D29"/>
            </a:solidFill>
          </c:spP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'2.11'!$K$7:$K$25</c:f>
              <c:numCache>
                <c:formatCode>#,##0</c:formatCode>
                <c:ptCount val="19"/>
                <c:pt idx="0">
                  <c:v>69902</c:v>
                </c:pt>
                <c:pt idx="1">
                  <c:v>70430</c:v>
                </c:pt>
                <c:pt idx="2">
                  <c:v>74734</c:v>
                </c:pt>
                <c:pt idx="3">
                  <c:v>80777</c:v>
                </c:pt>
                <c:pt idx="4">
                  <c:v>93369</c:v>
                </c:pt>
                <c:pt idx="5">
                  <c:v>102458</c:v>
                </c:pt>
                <c:pt idx="6">
                  <c:v>117882</c:v>
                </c:pt>
                <c:pt idx="7">
                  <c:v>131788</c:v>
                </c:pt>
                <c:pt idx="8">
                  <c:v>150042</c:v>
                </c:pt>
                <c:pt idx="9">
                  <c:v>153319</c:v>
                </c:pt>
                <c:pt idx="10">
                  <c:v>151244</c:v>
                </c:pt>
                <c:pt idx="11">
                  <c:v>147662</c:v>
                </c:pt>
                <c:pt idx="12">
                  <c:v>144060</c:v>
                </c:pt>
                <c:pt idx="13">
                  <c:v>139391</c:v>
                </c:pt>
                <c:pt idx="14">
                  <c:v>133340</c:v>
                </c:pt>
                <c:pt idx="15">
                  <c:v>125696</c:v>
                </c:pt>
                <c:pt idx="16">
                  <c:v>117452</c:v>
                </c:pt>
                <c:pt idx="17">
                  <c:v>107413</c:v>
                </c:pt>
                <c:pt idx="18">
                  <c:v>97181</c:v>
                </c:pt>
              </c:numCache>
            </c:numRef>
          </c:val>
          <c:extLst>
            <c:ext xmlns:c16="http://schemas.microsoft.com/office/drawing/2014/chart" uri="{C3380CC4-5D6E-409C-BE32-E72D297353CC}">
              <c16:uniqueId val="{00000009-8E80-4482-8CB9-1144CA67D30A}"/>
            </c:ext>
          </c:extLst>
        </c:ser>
        <c:dLbls>
          <c:showLegendKey val="0"/>
          <c:showVal val="0"/>
          <c:showCatName val="0"/>
          <c:showSerName val="0"/>
          <c:showPercent val="0"/>
          <c:showBubbleSize val="0"/>
        </c:dLbls>
        <c:axId val="158696576"/>
        <c:axId val="158698496"/>
      </c:areaChart>
      <c:catAx>
        <c:axId val="158696576"/>
        <c:scaling>
          <c:orientation val="minMax"/>
        </c:scaling>
        <c:delete val="0"/>
        <c:axPos val="b"/>
        <c:title>
          <c:tx>
            <c:rich>
              <a:bodyPr/>
              <a:lstStyle/>
              <a:p>
                <a:pPr>
                  <a:defRPr/>
                </a:pPr>
                <a:r>
                  <a:rPr lang="en-US"/>
                  <a:t>Fleet year</a:t>
                </a:r>
              </a:p>
            </c:rich>
          </c:tx>
          <c:layout>
            <c:manualLayout>
              <c:xMode val="edge"/>
              <c:yMode val="edge"/>
              <c:x val="0.40849777777778246"/>
              <c:y val="0.92409722222222213"/>
            </c:manualLayout>
          </c:layout>
          <c:overlay val="0"/>
        </c:title>
        <c:numFmt formatCode="General" sourceLinked="1"/>
        <c:majorTickMark val="out"/>
        <c:minorTickMark val="none"/>
        <c:tickLblPos val="nextTo"/>
        <c:crossAx val="158698496"/>
        <c:crosses val="autoZero"/>
        <c:auto val="1"/>
        <c:lblAlgn val="ctr"/>
        <c:lblOffset val="100"/>
        <c:tickLblSkip val="2"/>
        <c:noMultiLvlLbl val="0"/>
      </c:catAx>
      <c:valAx>
        <c:axId val="158698496"/>
        <c:scaling>
          <c:orientation val="minMax"/>
          <c:max val="2000000"/>
          <c:min val="0"/>
        </c:scaling>
        <c:delete val="0"/>
        <c:axPos val="l"/>
        <c:majorGridlines>
          <c:spPr>
            <a:ln>
              <a:solidFill>
                <a:schemeClr val="bg1">
                  <a:lumMod val="75000"/>
                </a:schemeClr>
              </a:solidFill>
              <a:prstDash val="dash"/>
            </a:ln>
          </c:spPr>
        </c:majorGridlines>
        <c:numFmt formatCode="#,##0" sourceLinked="1"/>
        <c:majorTickMark val="out"/>
        <c:minorTickMark val="none"/>
        <c:tickLblPos val="nextTo"/>
        <c:crossAx val="158696576"/>
        <c:crosses val="autoZero"/>
        <c:crossBetween val="midCat"/>
        <c:majorUnit val="200000"/>
      </c:valAx>
      <c:spPr>
        <a:solidFill>
          <a:srgbClr val="FFFFFF"/>
        </a:solidFill>
      </c:spPr>
    </c:plotArea>
    <c:legend>
      <c:legendPos val="r"/>
      <c:layout>
        <c:manualLayout>
          <c:xMode val="edge"/>
          <c:yMode val="edge"/>
          <c:x val="0.90044028871391057"/>
          <c:y val="0.21260207057451153"/>
          <c:w val="8.8448600174978145E-2"/>
          <c:h val="0.64099956255470714"/>
        </c:manualLayout>
      </c:layout>
      <c:overlay val="0"/>
    </c:legend>
    <c:plotVisOnly val="1"/>
    <c:dispBlanksAs val="zero"/>
    <c:showDLblsOverMax val="0"/>
  </c:chart>
  <c:spPr>
    <a:solidFill>
      <a:srgbClr val="FFFFFF"/>
    </a:solidFill>
    <a:ln>
      <a:noFill/>
    </a:ln>
  </c:spPr>
  <c:txPr>
    <a:bodyPr/>
    <a:lstStyle/>
    <a:p>
      <a:pPr>
        <a:defRPr sz="700">
          <a:latin typeface="Arial" pitchFamily="34" charset="0"/>
          <a:cs typeface="Arial" pitchFamily="34" charset="0"/>
        </a:defRPr>
      </a:pPr>
      <a:endParaRPr lang="en-US"/>
    </a:p>
  </c:txPr>
  <c:printSettings>
    <c:headerFooter/>
    <c:pageMargins b="0.75000000000001188" l="0.70000000000000062" r="0.70000000000000062" t="0.75000000000001188" header="0.30000000000000032" footer="0.30000000000000032"/>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NZ" sz="900">
                <a:latin typeface="Arial" pitchFamily="34" charset="0"/>
                <a:cs typeface="Arial" pitchFamily="34" charset="0"/>
              </a:rPr>
              <a:t>Figure 2.11b : 1990s light vehicles in the 2000-2018 fleets</a:t>
            </a:r>
          </a:p>
        </c:rich>
      </c:tx>
      <c:layout>
        <c:manualLayout>
          <c:xMode val="edge"/>
          <c:yMode val="edge"/>
          <c:x val="0.10560333333333342"/>
          <c:y val="1.1759259259259261E-2"/>
        </c:manualLayout>
      </c:layout>
      <c:overlay val="0"/>
    </c:title>
    <c:autoTitleDeleted val="0"/>
    <c:plotArea>
      <c:layout>
        <c:manualLayout>
          <c:layoutTarget val="inner"/>
          <c:xMode val="edge"/>
          <c:yMode val="edge"/>
          <c:x val="0.12959722222222431"/>
          <c:y val="0.12638888888888886"/>
          <c:w val="0.68425944444444464"/>
          <c:h val="0.72839722222222225"/>
        </c:manualLayout>
      </c:layout>
      <c:lineChart>
        <c:grouping val="standard"/>
        <c:varyColors val="0"/>
        <c:ser>
          <c:idx val="0"/>
          <c:order val="0"/>
          <c:tx>
            <c:strRef>
              <c:f>'2.11'!$B$6</c:f>
              <c:strCache>
                <c:ptCount val="1"/>
                <c:pt idx="0">
                  <c:v>1990</c:v>
                </c:pt>
              </c:strCache>
            </c:strRef>
          </c:tx>
          <c:spPr>
            <a:ln>
              <a:solidFill>
                <a:srgbClr val="D3E785"/>
              </a:solidFill>
            </a:ln>
          </c:spPr>
          <c:marker>
            <c:symbol val="none"/>
          </c:marke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'2.11'!$B$7:$B$25</c:f>
              <c:numCache>
                <c:formatCode>#,##0</c:formatCode>
                <c:ptCount val="19"/>
                <c:pt idx="0">
                  <c:v>194917</c:v>
                </c:pt>
                <c:pt idx="1">
                  <c:v>195823</c:v>
                </c:pt>
                <c:pt idx="2">
                  <c:v>192348</c:v>
                </c:pt>
                <c:pt idx="3">
                  <c:v>185676</c:v>
                </c:pt>
                <c:pt idx="4">
                  <c:v>176595</c:v>
                </c:pt>
                <c:pt idx="5">
                  <c:v>164402</c:v>
                </c:pt>
                <c:pt idx="6">
                  <c:v>149699</c:v>
                </c:pt>
                <c:pt idx="7">
                  <c:v>133690</c:v>
                </c:pt>
                <c:pt idx="8">
                  <c:v>117007</c:v>
                </c:pt>
                <c:pt idx="9">
                  <c:v>103151</c:v>
                </c:pt>
                <c:pt idx="10">
                  <c:v>90596</c:v>
                </c:pt>
                <c:pt idx="11">
                  <c:v>77395</c:v>
                </c:pt>
                <c:pt idx="12">
                  <c:v>68259</c:v>
                </c:pt>
                <c:pt idx="13">
                  <c:v>60185</c:v>
                </c:pt>
                <c:pt idx="14">
                  <c:v>53160</c:v>
                </c:pt>
                <c:pt idx="15">
                  <c:v>46701</c:v>
                </c:pt>
                <c:pt idx="16">
                  <c:v>41546</c:v>
                </c:pt>
                <c:pt idx="17">
                  <c:v>36958</c:v>
                </c:pt>
                <c:pt idx="18">
                  <c:v>33353</c:v>
                </c:pt>
              </c:numCache>
            </c:numRef>
          </c:val>
          <c:smooth val="0"/>
          <c:extLst>
            <c:ext xmlns:c16="http://schemas.microsoft.com/office/drawing/2014/chart" uri="{C3380CC4-5D6E-409C-BE32-E72D297353CC}">
              <c16:uniqueId val="{00000000-FD60-4CF7-90A1-E2654F23E7A7}"/>
            </c:ext>
          </c:extLst>
        </c:ser>
        <c:ser>
          <c:idx val="1"/>
          <c:order val="1"/>
          <c:tx>
            <c:strRef>
              <c:f>'2.11'!$C$6</c:f>
              <c:strCache>
                <c:ptCount val="1"/>
                <c:pt idx="0">
                  <c:v>1991</c:v>
                </c:pt>
              </c:strCache>
            </c:strRef>
          </c:tx>
          <c:spPr>
            <a:ln>
              <a:solidFill>
                <a:srgbClr val="C4DB7B"/>
              </a:solidFill>
            </a:ln>
          </c:spPr>
          <c:marker>
            <c:symbol val="none"/>
          </c:marke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'2.11'!$C$7:$C$25</c:f>
              <c:numCache>
                <c:formatCode>#,##0</c:formatCode>
                <c:ptCount val="19"/>
                <c:pt idx="0">
                  <c:v>174995</c:v>
                </c:pt>
                <c:pt idx="1">
                  <c:v>182324</c:v>
                </c:pt>
                <c:pt idx="2">
                  <c:v>183359</c:v>
                </c:pt>
                <c:pt idx="3">
                  <c:v>180033</c:v>
                </c:pt>
                <c:pt idx="4">
                  <c:v>173843</c:v>
                </c:pt>
                <c:pt idx="5">
                  <c:v>164775</c:v>
                </c:pt>
                <c:pt idx="6">
                  <c:v>153190</c:v>
                </c:pt>
                <c:pt idx="7">
                  <c:v>139731</c:v>
                </c:pt>
                <c:pt idx="8">
                  <c:v>125048</c:v>
                </c:pt>
                <c:pt idx="9">
                  <c:v>112096</c:v>
                </c:pt>
                <c:pt idx="10">
                  <c:v>99354</c:v>
                </c:pt>
                <c:pt idx="11">
                  <c:v>85413</c:v>
                </c:pt>
                <c:pt idx="12">
                  <c:v>75354</c:v>
                </c:pt>
                <c:pt idx="13">
                  <c:v>66297</c:v>
                </c:pt>
                <c:pt idx="14">
                  <c:v>57995</c:v>
                </c:pt>
                <c:pt idx="15">
                  <c:v>50429</c:v>
                </c:pt>
                <c:pt idx="16">
                  <c:v>44358</c:v>
                </c:pt>
                <c:pt idx="17">
                  <c:v>38734</c:v>
                </c:pt>
                <c:pt idx="18">
                  <c:v>34538</c:v>
                </c:pt>
              </c:numCache>
            </c:numRef>
          </c:val>
          <c:smooth val="0"/>
          <c:extLst>
            <c:ext xmlns:c16="http://schemas.microsoft.com/office/drawing/2014/chart" uri="{C3380CC4-5D6E-409C-BE32-E72D297353CC}">
              <c16:uniqueId val="{00000001-FD60-4CF7-90A1-E2654F23E7A7}"/>
            </c:ext>
          </c:extLst>
        </c:ser>
        <c:ser>
          <c:idx val="2"/>
          <c:order val="2"/>
          <c:tx>
            <c:strRef>
              <c:f>'2.11'!$D$6</c:f>
              <c:strCache>
                <c:ptCount val="1"/>
                <c:pt idx="0">
                  <c:v>1992</c:v>
                </c:pt>
              </c:strCache>
            </c:strRef>
          </c:tx>
          <c:spPr>
            <a:ln>
              <a:solidFill>
                <a:srgbClr val="B5CF71"/>
              </a:solidFill>
            </a:ln>
          </c:spPr>
          <c:marker>
            <c:symbol val="none"/>
          </c:marke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'2.11'!$D$7:$D$25</c:f>
              <c:numCache>
                <c:formatCode>#,##0</c:formatCode>
                <c:ptCount val="19"/>
                <c:pt idx="0">
                  <c:v>167461</c:v>
                </c:pt>
                <c:pt idx="1">
                  <c:v>190792</c:v>
                </c:pt>
                <c:pt idx="2">
                  <c:v>198017</c:v>
                </c:pt>
                <c:pt idx="3">
                  <c:v>198848</c:v>
                </c:pt>
                <c:pt idx="4">
                  <c:v>195037</c:v>
                </c:pt>
                <c:pt idx="5">
                  <c:v>187976</c:v>
                </c:pt>
                <c:pt idx="6">
                  <c:v>177812</c:v>
                </c:pt>
                <c:pt idx="7">
                  <c:v>165130</c:v>
                </c:pt>
                <c:pt idx="8">
                  <c:v>150574</c:v>
                </c:pt>
                <c:pt idx="9">
                  <c:v>136915</c:v>
                </c:pt>
                <c:pt idx="10">
                  <c:v>122865</c:v>
                </c:pt>
                <c:pt idx="11">
                  <c:v>106891</c:v>
                </c:pt>
                <c:pt idx="12">
                  <c:v>94782</c:v>
                </c:pt>
                <c:pt idx="13">
                  <c:v>83489</c:v>
                </c:pt>
                <c:pt idx="14">
                  <c:v>73010</c:v>
                </c:pt>
                <c:pt idx="15">
                  <c:v>63330</c:v>
                </c:pt>
                <c:pt idx="16">
                  <c:v>55447</c:v>
                </c:pt>
                <c:pt idx="17">
                  <c:v>48060</c:v>
                </c:pt>
                <c:pt idx="18">
                  <c:v>42336</c:v>
                </c:pt>
              </c:numCache>
            </c:numRef>
          </c:val>
          <c:smooth val="0"/>
          <c:extLst>
            <c:ext xmlns:c16="http://schemas.microsoft.com/office/drawing/2014/chart" uri="{C3380CC4-5D6E-409C-BE32-E72D297353CC}">
              <c16:uniqueId val="{00000002-FD60-4CF7-90A1-E2654F23E7A7}"/>
            </c:ext>
          </c:extLst>
        </c:ser>
        <c:ser>
          <c:idx val="3"/>
          <c:order val="3"/>
          <c:tx>
            <c:strRef>
              <c:f>'2.11'!$E$6</c:f>
              <c:strCache>
                <c:ptCount val="1"/>
                <c:pt idx="0">
                  <c:v>1993</c:v>
                </c:pt>
              </c:strCache>
            </c:strRef>
          </c:tx>
          <c:spPr>
            <a:ln>
              <a:solidFill>
                <a:srgbClr val="A7C466"/>
              </a:solidFill>
            </a:ln>
          </c:spPr>
          <c:marker>
            <c:symbol val="none"/>
          </c:marke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'2.11'!$E$7:$E$25</c:f>
              <c:numCache>
                <c:formatCode>#,##0</c:formatCode>
                <c:ptCount val="19"/>
                <c:pt idx="0">
                  <c:v>144723</c:v>
                </c:pt>
                <c:pt idx="1">
                  <c:v>160316</c:v>
                </c:pt>
                <c:pt idx="2">
                  <c:v>171716</c:v>
                </c:pt>
                <c:pt idx="3">
                  <c:v>174901</c:v>
                </c:pt>
                <c:pt idx="4">
                  <c:v>175333</c:v>
                </c:pt>
                <c:pt idx="5">
                  <c:v>171825</c:v>
                </c:pt>
                <c:pt idx="6">
                  <c:v>164856</c:v>
                </c:pt>
                <c:pt idx="7">
                  <c:v>155698</c:v>
                </c:pt>
                <c:pt idx="8">
                  <c:v>144645</c:v>
                </c:pt>
                <c:pt idx="9">
                  <c:v>133811</c:v>
                </c:pt>
                <c:pt idx="10">
                  <c:v>122394</c:v>
                </c:pt>
                <c:pt idx="11">
                  <c:v>108722</c:v>
                </c:pt>
                <c:pt idx="12">
                  <c:v>98322</c:v>
                </c:pt>
                <c:pt idx="13">
                  <c:v>87781</c:v>
                </c:pt>
                <c:pt idx="14">
                  <c:v>77651</c:v>
                </c:pt>
                <c:pt idx="15">
                  <c:v>68156</c:v>
                </c:pt>
                <c:pt idx="16">
                  <c:v>59913</c:v>
                </c:pt>
                <c:pt idx="17">
                  <c:v>51926</c:v>
                </c:pt>
                <c:pt idx="18">
                  <c:v>45501</c:v>
                </c:pt>
              </c:numCache>
            </c:numRef>
          </c:val>
          <c:smooth val="0"/>
          <c:extLst>
            <c:ext xmlns:c16="http://schemas.microsoft.com/office/drawing/2014/chart" uri="{C3380CC4-5D6E-409C-BE32-E72D297353CC}">
              <c16:uniqueId val="{00000003-FD60-4CF7-90A1-E2654F23E7A7}"/>
            </c:ext>
          </c:extLst>
        </c:ser>
        <c:ser>
          <c:idx val="4"/>
          <c:order val="4"/>
          <c:tx>
            <c:strRef>
              <c:f>'2.11'!$F$6</c:f>
              <c:strCache>
                <c:ptCount val="1"/>
                <c:pt idx="0">
                  <c:v>1994</c:v>
                </c:pt>
              </c:strCache>
            </c:strRef>
          </c:tx>
          <c:spPr>
            <a:ln>
              <a:solidFill>
                <a:srgbClr val="98B85C"/>
              </a:solidFill>
            </a:ln>
          </c:spPr>
          <c:marker>
            <c:symbol val="none"/>
          </c:marke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'2.11'!$F$7:$F$25</c:f>
              <c:numCache>
                <c:formatCode>#,##0</c:formatCode>
                <c:ptCount val="19"/>
                <c:pt idx="0">
                  <c:v>136908</c:v>
                </c:pt>
                <c:pt idx="1">
                  <c:v>166322</c:v>
                </c:pt>
                <c:pt idx="2">
                  <c:v>182306</c:v>
                </c:pt>
                <c:pt idx="3">
                  <c:v>199686</c:v>
                </c:pt>
                <c:pt idx="4">
                  <c:v>206147</c:v>
                </c:pt>
                <c:pt idx="5">
                  <c:v>208037</c:v>
                </c:pt>
                <c:pt idx="6">
                  <c:v>203694</c:v>
                </c:pt>
                <c:pt idx="7">
                  <c:v>195859</c:v>
                </c:pt>
                <c:pt idx="8">
                  <c:v>185751</c:v>
                </c:pt>
                <c:pt idx="9">
                  <c:v>175163</c:v>
                </c:pt>
                <c:pt idx="10">
                  <c:v>163255</c:v>
                </c:pt>
                <c:pt idx="11">
                  <c:v>148213</c:v>
                </c:pt>
                <c:pt idx="12">
                  <c:v>136218</c:v>
                </c:pt>
                <c:pt idx="13">
                  <c:v>123444</c:v>
                </c:pt>
                <c:pt idx="14">
                  <c:v>110467</c:v>
                </c:pt>
                <c:pt idx="15">
                  <c:v>97711</c:v>
                </c:pt>
                <c:pt idx="16">
                  <c:v>86385</c:v>
                </c:pt>
                <c:pt idx="17">
                  <c:v>75254</c:v>
                </c:pt>
                <c:pt idx="18">
                  <c:v>66183</c:v>
                </c:pt>
              </c:numCache>
            </c:numRef>
          </c:val>
          <c:smooth val="0"/>
          <c:extLst>
            <c:ext xmlns:c16="http://schemas.microsoft.com/office/drawing/2014/chart" uri="{C3380CC4-5D6E-409C-BE32-E72D297353CC}">
              <c16:uniqueId val="{00000004-FD60-4CF7-90A1-E2654F23E7A7}"/>
            </c:ext>
          </c:extLst>
        </c:ser>
        <c:ser>
          <c:idx val="5"/>
          <c:order val="5"/>
          <c:tx>
            <c:strRef>
              <c:f>'2.11'!$G$6</c:f>
              <c:strCache>
                <c:ptCount val="1"/>
                <c:pt idx="0">
                  <c:v>1995</c:v>
                </c:pt>
              </c:strCache>
            </c:strRef>
          </c:tx>
          <c:spPr>
            <a:ln>
              <a:solidFill>
                <a:srgbClr val="89AC52"/>
              </a:solidFill>
            </a:ln>
          </c:spPr>
          <c:marker>
            <c:symbol val="none"/>
          </c:marke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'2.11'!$G$7:$G$25</c:f>
              <c:numCache>
                <c:formatCode>#,##0</c:formatCode>
                <c:ptCount val="19"/>
                <c:pt idx="0">
                  <c:v>96748</c:v>
                </c:pt>
                <c:pt idx="1">
                  <c:v>111385</c:v>
                </c:pt>
                <c:pt idx="2">
                  <c:v>142951</c:v>
                </c:pt>
                <c:pt idx="3">
                  <c:v>166706</c:v>
                </c:pt>
                <c:pt idx="4">
                  <c:v>194908</c:v>
                </c:pt>
                <c:pt idx="5">
                  <c:v>206356</c:v>
                </c:pt>
                <c:pt idx="6">
                  <c:v>208766</c:v>
                </c:pt>
                <c:pt idx="7">
                  <c:v>204701</c:v>
                </c:pt>
                <c:pt idx="8">
                  <c:v>197216</c:v>
                </c:pt>
                <c:pt idx="9">
                  <c:v>189130</c:v>
                </c:pt>
                <c:pt idx="10">
                  <c:v>179408</c:v>
                </c:pt>
                <c:pt idx="11">
                  <c:v>166226</c:v>
                </c:pt>
                <c:pt idx="12">
                  <c:v>155422</c:v>
                </c:pt>
                <c:pt idx="13">
                  <c:v>143236</c:v>
                </c:pt>
                <c:pt idx="14">
                  <c:v>129912</c:v>
                </c:pt>
                <c:pt idx="15">
                  <c:v>115988</c:v>
                </c:pt>
                <c:pt idx="16">
                  <c:v>103374</c:v>
                </c:pt>
                <c:pt idx="17">
                  <c:v>90332</c:v>
                </c:pt>
                <c:pt idx="18">
                  <c:v>79073</c:v>
                </c:pt>
              </c:numCache>
            </c:numRef>
          </c:val>
          <c:smooth val="0"/>
          <c:extLst>
            <c:ext xmlns:c16="http://schemas.microsoft.com/office/drawing/2014/chart" uri="{C3380CC4-5D6E-409C-BE32-E72D297353CC}">
              <c16:uniqueId val="{00000005-FD60-4CF7-90A1-E2654F23E7A7}"/>
            </c:ext>
          </c:extLst>
        </c:ser>
        <c:ser>
          <c:idx val="6"/>
          <c:order val="6"/>
          <c:tx>
            <c:strRef>
              <c:f>'2.11'!$H$6</c:f>
              <c:strCache>
                <c:ptCount val="1"/>
                <c:pt idx="0">
                  <c:v>1996</c:v>
                </c:pt>
              </c:strCache>
            </c:strRef>
          </c:tx>
          <c:spPr>
            <a:ln>
              <a:solidFill>
                <a:srgbClr val="7AA048"/>
              </a:solidFill>
            </a:ln>
          </c:spPr>
          <c:marker>
            <c:symbol val="none"/>
          </c:marke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'2.11'!$H$7:$H$25</c:f>
              <c:numCache>
                <c:formatCode>#,##0</c:formatCode>
                <c:ptCount val="19"/>
                <c:pt idx="0">
                  <c:v>94131</c:v>
                </c:pt>
                <c:pt idx="1">
                  <c:v>109157</c:v>
                </c:pt>
                <c:pt idx="2">
                  <c:v>132552</c:v>
                </c:pt>
                <c:pt idx="3">
                  <c:v>182335</c:v>
                </c:pt>
                <c:pt idx="4">
                  <c:v>214163</c:v>
                </c:pt>
                <c:pt idx="5">
                  <c:v>255229</c:v>
                </c:pt>
                <c:pt idx="6">
                  <c:v>268268</c:v>
                </c:pt>
                <c:pt idx="7">
                  <c:v>274544</c:v>
                </c:pt>
                <c:pt idx="8">
                  <c:v>270057</c:v>
                </c:pt>
                <c:pt idx="9">
                  <c:v>262201</c:v>
                </c:pt>
                <c:pt idx="10">
                  <c:v>252132</c:v>
                </c:pt>
                <c:pt idx="11">
                  <c:v>238195</c:v>
                </c:pt>
                <c:pt idx="12">
                  <c:v>226258</c:v>
                </c:pt>
                <c:pt idx="13">
                  <c:v>212105</c:v>
                </c:pt>
                <c:pt idx="14">
                  <c:v>196326</c:v>
                </c:pt>
                <c:pt idx="15">
                  <c:v>178381</c:v>
                </c:pt>
                <c:pt idx="16">
                  <c:v>161233</c:v>
                </c:pt>
                <c:pt idx="17">
                  <c:v>143282</c:v>
                </c:pt>
                <c:pt idx="18">
                  <c:v>127127</c:v>
                </c:pt>
              </c:numCache>
            </c:numRef>
          </c:val>
          <c:smooth val="0"/>
          <c:extLst>
            <c:ext xmlns:c16="http://schemas.microsoft.com/office/drawing/2014/chart" uri="{C3380CC4-5D6E-409C-BE32-E72D297353CC}">
              <c16:uniqueId val="{00000006-FD60-4CF7-90A1-E2654F23E7A7}"/>
            </c:ext>
          </c:extLst>
        </c:ser>
        <c:ser>
          <c:idx val="7"/>
          <c:order val="7"/>
          <c:tx>
            <c:strRef>
              <c:f>'2.11'!$I$6</c:f>
              <c:strCache>
                <c:ptCount val="1"/>
                <c:pt idx="0">
                  <c:v>1997</c:v>
                </c:pt>
              </c:strCache>
            </c:strRef>
          </c:tx>
          <c:spPr>
            <a:ln>
              <a:solidFill>
                <a:srgbClr val="6B943D"/>
              </a:solidFill>
            </a:ln>
          </c:spPr>
          <c:marker>
            <c:symbol val="none"/>
          </c:marke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'2.11'!$I$7:$I$25</c:f>
              <c:numCache>
                <c:formatCode>#,##0</c:formatCode>
                <c:ptCount val="19"/>
                <c:pt idx="0">
                  <c:v>75559</c:v>
                </c:pt>
                <c:pt idx="1">
                  <c:v>80000</c:v>
                </c:pt>
                <c:pt idx="2">
                  <c:v>100917</c:v>
                </c:pt>
                <c:pt idx="3">
                  <c:v>121941</c:v>
                </c:pt>
                <c:pt idx="4">
                  <c:v>156672</c:v>
                </c:pt>
                <c:pt idx="5">
                  <c:v>180093</c:v>
                </c:pt>
                <c:pt idx="6">
                  <c:v>209581</c:v>
                </c:pt>
                <c:pt idx="7">
                  <c:v>222089</c:v>
                </c:pt>
                <c:pt idx="8">
                  <c:v>222048</c:v>
                </c:pt>
                <c:pt idx="9">
                  <c:v>217220</c:v>
                </c:pt>
                <c:pt idx="10">
                  <c:v>210573</c:v>
                </c:pt>
                <c:pt idx="11">
                  <c:v>200850</c:v>
                </c:pt>
                <c:pt idx="12">
                  <c:v>192586</c:v>
                </c:pt>
                <c:pt idx="13">
                  <c:v>182528</c:v>
                </c:pt>
                <c:pt idx="14">
                  <c:v>170404</c:v>
                </c:pt>
                <c:pt idx="15">
                  <c:v>156166</c:v>
                </c:pt>
                <c:pt idx="16">
                  <c:v>141927</c:v>
                </c:pt>
                <c:pt idx="17">
                  <c:v>126854</c:v>
                </c:pt>
                <c:pt idx="18">
                  <c:v>113156</c:v>
                </c:pt>
              </c:numCache>
            </c:numRef>
          </c:val>
          <c:smooth val="0"/>
          <c:extLst>
            <c:ext xmlns:c16="http://schemas.microsoft.com/office/drawing/2014/chart" uri="{C3380CC4-5D6E-409C-BE32-E72D297353CC}">
              <c16:uniqueId val="{00000007-FD60-4CF7-90A1-E2654F23E7A7}"/>
            </c:ext>
          </c:extLst>
        </c:ser>
        <c:ser>
          <c:idx val="8"/>
          <c:order val="8"/>
          <c:tx>
            <c:strRef>
              <c:f>'2.11'!$J$6</c:f>
              <c:strCache>
                <c:ptCount val="1"/>
                <c:pt idx="0">
                  <c:v>1998</c:v>
                </c:pt>
              </c:strCache>
            </c:strRef>
          </c:tx>
          <c:spPr>
            <a:ln>
              <a:solidFill>
                <a:srgbClr val="5D8933"/>
              </a:solidFill>
            </a:ln>
          </c:spPr>
          <c:marker>
            <c:symbol val="none"/>
          </c:marke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'2.11'!$J$7:$J$25</c:f>
              <c:numCache>
                <c:formatCode>#,##0</c:formatCode>
                <c:ptCount val="19"/>
                <c:pt idx="0">
                  <c:v>65585</c:v>
                </c:pt>
                <c:pt idx="1">
                  <c:v>68417</c:v>
                </c:pt>
                <c:pt idx="2">
                  <c:v>73905</c:v>
                </c:pt>
                <c:pt idx="3">
                  <c:v>89669</c:v>
                </c:pt>
                <c:pt idx="4">
                  <c:v>103065</c:v>
                </c:pt>
                <c:pt idx="5">
                  <c:v>126460</c:v>
                </c:pt>
                <c:pt idx="6">
                  <c:v>142829</c:v>
                </c:pt>
                <c:pt idx="7">
                  <c:v>167904</c:v>
                </c:pt>
                <c:pt idx="8">
                  <c:v>175630</c:v>
                </c:pt>
                <c:pt idx="9">
                  <c:v>174049</c:v>
                </c:pt>
                <c:pt idx="10">
                  <c:v>170060</c:v>
                </c:pt>
                <c:pt idx="11">
                  <c:v>164070</c:v>
                </c:pt>
                <c:pt idx="12">
                  <c:v>159007</c:v>
                </c:pt>
                <c:pt idx="13">
                  <c:v>152385</c:v>
                </c:pt>
                <c:pt idx="14">
                  <c:v>144058</c:v>
                </c:pt>
                <c:pt idx="15">
                  <c:v>134059</c:v>
                </c:pt>
                <c:pt idx="16">
                  <c:v>123471</c:v>
                </c:pt>
                <c:pt idx="17">
                  <c:v>111390</c:v>
                </c:pt>
                <c:pt idx="18">
                  <c:v>99906</c:v>
                </c:pt>
              </c:numCache>
            </c:numRef>
          </c:val>
          <c:smooth val="0"/>
          <c:extLst>
            <c:ext xmlns:c16="http://schemas.microsoft.com/office/drawing/2014/chart" uri="{C3380CC4-5D6E-409C-BE32-E72D297353CC}">
              <c16:uniqueId val="{00000008-FD60-4CF7-90A1-E2654F23E7A7}"/>
            </c:ext>
          </c:extLst>
        </c:ser>
        <c:ser>
          <c:idx val="9"/>
          <c:order val="9"/>
          <c:tx>
            <c:strRef>
              <c:f>'2.11'!$K$6</c:f>
              <c:strCache>
                <c:ptCount val="1"/>
                <c:pt idx="0">
                  <c:v>1999</c:v>
                </c:pt>
              </c:strCache>
            </c:strRef>
          </c:tx>
          <c:spPr>
            <a:ln>
              <a:solidFill>
                <a:srgbClr val="4E7D29"/>
              </a:solidFill>
            </a:ln>
          </c:spPr>
          <c:marker>
            <c:symbol val="none"/>
          </c:marker>
          <c:cat>
            <c:numRef>
              <c:f>'2.11'!$A$7:$A$25</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'2.11'!$K$7:$K$25</c:f>
              <c:numCache>
                <c:formatCode>#,##0</c:formatCode>
                <c:ptCount val="19"/>
                <c:pt idx="0">
                  <c:v>69902</c:v>
                </c:pt>
                <c:pt idx="1">
                  <c:v>70430</c:v>
                </c:pt>
                <c:pt idx="2">
                  <c:v>74734</c:v>
                </c:pt>
                <c:pt idx="3">
                  <c:v>80777</c:v>
                </c:pt>
                <c:pt idx="4">
                  <c:v>93369</c:v>
                </c:pt>
                <c:pt idx="5">
                  <c:v>102458</c:v>
                </c:pt>
                <c:pt idx="6">
                  <c:v>117882</c:v>
                </c:pt>
                <c:pt idx="7">
                  <c:v>131788</c:v>
                </c:pt>
                <c:pt idx="8">
                  <c:v>150042</c:v>
                </c:pt>
                <c:pt idx="9">
                  <c:v>153319</c:v>
                </c:pt>
                <c:pt idx="10">
                  <c:v>151244</c:v>
                </c:pt>
                <c:pt idx="11">
                  <c:v>147662</c:v>
                </c:pt>
                <c:pt idx="12">
                  <c:v>144060</c:v>
                </c:pt>
                <c:pt idx="13">
                  <c:v>139391</c:v>
                </c:pt>
                <c:pt idx="14">
                  <c:v>133340</c:v>
                </c:pt>
                <c:pt idx="15">
                  <c:v>125696</c:v>
                </c:pt>
                <c:pt idx="16">
                  <c:v>117452</c:v>
                </c:pt>
                <c:pt idx="17">
                  <c:v>107413</c:v>
                </c:pt>
                <c:pt idx="18">
                  <c:v>97181</c:v>
                </c:pt>
              </c:numCache>
            </c:numRef>
          </c:val>
          <c:smooth val="0"/>
          <c:extLst>
            <c:ext xmlns:c16="http://schemas.microsoft.com/office/drawing/2014/chart" uri="{C3380CC4-5D6E-409C-BE32-E72D297353CC}">
              <c16:uniqueId val="{00000009-FD60-4CF7-90A1-E2654F23E7A7}"/>
            </c:ext>
          </c:extLst>
        </c:ser>
        <c:dLbls>
          <c:showLegendKey val="0"/>
          <c:showVal val="0"/>
          <c:showCatName val="0"/>
          <c:showSerName val="0"/>
          <c:showPercent val="0"/>
          <c:showBubbleSize val="0"/>
        </c:dLbls>
        <c:smooth val="0"/>
        <c:axId val="158923776"/>
        <c:axId val="158807168"/>
      </c:lineChart>
      <c:catAx>
        <c:axId val="158923776"/>
        <c:scaling>
          <c:orientation val="minMax"/>
        </c:scaling>
        <c:delete val="0"/>
        <c:axPos val="b"/>
        <c:title>
          <c:tx>
            <c:rich>
              <a:bodyPr/>
              <a:lstStyle/>
              <a:p>
                <a:pPr>
                  <a:defRPr sz="700" b="0">
                    <a:latin typeface="Arial" pitchFamily="34" charset="0"/>
                    <a:cs typeface="Arial" pitchFamily="34" charset="0"/>
                  </a:defRPr>
                </a:pPr>
                <a:r>
                  <a:rPr lang="en-US" sz="700" b="0">
                    <a:latin typeface="Arial" pitchFamily="34" charset="0"/>
                    <a:cs typeface="Arial" pitchFamily="34" charset="0"/>
                  </a:rPr>
                  <a:t>Fleet year</a:t>
                </a:r>
              </a:p>
            </c:rich>
          </c:tx>
          <c:layout>
            <c:manualLayout>
              <c:xMode val="edge"/>
              <c:yMode val="edge"/>
              <c:x val="0.40849777777778246"/>
              <c:y val="0.92409722222222213"/>
            </c:manualLayout>
          </c:layout>
          <c:overlay val="0"/>
        </c:title>
        <c:numFmt formatCode="General" sourceLinked="1"/>
        <c:majorTickMark val="out"/>
        <c:minorTickMark val="none"/>
        <c:tickLblPos val="nextTo"/>
        <c:txPr>
          <a:bodyPr/>
          <a:lstStyle/>
          <a:p>
            <a:pPr>
              <a:defRPr sz="700">
                <a:latin typeface="Arial" pitchFamily="34" charset="0"/>
                <a:cs typeface="Arial" pitchFamily="34" charset="0"/>
              </a:defRPr>
            </a:pPr>
            <a:endParaRPr lang="en-US"/>
          </a:p>
        </c:txPr>
        <c:crossAx val="158807168"/>
        <c:crosses val="autoZero"/>
        <c:auto val="1"/>
        <c:lblAlgn val="ctr"/>
        <c:lblOffset val="100"/>
        <c:tickLblSkip val="2"/>
        <c:noMultiLvlLbl val="0"/>
      </c:catAx>
      <c:valAx>
        <c:axId val="158807168"/>
        <c:scaling>
          <c:orientation val="minMax"/>
        </c:scaling>
        <c:delete val="0"/>
        <c:axPos val="l"/>
        <c:majorGridlines>
          <c:spPr>
            <a:ln>
              <a:solidFill>
                <a:schemeClr val="bg1">
                  <a:lumMod val="75000"/>
                </a:schemeClr>
              </a:solidFill>
              <a:prstDash val="dash"/>
            </a:ln>
          </c:spPr>
        </c:majorGridlines>
        <c:numFmt formatCode="#,##0" sourceLinked="1"/>
        <c:majorTickMark val="out"/>
        <c:minorTickMark val="none"/>
        <c:tickLblPos val="nextTo"/>
        <c:txPr>
          <a:bodyPr/>
          <a:lstStyle/>
          <a:p>
            <a:pPr>
              <a:defRPr sz="700">
                <a:latin typeface="Arial" pitchFamily="34" charset="0"/>
                <a:cs typeface="Arial" pitchFamily="34" charset="0"/>
              </a:defRPr>
            </a:pPr>
            <a:endParaRPr lang="en-US"/>
          </a:p>
        </c:txPr>
        <c:crossAx val="158923776"/>
        <c:crosses val="autoZero"/>
        <c:crossBetween val="between"/>
      </c:valAx>
      <c:spPr>
        <a:solidFill>
          <a:srgbClr val="FFFFFF"/>
        </a:solidFill>
      </c:spPr>
    </c:plotArea>
    <c:legend>
      <c:legendPos val="r"/>
      <c:layout>
        <c:manualLayout>
          <c:xMode val="edge"/>
          <c:yMode val="edge"/>
          <c:x val="0.82371805555556343"/>
          <c:y val="0.19871318168562746"/>
          <c:w val="0.15394444444444985"/>
          <c:h val="0.68729585885098265"/>
        </c:manualLayout>
      </c:layout>
      <c:overlay val="0"/>
      <c:txPr>
        <a:bodyPr/>
        <a:lstStyle/>
        <a:p>
          <a:pPr>
            <a:defRPr sz="700">
              <a:latin typeface="Arial" pitchFamily="34" charset="0"/>
              <a:cs typeface="Arial" pitchFamily="34" charset="0"/>
            </a:defRPr>
          </a:pPr>
          <a:endParaRPr lang="en-US"/>
        </a:p>
      </c:txPr>
    </c:legend>
    <c:plotVisOnly val="1"/>
    <c:dispBlanksAs val="gap"/>
    <c:showDLblsOverMax val="0"/>
  </c:chart>
  <c:spPr>
    <a:solidFill>
      <a:srgbClr val="FFFFFF"/>
    </a:solidFill>
    <a:ln>
      <a:noFill/>
    </a:ln>
  </c:spPr>
  <c:printSettings>
    <c:headerFooter/>
    <c:pageMargins b="0.7500000000000121" l="0.70000000000000062" r="0.70000000000000062" t="0.7500000000000121" header="0.30000000000000032" footer="0.30000000000000032"/>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NZ" sz="900">
                <a:latin typeface="Arial" pitchFamily="34" charset="0"/>
                <a:cs typeface="Arial" pitchFamily="34" charset="0"/>
              </a:rPr>
              <a:t>Figure 2.11c : Vehicle scrappage - same age, different year of manufacture</a:t>
            </a:r>
          </a:p>
        </c:rich>
      </c:tx>
      <c:layout>
        <c:manualLayout>
          <c:xMode val="edge"/>
          <c:yMode val="edge"/>
          <c:x val="0.15236388888888891"/>
          <c:y val="5.8796296296297736E-3"/>
        </c:manualLayout>
      </c:layout>
      <c:overlay val="0"/>
    </c:title>
    <c:autoTitleDeleted val="0"/>
    <c:plotArea>
      <c:layout>
        <c:manualLayout>
          <c:layoutTarget val="inner"/>
          <c:xMode val="edge"/>
          <c:yMode val="edge"/>
          <c:x val="9.1849518810148481E-2"/>
          <c:y val="0.15788203557888641"/>
          <c:w val="0.78790179352582301"/>
          <c:h val="0.70204068241471662"/>
        </c:manualLayout>
      </c:layout>
      <c:barChart>
        <c:barDir val="col"/>
        <c:grouping val="clustered"/>
        <c:varyColors val="0"/>
        <c:ser>
          <c:idx val="0"/>
          <c:order val="0"/>
          <c:tx>
            <c:strRef>
              <c:f>'2.11'!$P$54</c:f>
              <c:strCache>
                <c:ptCount val="1"/>
                <c:pt idx="0">
                  <c:v>1990</c:v>
                </c:pt>
              </c:strCache>
            </c:strRef>
          </c:tx>
          <c:spPr>
            <a:solidFill>
              <a:srgbClr val="D3E785"/>
            </a:solidFill>
          </c:spPr>
          <c:invertIfNegative val="0"/>
          <c:cat>
            <c:numRef>
              <c:f>'2.11'!$O$55:$O$62</c:f>
              <c:numCache>
                <c:formatCode>General</c:formatCode>
                <c:ptCount val="8"/>
                <c:pt idx="0">
                  <c:v>15</c:v>
                </c:pt>
                <c:pt idx="1">
                  <c:v>16</c:v>
                </c:pt>
                <c:pt idx="2">
                  <c:v>17</c:v>
                </c:pt>
                <c:pt idx="3">
                  <c:v>18</c:v>
                </c:pt>
                <c:pt idx="4">
                  <c:v>19</c:v>
                </c:pt>
                <c:pt idx="5">
                  <c:v>20</c:v>
                </c:pt>
                <c:pt idx="6">
                  <c:v>21</c:v>
                </c:pt>
                <c:pt idx="7">
                  <c:v>22</c:v>
                </c:pt>
              </c:numCache>
            </c:numRef>
          </c:cat>
          <c:val>
            <c:numRef>
              <c:f>'2.11'!$P$55:$P$62</c:f>
              <c:numCache>
                <c:formatCode>0.0%</c:formatCode>
                <c:ptCount val="8"/>
                <c:pt idx="0">
                  <c:v>6.9044989948752744E-2</c:v>
                </c:pt>
                <c:pt idx="1">
                  <c:v>8.9433218573983231E-2</c:v>
                </c:pt>
                <c:pt idx="2">
                  <c:v>0.10694126213267963</c:v>
                </c:pt>
                <c:pt idx="3">
                  <c:v>0.12478869025357164</c:v>
                </c:pt>
                <c:pt idx="4">
                  <c:v>0.11842026545420359</c:v>
                </c:pt>
                <c:pt idx="5">
                  <c:v>0.12171476767069633</c:v>
                </c:pt>
                <c:pt idx="6">
                  <c:v>0.14571283500375287</c:v>
                </c:pt>
                <c:pt idx="7">
                  <c:v>0.11804380127915237</c:v>
                </c:pt>
              </c:numCache>
            </c:numRef>
          </c:val>
          <c:extLst>
            <c:ext xmlns:c16="http://schemas.microsoft.com/office/drawing/2014/chart" uri="{C3380CC4-5D6E-409C-BE32-E72D297353CC}">
              <c16:uniqueId val="{00000000-0122-4516-B7F8-D5D16C3FEC3A}"/>
            </c:ext>
          </c:extLst>
        </c:ser>
        <c:ser>
          <c:idx val="1"/>
          <c:order val="1"/>
          <c:tx>
            <c:strRef>
              <c:f>'2.11'!$Q$54</c:f>
              <c:strCache>
                <c:ptCount val="1"/>
                <c:pt idx="0">
                  <c:v>1991</c:v>
                </c:pt>
              </c:strCache>
            </c:strRef>
          </c:tx>
          <c:spPr>
            <a:solidFill>
              <a:srgbClr val="D3E785"/>
            </a:solidFill>
          </c:spPr>
          <c:invertIfNegative val="0"/>
          <c:cat>
            <c:numRef>
              <c:f>'2.11'!$O$55:$O$62</c:f>
              <c:numCache>
                <c:formatCode>General</c:formatCode>
                <c:ptCount val="8"/>
                <c:pt idx="0">
                  <c:v>15</c:v>
                </c:pt>
                <c:pt idx="1">
                  <c:v>16</c:v>
                </c:pt>
                <c:pt idx="2">
                  <c:v>17</c:v>
                </c:pt>
                <c:pt idx="3">
                  <c:v>18</c:v>
                </c:pt>
                <c:pt idx="4">
                  <c:v>19</c:v>
                </c:pt>
                <c:pt idx="5">
                  <c:v>20</c:v>
                </c:pt>
                <c:pt idx="6">
                  <c:v>21</c:v>
                </c:pt>
                <c:pt idx="7">
                  <c:v>22</c:v>
                </c:pt>
              </c:numCache>
            </c:numRef>
          </c:cat>
          <c:val>
            <c:numRef>
              <c:f>'2.11'!$Q$55:$Q$62</c:f>
              <c:numCache>
                <c:formatCode>0.0%</c:formatCode>
                <c:ptCount val="8"/>
                <c:pt idx="0">
                  <c:v>7.0307995751782704E-2</c:v>
                </c:pt>
                <c:pt idx="1">
                  <c:v>8.7858215288204144E-2</c:v>
                </c:pt>
                <c:pt idx="2">
                  <c:v>0.10508047605756776</c:v>
                </c:pt>
                <c:pt idx="3">
                  <c:v>0.10357622672893607</c:v>
                </c:pt>
                <c:pt idx="4">
                  <c:v>0.11367042534970029</c:v>
                </c:pt>
                <c:pt idx="5">
                  <c:v>0.140316444229724</c:v>
                </c:pt>
                <c:pt idx="6">
                  <c:v>0.11776895788697272</c:v>
                </c:pt>
                <c:pt idx="7">
                  <c:v>0.12019269050083603</c:v>
                </c:pt>
              </c:numCache>
            </c:numRef>
          </c:val>
          <c:extLst>
            <c:ext xmlns:c16="http://schemas.microsoft.com/office/drawing/2014/chart" uri="{C3380CC4-5D6E-409C-BE32-E72D297353CC}">
              <c16:uniqueId val="{00000001-0122-4516-B7F8-D5D16C3FEC3A}"/>
            </c:ext>
          </c:extLst>
        </c:ser>
        <c:ser>
          <c:idx val="2"/>
          <c:order val="2"/>
          <c:tx>
            <c:strRef>
              <c:f>'2.11'!$R$54</c:f>
              <c:strCache>
                <c:ptCount val="1"/>
                <c:pt idx="0">
                  <c:v>1992</c:v>
                </c:pt>
              </c:strCache>
            </c:strRef>
          </c:tx>
          <c:spPr>
            <a:solidFill>
              <a:srgbClr val="B5CF71"/>
            </a:solidFill>
          </c:spPr>
          <c:invertIfNegative val="0"/>
          <c:cat>
            <c:numRef>
              <c:f>'2.11'!$O$55:$O$62</c:f>
              <c:numCache>
                <c:formatCode>General</c:formatCode>
                <c:ptCount val="8"/>
                <c:pt idx="0">
                  <c:v>15</c:v>
                </c:pt>
                <c:pt idx="1">
                  <c:v>16</c:v>
                </c:pt>
                <c:pt idx="2">
                  <c:v>17</c:v>
                </c:pt>
                <c:pt idx="3">
                  <c:v>18</c:v>
                </c:pt>
                <c:pt idx="4">
                  <c:v>19</c:v>
                </c:pt>
                <c:pt idx="5">
                  <c:v>20</c:v>
                </c:pt>
                <c:pt idx="6">
                  <c:v>21</c:v>
                </c:pt>
                <c:pt idx="7">
                  <c:v>22</c:v>
                </c:pt>
              </c:numCache>
            </c:numRef>
          </c:cat>
          <c:val>
            <c:numRef>
              <c:f>'2.11'!$R$55:$R$62</c:f>
              <c:numCache>
                <c:formatCode>0.0%</c:formatCode>
                <c:ptCount val="8"/>
                <c:pt idx="0">
                  <c:v>7.1322520414820123E-2</c:v>
                </c:pt>
                <c:pt idx="1">
                  <c:v>8.8148731302610028E-2</c:v>
                </c:pt>
                <c:pt idx="2">
                  <c:v>9.07128720761885E-2</c:v>
                </c:pt>
                <c:pt idx="3">
                  <c:v>0.10261841288390605</c:v>
                </c:pt>
                <c:pt idx="4">
                  <c:v>0.13001261547226628</c:v>
                </c:pt>
                <c:pt idx="5">
                  <c:v>0.11328362537538239</c:v>
                </c:pt>
                <c:pt idx="6">
                  <c:v>0.11914709544006241</c:v>
                </c:pt>
                <c:pt idx="7">
                  <c:v>0.12551354070596121</c:v>
                </c:pt>
              </c:numCache>
            </c:numRef>
          </c:val>
          <c:extLst>
            <c:ext xmlns:c16="http://schemas.microsoft.com/office/drawing/2014/chart" uri="{C3380CC4-5D6E-409C-BE32-E72D297353CC}">
              <c16:uniqueId val="{00000002-0122-4516-B7F8-D5D16C3FEC3A}"/>
            </c:ext>
          </c:extLst>
        </c:ser>
        <c:ser>
          <c:idx val="3"/>
          <c:order val="3"/>
          <c:tx>
            <c:strRef>
              <c:f>'2.11'!$S$54</c:f>
              <c:strCache>
                <c:ptCount val="1"/>
                <c:pt idx="0">
                  <c:v>1993</c:v>
                </c:pt>
              </c:strCache>
            </c:strRef>
          </c:tx>
          <c:spPr>
            <a:solidFill>
              <a:srgbClr val="A7C466"/>
            </a:solidFill>
          </c:spPr>
          <c:invertIfNegative val="0"/>
          <c:cat>
            <c:numRef>
              <c:f>'2.11'!$O$55:$O$62</c:f>
              <c:numCache>
                <c:formatCode>General</c:formatCode>
                <c:ptCount val="8"/>
                <c:pt idx="0">
                  <c:v>15</c:v>
                </c:pt>
                <c:pt idx="1">
                  <c:v>16</c:v>
                </c:pt>
                <c:pt idx="2">
                  <c:v>17</c:v>
                </c:pt>
                <c:pt idx="3">
                  <c:v>18</c:v>
                </c:pt>
                <c:pt idx="4">
                  <c:v>19</c:v>
                </c:pt>
                <c:pt idx="5">
                  <c:v>20</c:v>
                </c:pt>
                <c:pt idx="6">
                  <c:v>21</c:v>
                </c:pt>
                <c:pt idx="7">
                  <c:v>22</c:v>
                </c:pt>
              </c:numCache>
            </c:numRef>
          </c:cat>
          <c:val>
            <c:numRef>
              <c:f>'2.11'!$S$55:$S$62</c:f>
              <c:numCache>
                <c:formatCode>0.0%</c:formatCode>
                <c:ptCount val="8"/>
                <c:pt idx="0">
                  <c:v>7.0989993448856148E-2</c:v>
                </c:pt>
                <c:pt idx="1">
                  <c:v>7.4900618756265303E-2</c:v>
                </c:pt>
                <c:pt idx="2">
                  <c:v>8.5321834527804175E-2</c:v>
                </c:pt>
                <c:pt idx="3">
                  <c:v>0.11170482213180388</c:v>
                </c:pt>
                <c:pt idx="4">
                  <c:v>9.565681278858007E-2</c:v>
                </c:pt>
                <c:pt idx="5">
                  <c:v>0.10720896645715094</c:v>
                </c:pt>
                <c:pt idx="6">
                  <c:v>0.11540082705824728</c:v>
                </c:pt>
                <c:pt idx="7">
                  <c:v>0.122277884380111</c:v>
                </c:pt>
              </c:numCache>
            </c:numRef>
          </c:val>
          <c:extLst>
            <c:ext xmlns:c16="http://schemas.microsoft.com/office/drawing/2014/chart" uri="{C3380CC4-5D6E-409C-BE32-E72D297353CC}">
              <c16:uniqueId val="{00000003-0122-4516-B7F8-D5D16C3FEC3A}"/>
            </c:ext>
          </c:extLst>
        </c:ser>
        <c:ser>
          <c:idx val="4"/>
          <c:order val="4"/>
          <c:tx>
            <c:strRef>
              <c:f>'2.11'!$T$54</c:f>
              <c:strCache>
                <c:ptCount val="1"/>
                <c:pt idx="0">
                  <c:v>1994</c:v>
                </c:pt>
              </c:strCache>
            </c:strRef>
          </c:tx>
          <c:spPr>
            <a:solidFill>
              <a:srgbClr val="98B85C"/>
            </a:solidFill>
          </c:spPr>
          <c:invertIfNegative val="0"/>
          <c:cat>
            <c:numRef>
              <c:f>'2.11'!$O$55:$O$62</c:f>
              <c:numCache>
                <c:formatCode>General</c:formatCode>
                <c:ptCount val="8"/>
                <c:pt idx="0">
                  <c:v>15</c:v>
                </c:pt>
                <c:pt idx="1">
                  <c:v>16</c:v>
                </c:pt>
                <c:pt idx="2">
                  <c:v>17</c:v>
                </c:pt>
                <c:pt idx="3">
                  <c:v>18</c:v>
                </c:pt>
                <c:pt idx="4">
                  <c:v>19</c:v>
                </c:pt>
                <c:pt idx="5">
                  <c:v>20</c:v>
                </c:pt>
                <c:pt idx="6">
                  <c:v>21</c:v>
                </c:pt>
                <c:pt idx="7">
                  <c:v>22</c:v>
                </c:pt>
              </c:numCache>
            </c:numRef>
          </c:cat>
          <c:val>
            <c:numRef>
              <c:f>'2.11'!$T$55:$T$62</c:f>
              <c:numCache>
                <c:formatCode>0.0%</c:formatCode>
                <c:ptCount val="8"/>
                <c:pt idx="0">
                  <c:v>5.700103902536191E-2</c:v>
                </c:pt>
                <c:pt idx="1">
                  <c:v>6.7982393542015185E-2</c:v>
                </c:pt>
                <c:pt idx="2">
                  <c:v>9.2138066215429859E-2</c:v>
                </c:pt>
                <c:pt idx="3">
                  <c:v>8.0930822532436442E-2</c:v>
                </c:pt>
                <c:pt idx="4">
                  <c:v>9.3776152931330681E-2</c:v>
                </c:pt>
                <c:pt idx="5">
                  <c:v>0.10512459090761805</c:v>
                </c:pt>
                <c:pt idx="6">
                  <c:v>0.11547339929571732</c:v>
                </c:pt>
                <c:pt idx="7">
                  <c:v>0.11591325439305711</c:v>
                </c:pt>
              </c:numCache>
            </c:numRef>
          </c:val>
          <c:extLst>
            <c:ext xmlns:c16="http://schemas.microsoft.com/office/drawing/2014/chart" uri="{C3380CC4-5D6E-409C-BE32-E72D297353CC}">
              <c16:uniqueId val="{00000004-0122-4516-B7F8-D5D16C3FEC3A}"/>
            </c:ext>
          </c:extLst>
        </c:ser>
        <c:ser>
          <c:idx val="5"/>
          <c:order val="5"/>
          <c:tx>
            <c:strRef>
              <c:f>'2.11'!$U$54</c:f>
              <c:strCache>
                <c:ptCount val="1"/>
                <c:pt idx="0">
                  <c:v>1995</c:v>
                </c:pt>
              </c:strCache>
            </c:strRef>
          </c:tx>
          <c:spPr>
            <a:solidFill>
              <a:srgbClr val="89AC52"/>
            </a:solidFill>
          </c:spPr>
          <c:invertIfNegative val="0"/>
          <c:cat>
            <c:numRef>
              <c:f>'2.11'!$O$55:$O$62</c:f>
              <c:numCache>
                <c:formatCode>General</c:formatCode>
                <c:ptCount val="8"/>
                <c:pt idx="0">
                  <c:v>15</c:v>
                </c:pt>
                <c:pt idx="1">
                  <c:v>16</c:v>
                </c:pt>
                <c:pt idx="2">
                  <c:v>17</c:v>
                </c:pt>
                <c:pt idx="3">
                  <c:v>18</c:v>
                </c:pt>
                <c:pt idx="4">
                  <c:v>19</c:v>
                </c:pt>
                <c:pt idx="5">
                  <c:v>20</c:v>
                </c:pt>
                <c:pt idx="6">
                  <c:v>21</c:v>
                </c:pt>
                <c:pt idx="7">
                  <c:v>22</c:v>
                </c:pt>
              </c:numCache>
            </c:numRef>
          </c:cat>
          <c:val>
            <c:numRef>
              <c:f>'2.11'!$U$55:$U$62</c:f>
              <c:numCache>
                <c:formatCode>0.0%</c:formatCode>
                <c:ptCount val="8"/>
                <c:pt idx="0">
                  <c:v>5.1403796330566243E-2</c:v>
                </c:pt>
                <c:pt idx="1">
                  <c:v>7.3474984393115172E-2</c:v>
                </c:pt>
                <c:pt idx="2">
                  <c:v>6.4995849024821584E-2</c:v>
                </c:pt>
                <c:pt idx="3">
                  <c:v>7.8405888484255781E-2</c:v>
                </c:pt>
                <c:pt idx="4">
                  <c:v>9.3021307492529792E-2</c:v>
                </c:pt>
                <c:pt idx="5">
                  <c:v>0.10718024508898327</c:v>
                </c:pt>
                <c:pt idx="6">
                  <c:v>0.10875262958237064</c:v>
                </c:pt>
                <c:pt idx="7">
                  <c:v>0.12616325188151756</c:v>
                </c:pt>
              </c:numCache>
            </c:numRef>
          </c:val>
          <c:extLst>
            <c:ext xmlns:c16="http://schemas.microsoft.com/office/drawing/2014/chart" uri="{C3380CC4-5D6E-409C-BE32-E72D297353CC}">
              <c16:uniqueId val="{00000005-0122-4516-B7F8-D5D16C3FEC3A}"/>
            </c:ext>
          </c:extLst>
        </c:ser>
        <c:ser>
          <c:idx val="6"/>
          <c:order val="6"/>
          <c:tx>
            <c:strRef>
              <c:f>'2.11'!$V$54</c:f>
              <c:strCache>
                <c:ptCount val="1"/>
                <c:pt idx="0">
                  <c:v>1996</c:v>
                </c:pt>
              </c:strCache>
            </c:strRef>
          </c:tx>
          <c:spPr>
            <a:solidFill>
              <a:srgbClr val="7AA048"/>
            </a:solidFill>
          </c:spPr>
          <c:invertIfNegative val="0"/>
          <c:cat>
            <c:numRef>
              <c:f>'2.11'!$O$55:$O$61</c:f>
              <c:numCache>
                <c:formatCode>General</c:formatCode>
                <c:ptCount val="7"/>
                <c:pt idx="0">
                  <c:v>15</c:v>
                </c:pt>
                <c:pt idx="1">
                  <c:v>16</c:v>
                </c:pt>
                <c:pt idx="2">
                  <c:v>17</c:v>
                </c:pt>
                <c:pt idx="3">
                  <c:v>18</c:v>
                </c:pt>
                <c:pt idx="4">
                  <c:v>19</c:v>
                </c:pt>
                <c:pt idx="5">
                  <c:v>20</c:v>
                </c:pt>
                <c:pt idx="6">
                  <c:v>21</c:v>
                </c:pt>
              </c:numCache>
            </c:numRef>
          </c:cat>
          <c:val>
            <c:numRef>
              <c:f>'2.11'!$V$55:$V$62</c:f>
              <c:numCache>
                <c:formatCode>0.0%</c:formatCode>
                <c:ptCount val="8"/>
                <c:pt idx="0">
                  <c:v>5.5276601145431759E-2</c:v>
                </c:pt>
                <c:pt idx="1">
                  <c:v>5.0114402065534525E-2</c:v>
                </c:pt>
                <c:pt idx="2">
                  <c:v>6.2552484332045744E-2</c:v>
                </c:pt>
                <c:pt idx="3">
                  <c:v>7.4392399990570679E-2</c:v>
                </c:pt>
                <c:pt idx="4">
                  <c:v>9.1404093191935876E-2</c:v>
                </c:pt>
                <c:pt idx="5">
                  <c:v>9.6131314433712145E-2</c:v>
                </c:pt>
                <c:pt idx="6">
                  <c:v>0.11133576873220741</c:v>
                </c:pt>
                <c:pt idx="7">
                  <c:v>0.1127496824444103</c:v>
                </c:pt>
              </c:numCache>
            </c:numRef>
          </c:val>
          <c:extLst>
            <c:ext xmlns:c16="http://schemas.microsoft.com/office/drawing/2014/chart" uri="{C3380CC4-5D6E-409C-BE32-E72D297353CC}">
              <c16:uniqueId val="{00000006-0122-4516-B7F8-D5D16C3FEC3A}"/>
            </c:ext>
          </c:extLst>
        </c:ser>
        <c:ser>
          <c:idx val="7"/>
          <c:order val="7"/>
          <c:tx>
            <c:strRef>
              <c:f>'2.11'!$W$54</c:f>
              <c:strCache>
                <c:ptCount val="1"/>
                <c:pt idx="0">
                  <c:v>1997</c:v>
                </c:pt>
              </c:strCache>
            </c:strRef>
          </c:tx>
          <c:spPr>
            <a:solidFill>
              <a:srgbClr val="6B943D"/>
            </a:solidFill>
          </c:spPr>
          <c:invertIfNegative val="0"/>
          <c:cat>
            <c:numRef>
              <c:f>'2.11'!$O$55:$O$61</c:f>
              <c:numCache>
                <c:formatCode>General</c:formatCode>
                <c:ptCount val="7"/>
                <c:pt idx="0">
                  <c:v>15</c:v>
                </c:pt>
                <c:pt idx="1">
                  <c:v>16</c:v>
                </c:pt>
                <c:pt idx="2">
                  <c:v>17</c:v>
                </c:pt>
                <c:pt idx="3">
                  <c:v>18</c:v>
                </c:pt>
                <c:pt idx="4">
                  <c:v>19</c:v>
                </c:pt>
                <c:pt idx="5">
                  <c:v>20</c:v>
                </c:pt>
                <c:pt idx="6">
                  <c:v>21</c:v>
                </c:pt>
              </c:numCache>
            </c:numRef>
          </c:cat>
          <c:val>
            <c:numRef>
              <c:f>'2.11'!$W$55:$W$61</c:f>
              <c:numCache>
                <c:formatCode>0.0%</c:formatCode>
                <c:ptCount val="7"/>
                <c:pt idx="0">
                  <c:v>4.1145133183968174E-2</c:v>
                </c:pt>
                <c:pt idx="1">
                  <c:v>4.1145133183968174E-2</c:v>
                </c:pt>
                <c:pt idx="2">
                  <c:v>5.2226018506018046E-2</c:v>
                </c:pt>
                <c:pt idx="3">
                  <c:v>6.642268583450206E-2</c:v>
                </c:pt>
                <c:pt idx="4">
                  <c:v>8.3554376657824947E-2</c:v>
                </c:pt>
                <c:pt idx="5">
                  <c:v>9.1178617624835145E-2</c:v>
                </c:pt>
                <c:pt idx="6">
                  <c:v>0.10620248437577062</c:v>
                </c:pt>
              </c:numCache>
            </c:numRef>
          </c:val>
          <c:extLst>
            <c:ext xmlns:c16="http://schemas.microsoft.com/office/drawing/2014/chart" uri="{C3380CC4-5D6E-409C-BE32-E72D297353CC}">
              <c16:uniqueId val="{00000007-0122-4516-B7F8-D5D16C3FEC3A}"/>
            </c:ext>
          </c:extLst>
        </c:ser>
        <c:dLbls>
          <c:showLegendKey val="0"/>
          <c:showVal val="0"/>
          <c:showCatName val="0"/>
          <c:showSerName val="0"/>
          <c:showPercent val="0"/>
          <c:showBubbleSize val="0"/>
        </c:dLbls>
        <c:gapWidth val="150"/>
        <c:axId val="158995584"/>
        <c:axId val="158997504"/>
      </c:barChart>
      <c:catAx>
        <c:axId val="158995584"/>
        <c:scaling>
          <c:orientation val="minMax"/>
        </c:scaling>
        <c:delete val="0"/>
        <c:axPos val="b"/>
        <c:title>
          <c:tx>
            <c:rich>
              <a:bodyPr/>
              <a:lstStyle/>
              <a:p>
                <a:pPr>
                  <a:defRPr sz="700">
                    <a:latin typeface="Arial" pitchFamily="34" charset="0"/>
                    <a:cs typeface="Arial" pitchFamily="34" charset="0"/>
                  </a:defRPr>
                </a:pPr>
                <a:r>
                  <a:rPr lang="en-US" sz="700" b="0">
                    <a:latin typeface="Arial" pitchFamily="34" charset="0"/>
                    <a:cs typeface="Arial" pitchFamily="34" charset="0"/>
                  </a:rPr>
                  <a:t>Vehicle age when scrapped</a:t>
                </a:r>
              </a:p>
            </c:rich>
          </c:tx>
          <c:layout>
            <c:manualLayout>
              <c:xMode val="edge"/>
              <c:yMode val="edge"/>
              <c:x val="0.35605730533683388"/>
              <c:y val="0.92960629921259863"/>
            </c:manualLayout>
          </c:layout>
          <c:overlay val="0"/>
        </c:title>
        <c:numFmt formatCode="General" sourceLinked="1"/>
        <c:majorTickMark val="out"/>
        <c:minorTickMark val="none"/>
        <c:tickLblPos val="nextTo"/>
        <c:txPr>
          <a:bodyPr/>
          <a:lstStyle/>
          <a:p>
            <a:pPr>
              <a:defRPr sz="700">
                <a:latin typeface="Arial" pitchFamily="34" charset="0"/>
                <a:cs typeface="Arial" pitchFamily="34" charset="0"/>
              </a:defRPr>
            </a:pPr>
            <a:endParaRPr lang="en-US"/>
          </a:p>
        </c:txPr>
        <c:crossAx val="158997504"/>
        <c:crosses val="autoZero"/>
        <c:auto val="1"/>
        <c:lblAlgn val="ctr"/>
        <c:lblOffset val="100"/>
        <c:noMultiLvlLbl val="0"/>
      </c:catAx>
      <c:valAx>
        <c:axId val="158997504"/>
        <c:scaling>
          <c:orientation val="minMax"/>
        </c:scaling>
        <c:delete val="0"/>
        <c:axPos val="l"/>
        <c:majorGridlines>
          <c:spPr>
            <a:ln>
              <a:solidFill>
                <a:schemeClr val="bg1">
                  <a:lumMod val="75000"/>
                </a:schemeClr>
              </a:solidFill>
              <a:prstDash val="dash"/>
            </a:ln>
          </c:spPr>
        </c:majorGridlines>
        <c:numFmt formatCode="0%" sourceLinked="0"/>
        <c:majorTickMark val="out"/>
        <c:minorTickMark val="none"/>
        <c:tickLblPos val="nextTo"/>
        <c:txPr>
          <a:bodyPr/>
          <a:lstStyle/>
          <a:p>
            <a:pPr>
              <a:defRPr sz="700">
                <a:latin typeface="Arial" pitchFamily="34" charset="0"/>
                <a:cs typeface="Arial" pitchFamily="34" charset="0"/>
              </a:defRPr>
            </a:pPr>
            <a:endParaRPr lang="en-US"/>
          </a:p>
        </c:txPr>
        <c:crossAx val="158995584"/>
        <c:crosses val="autoZero"/>
        <c:crossBetween val="between"/>
      </c:valAx>
      <c:spPr>
        <a:solidFill>
          <a:srgbClr val="FFFFFF"/>
        </a:solidFill>
      </c:spPr>
    </c:plotArea>
    <c:legend>
      <c:legendPos val="r"/>
      <c:layout>
        <c:manualLayout>
          <c:xMode val="edge"/>
          <c:yMode val="edge"/>
          <c:x val="0.89488473315835515"/>
          <c:y val="0.26211869349665312"/>
          <c:w val="8.8448600174978145E-2"/>
          <c:h val="0.54983668708078171"/>
        </c:manualLayout>
      </c:layout>
      <c:overlay val="0"/>
      <c:txPr>
        <a:bodyPr/>
        <a:lstStyle/>
        <a:p>
          <a:pPr>
            <a:defRPr sz="700">
              <a:latin typeface="Arial" pitchFamily="34" charset="0"/>
              <a:cs typeface="Arial" pitchFamily="34" charset="0"/>
            </a:defRPr>
          </a:pPr>
          <a:endParaRPr lang="en-US"/>
        </a:p>
      </c:txPr>
    </c:legend>
    <c:plotVisOnly val="1"/>
    <c:dispBlanksAs val="gap"/>
    <c:showDLblsOverMax val="0"/>
  </c:chart>
  <c:spPr>
    <a:solidFill>
      <a:srgbClr val="FFFFFF"/>
    </a:solidFill>
    <a:ln>
      <a:noFill/>
    </a:ln>
  </c:spPr>
  <c:printSettings>
    <c:headerFooter/>
    <c:pageMargins b="0.75000000000001188" l="0.70000000000000062" r="0.70000000000000062" t="0.75000000000001188" header="0.30000000000000032" footer="0.30000000000000032"/>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NZ" sz="900">
                <a:latin typeface="Arial" pitchFamily="34" charset="0"/>
                <a:cs typeface="Arial" pitchFamily="34" charset="0"/>
              </a:rPr>
              <a:t>Figure 2.11d : Vehicle</a:t>
            </a:r>
            <a:r>
              <a:rPr lang="en-NZ" sz="900" baseline="0">
                <a:latin typeface="Arial" pitchFamily="34" charset="0"/>
                <a:cs typeface="Arial" pitchFamily="34" charset="0"/>
              </a:rPr>
              <a:t> scrappage</a:t>
            </a:r>
            <a:r>
              <a:rPr lang="en-NZ" sz="900">
                <a:latin typeface="Arial" pitchFamily="34" charset="0"/>
                <a:cs typeface="Arial" pitchFamily="34" charset="0"/>
              </a:rPr>
              <a:t> </a:t>
            </a:r>
          </a:p>
        </c:rich>
      </c:tx>
      <c:layout>
        <c:manualLayout>
          <c:xMode val="edge"/>
          <c:yMode val="edge"/>
          <c:x val="0.24236638888889037"/>
          <c:y val="1.1759259259259261E-2"/>
        </c:manualLayout>
      </c:layout>
      <c:overlay val="0"/>
    </c:title>
    <c:autoTitleDeleted val="0"/>
    <c:plotArea>
      <c:layout>
        <c:manualLayout>
          <c:layoutTarget val="inner"/>
          <c:xMode val="edge"/>
          <c:yMode val="edge"/>
          <c:x val="8.9057742782155266E-2"/>
          <c:y val="9.6965101584524163E-2"/>
          <c:w val="0.72066444444445232"/>
          <c:h val="0.75798101851853827"/>
        </c:manualLayout>
      </c:layout>
      <c:lineChart>
        <c:grouping val="standard"/>
        <c:varyColors val="0"/>
        <c:ser>
          <c:idx val="0"/>
          <c:order val="0"/>
          <c:tx>
            <c:strRef>
              <c:f>'2.11'!$P$31</c:f>
              <c:strCache>
                <c:ptCount val="1"/>
                <c:pt idx="0">
                  <c:v>1990</c:v>
                </c:pt>
              </c:strCache>
            </c:strRef>
          </c:tx>
          <c:spPr>
            <a:ln>
              <a:solidFill>
                <a:srgbClr val="D3E785"/>
              </a:solidFill>
            </a:ln>
          </c:spPr>
          <c:marker>
            <c:symbol val="none"/>
          </c:marker>
          <c:cat>
            <c:numRef>
              <c:f>'2.11'!$O$32:$O$49</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'2.11'!$P$32:$P$49</c:f>
              <c:numCache>
                <c:formatCode>0.0%</c:formatCode>
                <c:ptCount val="18"/>
                <c:pt idx="0">
                  <c:v>4.648132281945605E-3</c:v>
                </c:pt>
                <c:pt idx="1">
                  <c:v>-1.7745617215546683E-2</c:v>
                </c:pt>
                <c:pt idx="2">
                  <c:v>-3.468712957764053E-2</c:v>
                </c:pt>
                <c:pt idx="3">
                  <c:v>-4.8907774833581108E-2</c:v>
                </c:pt>
                <c:pt idx="4">
                  <c:v>-6.9044989948752744E-2</c:v>
                </c:pt>
                <c:pt idx="5">
                  <c:v>-8.9433218573983231E-2</c:v>
                </c:pt>
                <c:pt idx="6">
                  <c:v>-0.10694126213267963</c:v>
                </c:pt>
                <c:pt idx="7">
                  <c:v>-0.12478869025357164</c:v>
                </c:pt>
                <c:pt idx="8">
                  <c:v>-0.11842026545420359</c:v>
                </c:pt>
                <c:pt idx="9">
                  <c:v>-0.12171476767069633</c:v>
                </c:pt>
                <c:pt idx="10">
                  <c:v>-0.14571283500375287</c:v>
                </c:pt>
                <c:pt idx="11">
                  <c:v>-0.11804380127915237</c:v>
                </c:pt>
                <c:pt idx="12">
                  <c:v>-0.11828476830894097</c:v>
                </c:pt>
                <c:pt idx="13">
                  <c:v>-0.116723436072111</c:v>
                </c:pt>
                <c:pt idx="14">
                  <c:v>-0.12150112866817153</c:v>
                </c:pt>
                <c:pt idx="15">
                  <c:v>-0.11038307530887992</c:v>
                </c:pt>
                <c:pt idx="16">
                  <c:v>-0.11043181052327544</c:v>
                </c:pt>
                <c:pt idx="17">
                  <c:v>-9.7543157097245481E-2</c:v>
                </c:pt>
              </c:numCache>
            </c:numRef>
          </c:val>
          <c:smooth val="0"/>
          <c:extLst>
            <c:ext xmlns:c16="http://schemas.microsoft.com/office/drawing/2014/chart" uri="{C3380CC4-5D6E-409C-BE32-E72D297353CC}">
              <c16:uniqueId val="{00000000-FE60-41CA-9E69-2B8AB3FBECFE}"/>
            </c:ext>
          </c:extLst>
        </c:ser>
        <c:ser>
          <c:idx val="1"/>
          <c:order val="1"/>
          <c:tx>
            <c:strRef>
              <c:f>'2.11'!$Q$31</c:f>
              <c:strCache>
                <c:ptCount val="1"/>
                <c:pt idx="0">
                  <c:v>1991</c:v>
                </c:pt>
              </c:strCache>
            </c:strRef>
          </c:tx>
          <c:spPr>
            <a:ln>
              <a:solidFill>
                <a:srgbClr val="C4DB7B"/>
              </a:solidFill>
            </a:ln>
          </c:spPr>
          <c:marker>
            <c:symbol val="none"/>
          </c:marker>
          <c:cat>
            <c:numRef>
              <c:f>'2.11'!$O$32:$O$49</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'2.11'!$Q$32:$Q$49</c:f>
              <c:numCache>
                <c:formatCode>0.0%</c:formatCode>
                <c:ptCount val="18"/>
                <c:pt idx="0">
                  <c:v>4.1881196605617399E-2</c:v>
                </c:pt>
                <c:pt idx="1">
                  <c:v>5.6767074000132478E-3</c:v>
                </c:pt>
                <c:pt idx="2">
                  <c:v>-1.8139278682802629E-2</c:v>
                </c:pt>
                <c:pt idx="3">
                  <c:v>-3.4382585414896139E-2</c:v>
                </c:pt>
                <c:pt idx="4">
                  <c:v>-5.2162008248822223E-2</c:v>
                </c:pt>
                <c:pt idx="5">
                  <c:v>-7.0307995751782704E-2</c:v>
                </c:pt>
                <c:pt idx="6">
                  <c:v>-8.7858215288204144E-2</c:v>
                </c:pt>
                <c:pt idx="7">
                  <c:v>-0.10508047605756776</c:v>
                </c:pt>
                <c:pt idx="8">
                  <c:v>-0.10357622672893607</c:v>
                </c:pt>
                <c:pt idx="9">
                  <c:v>-0.11367042534970029</c:v>
                </c:pt>
                <c:pt idx="10">
                  <c:v>-0.140316444229724</c:v>
                </c:pt>
                <c:pt idx="11">
                  <c:v>-0.11776895788697272</c:v>
                </c:pt>
                <c:pt idx="12">
                  <c:v>-0.12019269050083603</c:v>
                </c:pt>
                <c:pt idx="13">
                  <c:v>-0.12522436912680812</c:v>
                </c:pt>
                <c:pt idx="14">
                  <c:v>-0.13045952237261838</c:v>
                </c:pt>
                <c:pt idx="15">
                  <c:v>-0.12038707886335243</c:v>
                </c:pt>
                <c:pt idx="16">
                  <c:v>-0.12678659993687724</c:v>
                </c:pt>
                <c:pt idx="17">
                  <c:v>-0.10832860019621005</c:v>
                </c:pt>
              </c:numCache>
            </c:numRef>
          </c:val>
          <c:smooth val="0"/>
          <c:extLst>
            <c:ext xmlns:c16="http://schemas.microsoft.com/office/drawing/2014/chart" uri="{C3380CC4-5D6E-409C-BE32-E72D297353CC}">
              <c16:uniqueId val="{00000001-FE60-41CA-9E69-2B8AB3FBECFE}"/>
            </c:ext>
          </c:extLst>
        </c:ser>
        <c:ser>
          <c:idx val="2"/>
          <c:order val="2"/>
          <c:tx>
            <c:strRef>
              <c:f>'2.11'!$R$31</c:f>
              <c:strCache>
                <c:ptCount val="1"/>
                <c:pt idx="0">
                  <c:v>1992</c:v>
                </c:pt>
              </c:strCache>
            </c:strRef>
          </c:tx>
          <c:spPr>
            <a:ln>
              <a:solidFill>
                <a:srgbClr val="B5CF71"/>
              </a:solidFill>
            </a:ln>
          </c:spPr>
          <c:marker>
            <c:symbol val="none"/>
          </c:marker>
          <c:cat>
            <c:numRef>
              <c:f>'2.11'!$O$32:$O$49</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'2.11'!$R$32:$R$49</c:f>
              <c:numCache>
                <c:formatCode>0.0%</c:formatCode>
                <c:ptCount val="18"/>
                <c:pt idx="0">
                  <c:v>0.13932199138903978</c:v>
                </c:pt>
                <c:pt idx="1">
                  <c:v>3.786846408654454E-2</c:v>
                </c:pt>
                <c:pt idx="2">
                  <c:v>4.1966093820227091E-3</c:v>
                </c:pt>
                <c:pt idx="3">
                  <c:v>-1.9165392661731562E-2</c:v>
                </c:pt>
                <c:pt idx="4">
                  <c:v>-3.620338704963677E-2</c:v>
                </c:pt>
                <c:pt idx="5">
                  <c:v>-5.4070732433927682E-2</c:v>
                </c:pt>
                <c:pt idx="6">
                  <c:v>-7.1322520414820123E-2</c:v>
                </c:pt>
                <c:pt idx="7">
                  <c:v>-8.8148731302610028E-2</c:v>
                </c:pt>
                <c:pt idx="8">
                  <c:v>-9.07128720761885E-2</c:v>
                </c:pt>
                <c:pt idx="9">
                  <c:v>-0.10261841288390605</c:v>
                </c:pt>
                <c:pt idx="10">
                  <c:v>-0.13001261547226628</c:v>
                </c:pt>
                <c:pt idx="11">
                  <c:v>-0.11328362537538239</c:v>
                </c:pt>
                <c:pt idx="12">
                  <c:v>-0.11914709544006241</c:v>
                </c:pt>
                <c:pt idx="13">
                  <c:v>-0.12551354070596121</c:v>
                </c:pt>
                <c:pt idx="14">
                  <c:v>-0.13258457745514318</c:v>
                </c:pt>
                <c:pt idx="15">
                  <c:v>-0.1244749723669667</c:v>
                </c:pt>
                <c:pt idx="16">
                  <c:v>-0.1332263242375602</c:v>
                </c:pt>
                <c:pt idx="17">
                  <c:v>-0.11910112359550562</c:v>
                </c:pt>
              </c:numCache>
            </c:numRef>
          </c:val>
          <c:smooth val="0"/>
          <c:extLst>
            <c:ext xmlns:c16="http://schemas.microsoft.com/office/drawing/2014/chart" uri="{C3380CC4-5D6E-409C-BE32-E72D297353CC}">
              <c16:uniqueId val="{00000002-FE60-41CA-9E69-2B8AB3FBECFE}"/>
            </c:ext>
          </c:extLst>
        </c:ser>
        <c:ser>
          <c:idx val="3"/>
          <c:order val="3"/>
          <c:tx>
            <c:strRef>
              <c:f>'2.11'!$S$31</c:f>
              <c:strCache>
                <c:ptCount val="1"/>
                <c:pt idx="0">
                  <c:v>1993</c:v>
                </c:pt>
              </c:strCache>
            </c:strRef>
          </c:tx>
          <c:spPr>
            <a:ln>
              <a:solidFill>
                <a:srgbClr val="A7C466"/>
              </a:solidFill>
            </a:ln>
          </c:spPr>
          <c:marker>
            <c:symbol val="none"/>
          </c:marker>
          <c:cat>
            <c:numRef>
              <c:f>'2.11'!$O$32:$O$49</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'2.11'!$S$32:$S$49</c:f>
              <c:numCache>
                <c:formatCode>0.0%</c:formatCode>
                <c:ptCount val="18"/>
                <c:pt idx="0">
                  <c:v>0.10774375876674758</c:v>
                </c:pt>
                <c:pt idx="1">
                  <c:v>7.110955862172208E-2</c:v>
                </c:pt>
                <c:pt idx="2">
                  <c:v>1.8548067739756258E-2</c:v>
                </c:pt>
                <c:pt idx="3">
                  <c:v>2.4699687251645841E-3</c:v>
                </c:pt>
                <c:pt idx="4">
                  <c:v>-2.0007642600081033E-2</c:v>
                </c:pt>
                <c:pt idx="5">
                  <c:v>-4.0558707987778275E-2</c:v>
                </c:pt>
                <c:pt idx="6">
                  <c:v>-5.5551511622264238E-2</c:v>
                </c:pt>
                <c:pt idx="7">
                  <c:v>-7.0989993448856148E-2</c:v>
                </c:pt>
                <c:pt idx="8">
                  <c:v>-7.4900618756265303E-2</c:v>
                </c:pt>
                <c:pt idx="9">
                  <c:v>-8.5321834527804175E-2</c:v>
                </c:pt>
                <c:pt idx="10">
                  <c:v>-0.11170482213180388</c:v>
                </c:pt>
                <c:pt idx="11">
                  <c:v>-9.565681278858007E-2</c:v>
                </c:pt>
                <c:pt idx="12">
                  <c:v>-0.10720896645715094</c:v>
                </c:pt>
                <c:pt idx="13">
                  <c:v>-0.11540082705824728</c:v>
                </c:pt>
                <c:pt idx="14">
                  <c:v>-0.122277884380111</c:v>
                </c:pt>
                <c:pt idx="15">
                  <c:v>-0.12094313046540295</c:v>
                </c:pt>
                <c:pt idx="16">
                  <c:v>-0.13330996611753709</c:v>
                </c:pt>
                <c:pt idx="17">
                  <c:v>-0.12373377498748217</c:v>
                </c:pt>
              </c:numCache>
            </c:numRef>
          </c:val>
          <c:smooth val="0"/>
          <c:extLst>
            <c:ext xmlns:c16="http://schemas.microsoft.com/office/drawing/2014/chart" uri="{C3380CC4-5D6E-409C-BE32-E72D297353CC}">
              <c16:uniqueId val="{00000003-FE60-41CA-9E69-2B8AB3FBECFE}"/>
            </c:ext>
          </c:extLst>
        </c:ser>
        <c:ser>
          <c:idx val="4"/>
          <c:order val="4"/>
          <c:tx>
            <c:strRef>
              <c:f>'2.11'!$T$31</c:f>
              <c:strCache>
                <c:ptCount val="1"/>
                <c:pt idx="0">
                  <c:v>1994</c:v>
                </c:pt>
              </c:strCache>
            </c:strRef>
          </c:tx>
          <c:spPr>
            <a:ln>
              <a:solidFill>
                <a:srgbClr val="98B85C"/>
              </a:solidFill>
            </a:ln>
          </c:spPr>
          <c:marker>
            <c:symbol val="none"/>
          </c:marker>
          <c:cat>
            <c:numRef>
              <c:f>'2.11'!$O$32:$O$49</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'2.11'!$T$32:$T$49</c:f>
              <c:numCache>
                <c:formatCode>0.0%</c:formatCode>
                <c:ptCount val="18"/>
                <c:pt idx="0">
                  <c:v>0.21484500540508944</c:v>
                </c:pt>
                <c:pt idx="1">
                  <c:v>9.6102740467286285E-2</c:v>
                </c:pt>
                <c:pt idx="2">
                  <c:v>9.5334218292321804E-2</c:v>
                </c:pt>
                <c:pt idx="3">
                  <c:v>3.2355798603807884E-2</c:v>
                </c:pt>
                <c:pt idx="4">
                  <c:v>9.1682149145997371E-3</c:v>
                </c:pt>
                <c:pt idx="5">
                  <c:v>-2.0876094156327962E-2</c:v>
                </c:pt>
                <c:pt idx="6">
                  <c:v>-3.84645595844747E-2</c:v>
                </c:pt>
                <c:pt idx="7">
                  <c:v>-5.1608555134050493E-2</c:v>
                </c:pt>
                <c:pt idx="8">
                  <c:v>-5.700103902536191E-2</c:v>
                </c:pt>
                <c:pt idx="9">
                  <c:v>-6.7982393542015185E-2</c:v>
                </c:pt>
                <c:pt idx="10">
                  <c:v>-9.2138066215429859E-2</c:v>
                </c:pt>
                <c:pt idx="11">
                  <c:v>-8.0930822532436442E-2</c:v>
                </c:pt>
                <c:pt idx="12">
                  <c:v>-9.3776152931330681E-2</c:v>
                </c:pt>
                <c:pt idx="13">
                  <c:v>-0.10512459090761805</c:v>
                </c:pt>
                <c:pt idx="14">
                  <c:v>-0.11547339929571732</c:v>
                </c:pt>
                <c:pt idx="15">
                  <c:v>-0.11591325439305711</c:v>
                </c:pt>
                <c:pt idx="16">
                  <c:v>-0.12885338889853559</c:v>
                </c:pt>
                <c:pt idx="17">
                  <c:v>-0.12053844313923512</c:v>
                </c:pt>
              </c:numCache>
            </c:numRef>
          </c:val>
          <c:smooth val="0"/>
          <c:extLst>
            <c:ext xmlns:c16="http://schemas.microsoft.com/office/drawing/2014/chart" uri="{C3380CC4-5D6E-409C-BE32-E72D297353CC}">
              <c16:uniqueId val="{00000004-FE60-41CA-9E69-2B8AB3FBECFE}"/>
            </c:ext>
          </c:extLst>
        </c:ser>
        <c:ser>
          <c:idx val="5"/>
          <c:order val="5"/>
          <c:tx>
            <c:strRef>
              <c:f>'2.11'!$U$31</c:f>
              <c:strCache>
                <c:ptCount val="1"/>
                <c:pt idx="0">
                  <c:v>1995</c:v>
                </c:pt>
              </c:strCache>
            </c:strRef>
          </c:tx>
          <c:spPr>
            <a:ln>
              <a:solidFill>
                <a:srgbClr val="89AC52"/>
              </a:solidFill>
            </a:ln>
          </c:spPr>
          <c:marker>
            <c:symbol val="none"/>
          </c:marker>
          <c:cat>
            <c:numRef>
              <c:f>'2.11'!$O$32:$O$49</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'2.11'!$U$32:$U$49</c:f>
              <c:numCache>
                <c:formatCode>0.0%</c:formatCode>
                <c:ptCount val="18"/>
                <c:pt idx="0">
                  <c:v>0.15128994914623561</c:v>
                </c:pt>
                <c:pt idx="1">
                  <c:v>0.28339543026439817</c:v>
                </c:pt>
                <c:pt idx="2">
                  <c:v>0.1661758224846277</c:v>
                </c:pt>
                <c:pt idx="3">
                  <c:v>0.16917207539020795</c:v>
                </c:pt>
                <c:pt idx="4">
                  <c:v>5.8735403369794881E-2</c:v>
                </c:pt>
                <c:pt idx="5">
                  <c:v>1.1678846265676723E-2</c:v>
                </c:pt>
                <c:pt idx="6">
                  <c:v>-1.9471561461157472E-2</c:v>
                </c:pt>
                <c:pt idx="7">
                  <c:v>-3.6565527281254173E-2</c:v>
                </c:pt>
                <c:pt idx="8">
                  <c:v>-4.1000730163881172E-2</c:v>
                </c:pt>
                <c:pt idx="9">
                  <c:v>-5.1403796330566243E-2</c:v>
                </c:pt>
                <c:pt idx="10">
                  <c:v>-7.3474984393115172E-2</c:v>
                </c:pt>
                <c:pt idx="11">
                  <c:v>-6.4995849024821584E-2</c:v>
                </c:pt>
                <c:pt idx="12">
                  <c:v>-7.8405888484255781E-2</c:v>
                </c:pt>
                <c:pt idx="13">
                  <c:v>-9.3021307492529792E-2</c:v>
                </c:pt>
                <c:pt idx="14">
                  <c:v>-0.10718024508898327</c:v>
                </c:pt>
                <c:pt idx="15">
                  <c:v>-0.10875262958237064</c:v>
                </c:pt>
                <c:pt idx="16">
                  <c:v>-0.12616325188151756</c:v>
                </c:pt>
                <c:pt idx="17">
                  <c:v>-0.12464021609175047</c:v>
                </c:pt>
              </c:numCache>
            </c:numRef>
          </c:val>
          <c:smooth val="0"/>
          <c:extLst>
            <c:ext xmlns:c16="http://schemas.microsoft.com/office/drawing/2014/chart" uri="{C3380CC4-5D6E-409C-BE32-E72D297353CC}">
              <c16:uniqueId val="{00000005-FE60-41CA-9E69-2B8AB3FBECFE}"/>
            </c:ext>
          </c:extLst>
        </c:ser>
        <c:ser>
          <c:idx val="6"/>
          <c:order val="6"/>
          <c:tx>
            <c:strRef>
              <c:f>'2.11'!$V$31</c:f>
              <c:strCache>
                <c:ptCount val="1"/>
                <c:pt idx="0">
                  <c:v>1996</c:v>
                </c:pt>
              </c:strCache>
            </c:strRef>
          </c:tx>
          <c:spPr>
            <a:ln>
              <a:solidFill>
                <a:srgbClr val="7AA048"/>
              </a:solidFill>
            </a:ln>
          </c:spPr>
          <c:marker>
            <c:symbol val="none"/>
          </c:marker>
          <c:cat>
            <c:numRef>
              <c:f>'2.11'!$O$32:$O$49</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'2.11'!$V$32:$V$49</c:f>
              <c:numCache>
                <c:formatCode>0.0%</c:formatCode>
                <c:ptCount val="18"/>
                <c:pt idx="0">
                  <c:v>0.15962860269199308</c:v>
                </c:pt>
                <c:pt idx="1">
                  <c:v>0.21432432184834682</c:v>
                </c:pt>
                <c:pt idx="2">
                  <c:v>0.37557335988894924</c:v>
                </c:pt>
                <c:pt idx="3">
                  <c:v>0.17455781939836013</c:v>
                </c:pt>
                <c:pt idx="4">
                  <c:v>0.19175114282112227</c:v>
                </c:pt>
                <c:pt idx="5">
                  <c:v>5.1087454795497367E-2</c:v>
                </c:pt>
                <c:pt idx="6">
                  <c:v>2.3394515931829396E-2</c:v>
                </c:pt>
                <c:pt idx="7">
                  <c:v>-1.6343464071332803E-2</c:v>
                </c:pt>
                <c:pt idx="8">
                  <c:v>-2.9090155041343158E-2</c:v>
                </c:pt>
                <c:pt idx="9">
                  <c:v>-3.8401836758822472E-2</c:v>
                </c:pt>
                <c:pt idx="10">
                  <c:v>-5.5276601145431759E-2</c:v>
                </c:pt>
                <c:pt idx="11">
                  <c:v>-5.0114402065534525E-2</c:v>
                </c:pt>
                <c:pt idx="12">
                  <c:v>-6.2552484332045744E-2</c:v>
                </c:pt>
                <c:pt idx="13">
                  <c:v>-7.4392399990570679E-2</c:v>
                </c:pt>
                <c:pt idx="14">
                  <c:v>-9.1404093191935876E-2</c:v>
                </c:pt>
                <c:pt idx="15">
                  <c:v>-9.6131314433712145E-2</c:v>
                </c:pt>
                <c:pt idx="16">
                  <c:v>-0.11133576873220741</c:v>
                </c:pt>
                <c:pt idx="17">
                  <c:v>-0.1127496824444103</c:v>
                </c:pt>
              </c:numCache>
            </c:numRef>
          </c:val>
          <c:smooth val="0"/>
          <c:extLst>
            <c:ext xmlns:c16="http://schemas.microsoft.com/office/drawing/2014/chart" uri="{C3380CC4-5D6E-409C-BE32-E72D297353CC}">
              <c16:uniqueId val="{00000006-FE60-41CA-9E69-2B8AB3FBECFE}"/>
            </c:ext>
          </c:extLst>
        </c:ser>
        <c:ser>
          <c:idx val="7"/>
          <c:order val="7"/>
          <c:tx>
            <c:strRef>
              <c:f>'2.11'!$W$31</c:f>
              <c:strCache>
                <c:ptCount val="1"/>
                <c:pt idx="0">
                  <c:v>1997</c:v>
                </c:pt>
              </c:strCache>
            </c:strRef>
          </c:tx>
          <c:spPr>
            <a:ln>
              <a:solidFill>
                <a:srgbClr val="6B943D"/>
              </a:solidFill>
            </a:ln>
          </c:spPr>
          <c:marker>
            <c:symbol val="none"/>
          </c:marker>
          <c:cat>
            <c:numRef>
              <c:f>'2.11'!$O$32:$O$49</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'2.11'!$W$32:$W$49</c:f>
              <c:numCache>
                <c:formatCode>0.0%</c:formatCode>
                <c:ptCount val="18"/>
                <c:pt idx="0">
                  <c:v>5.8775261716009997E-2</c:v>
                </c:pt>
                <c:pt idx="1">
                  <c:v>0.26146249999999993</c:v>
                </c:pt>
                <c:pt idx="2">
                  <c:v>0.20832961740836531</c:v>
                </c:pt>
                <c:pt idx="3">
                  <c:v>0.2848180677540777</c:v>
                </c:pt>
                <c:pt idx="4">
                  <c:v>0.14949065563725483</c:v>
                </c:pt>
                <c:pt idx="5">
                  <c:v>0.16373762444958984</c:v>
                </c:pt>
                <c:pt idx="6">
                  <c:v>5.968098253181342E-2</c:v>
                </c:pt>
                <c:pt idx="7">
                  <c:v>-1.8461067409913934E-4</c:v>
                </c:pt>
                <c:pt idx="8">
                  <c:v>-2.1743046548494016E-2</c:v>
                </c:pt>
                <c:pt idx="9">
                  <c:v>-3.060031304668076E-2</c:v>
                </c:pt>
                <c:pt idx="10">
                  <c:v>-4.6174010913080044E-2</c:v>
                </c:pt>
                <c:pt idx="11">
                  <c:v>-4.1145133183968174E-2</c:v>
                </c:pt>
                <c:pt idx="12">
                  <c:v>-5.2226018506018046E-2</c:v>
                </c:pt>
                <c:pt idx="13">
                  <c:v>-6.642268583450206E-2</c:v>
                </c:pt>
                <c:pt idx="14">
                  <c:v>-8.3554376657824947E-2</c:v>
                </c:pt>
                <c:pt idx="15">
                  <c:v>-9.1178617624835145E-2</c:v>
                </c:pt>
                <c:pt idx="16">
                  <c:v>-0.10620248437577062</c:v>
                </c:pt>
                <c:pt idx="17">
                  <c:v>-0.10798240496949252</c:v>
                </c:pt>
              </c:numCache>
            </c:numRef>
          </c:val>
          <c:smooth val="0"/>
          <c:extLst>
            <c:ext xmlns:c16="http://schemas.microsoft.com/office/drawing/2014/chart" uri="{C3380CC4-5D6E-409C-BE32-E72D297353CC}">
              <c16:uniqueId val="{00000007-FE60-41CA-9E69-2B8AB3FBECFE}"/>
            </c:ext>
          </c:extLst>
        </c:ser>
        <c:ser>
          <c:idx val="8"/>
          <c:order val="8"/>
          <c:tx>
            <c:strRef>
              <c:f>'2.11'!$X$31</c:f>
              <c:strCache>
                <c:ptCount val="1"/>
                <c:pt idx="0">
                  <c:v>1998</c:v>
                </c:pt>
              </c:strCache>
            </c:strRef>
          </c:tx>
          <c:spPr>
            <a:ln>
              <a:solidFill>
                <a:srgbClr val="4E7D29"/>
              </a:solidFill>
            </a:ln>
          </c:spPr>
          <c:marker>
            <c:symbol val="none"/>
          </c:marker>
          <c:cat>
            <c:numRef>
              <c:f>'2.11'!$O$32:$O$49</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'2.11'!$X$32:$X$49</c:f>
              <c:numCache>
                <c:formatCode>0.0%</c:formatCode>
                <c:ptCount val="18"/>
                <c:pt idx="0">
                  <c:v>4.3180605321338827E-2</c:v>
                </c:pt>
                <c:pt idx="1">
                  <c:v>8.0213981905081999E-2</c:v>
                </c:pt>
                <c:pt idx="2">
                  <c:v>0.21330085921114939</c:v>
                </c:pt>
                <c:pt idx="3">
                  <c:v>0.14939388194359249</c:v>
                </c:pt>
                <c:pt idx="4">
                  <c:v>0.22699267452578464</c:v>
                </c:pt>
                <c:pt idx="5">
                  <c:v>0.12944013917444241</c:v>
                </c:pt>
                <c:pt idx="6">
                  <c:v>0.17555958523829185</c:v>
                </c:pt>
                <c:pt idx="7">
                  <c:v>4.6014389174766634E-2</c:v>
                </c:pt>
                <c:pt idx="8">
                  <c:v>-9.0018789500654339E-3</c:v>
                </c:pt>
                <c:pt idx="9">
                  <c:v>-2.2918833202144273E-2</c:v>
                </c:pt>
                <c:pt idx="10">
                  <c:v>-3.5222862519110887E-2</c:v>
                </c:pt>
                <c:pt idx="11">
                  <c:v>-3.0858779789114443E-2</c:v>
                </c:pt>
                <c:pt idx="12">
                  <c:v>-4.1645965271969176E-2</c:v>
                </c:pt>
                <c:pt idx="13">
                  <c:v>-5.4644486005840487E-2</c:v>
                </c:pt>
                <c:pt idx="14">
                  <c:v>-6.9409543378361471E-2</c:v>
                </c:pt>
                <c:pt idx="15">
                  <c:v>-7.8980150530736482E-2</c:v>
                </c:pt>
                <c:pt idx="16">
                  <c:v>-9.784483805913935E-2</c:v>
                </c:pt>
                <c:pt idx="17">
                  <c:v>-0.10309722596283333</c:v>
                </c:pt>
              </c:numCache>
            </c:numRef>
          </c:val>
          <c:smooth val="0"/>
          <c:extLst>
            <c:ext xmlns:c16="http://schemas.microsoft.com/office/drawing/2014/chart" uri="{C3380CC4-5D6E-409C-BE32-E72D297353CC}">
              <c16:uniqueId val="{00000008-FE60-41CA-9E69-2B8AB3FBECFE}"/>
            </c:ext>
          </c:extLst>
        </c:ser>
        <c:ser>
          <c:idx val="9"/>
          <c:order val="9"/>
          <c:tx>
            <c:strRef>
              <c:f>'2.11'!$Y$31</c:f>
              <c:strCache>
                <c:ptCount val="1"/>
                <c:pt idx="0">
                  <c:v>1999</c:v>
                </c:pt>
              </c:strCache>
            </c:strRef>
          </c:tx>
          <c:spPr>
            <a:ln>
              <a:solidFill>
                <a:srgbClr val="4E7D29"/>
              </a:solidFill>
            </a:ln>
          </c:spPr>
          <c:marker>
            <c:symbol val="none"/>
          </c:marker>
          <c:cat>
            <c:numRef>
              <c:f>'2.11'!$O$32:$O$49</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'2.11'!$Y$32:$Y$49</c:f>
              <c:numCache>
                <c:formatCode>0.0%</c:formatCode>
                <c:ptCount val="18"/>
                <c:pt idx="0">
                  <c:v>7.5534319475838441E-3</c:v>
                </c:pt>
                <c:pt idx="1">
                  <c:v>6.1110322305835574E-2</c:v>
                </c:pt>
                <c:pt idx="2">
                  <c:v>8.0860117215725058E-2</c:v>
                </c:pt>
                <c:pt idx="3">
                  <c:v>0.15588595763645596</c:v>
                </c:pt>
                <c:pt idx="4">
                  <c:v>9.7344943182426702E-2</c:v>
                </c:pt>
                <c:pt idx="5">
                  <c:v>0.15053973335415494</c:v>
                </c:pt>
                <c:pt idx="6">
                  <c:v>0.11796542305016877</c:v>
                </c:pt>
                <c:pt idx="7">
                  <c:v>0.13851033478010133</c:v>
                </c:pt>
                <c:pt idx="8">
                  <c:v>2.1840551312299228E-2</c:v>
                </c:pt>
                <c:pt idx="9">
                  <c:v>-1.3533873818639575E-2</c:v>
                </c:pt>
                <c:pt idx="10">
                  <c:v>-2.3683584142180858E-2</c:v>
                </c:pt>
                <c:pt idx="11">
                  <c:v>-2.439354742587807E-2</c:v>
                </c:pt>
                <c:pt idx="12">
                  <c:v>-3.2410106899902869E-2</c:v>
                </c:pt>
                <c:pt idx="13">
                  <c:v>-4.3410263216420053E-2</c:v>
                </c:pt>
                <c:pt idx="14">
                  <c:v>-5.7327133643317874E-2</c:v>
                </c:pt>
                <c:pt idx="15">
                  <c:v>-6.5586812627291269E-2</c:v>
                </c:pt>
                <c:pt idx="16">
                  <c:v>-8.5473214589789848E-2</c:v>
                </c:pt>
                <c:pt idx="17">
                  <c:v>-9.5258488264921337E-2</c:v>
                </c:pt>
              </c:numCache>
            </c:numRef>
          </c:val>
          <c:smooth val="0"/>
          <c:extLst>
            <c:ext xmlns:c16="http://schemas.microsoft.com/office/drawing/2014/chart" uri="{C3380CC4-5D6E-409C-BE32-E72D297353CC}">
              <c16:uniqueId val="{00000009-FE60-41CA-9E69-2B8AB3FBECFE}"/>
            </c:ext>
          </c:extLst>
        </c:ser>
        <c:dLbls>
          <c:showLegendKey val="0"/>
          <c:showVal val="0"/>
          <c:showCatName val="0"/>
          <c:showSerName val="0"/>
          <c:showPercent val="0"/>
          <c:showBubbleSize val="0"/>
        </c:dLbls>
        <c:smooth val="0"/>
        <c:axId val="159242880"/>
        <c:axId val="159261440"/>
      </c:lineChart>
      <c:catAx>
        <c:axId val="159242880"/>
        <c:scaling>
          <c:orientation val="minMax"/>
        </c:scaling>
        <c:delete val="0"/>
        <c:axPos val="b"/>
        <c:majorGridlines>
          <c:spPr>
            <a:ln>
              <a:solidFill>
                <a:schemeClr val="bg1">
                  <a:lumMod val="90000"/>
                </a:schemeClr>
              </a:solidFill>
              <a:prstDash val="dash"/>
            </a:ln>
          </c:spPr>
        </c:majorGridlines>
        <c:title>
          <c:tx>
            <c:rich>
              <a:bodyPr/>
              <a:lstStyle/>
              <a:p>
                <a:pPr>
                  <a:defRPr sz="700" b="0">
                    <a:latin typeface="Arial" pitchFamily="34" charset="0"/>
                    <a:cs typeface="Arial" pitchFamily="34" charset="0"/>
                  </a:defRPr>
                </a:pPr>
                <a:r>
                  <a:rPr lang="en-US" sz="700" b="0">
                    <a:latin typeface="Arial" pitchFamily="34" charset="0"/>
                    <a:cs typeface="Arial" pitchFamily="34" charset="0"/>
                  </a:rPr>
                  <a:t>Fleet year</a:t>
                </a:r>
              </a:p>
            </c:rich>
          </c:tx>
          <c:overlay val="0"/>
        </c:title>
        <c:numFmt formatCode="General" sourceLinked="1"/>
        <c:majorTickMark val="out"/>
        <c:minorTickMark val="none"/>
        <c:tickLblPos val="low"/>
        <c:txPr>
          <a:bodyPr/>
          <a:lstStyle/>
          <a:p>
            <a:pPr>
              <a:defRPr sz="700">
                <a:latin typeface="Arial" pitchFamily="34" charset="0"/>
                <a:cs typeface="Arial" pitchFamily="34" charset="0"/>
              </a:defRPr>
            </a:pPr>
            <a:endParaRPr lang="en-US"/>
          </a:p>
        </c:txPr>
        <c:crossAx val="159261440"/>
        <c:crosses val="autoZero"/>
        <c:auto val="1"/>
        <c:lblAlgn val="ctr"/>
        <c:lblOffset val="100"/>
        <c:tickLblSkip val="2"/>
        <c:noMultiLvlLbl val="0"/>
      </c:catAx>
      <c:valAx>
        <c:axId val="159261440"/>
        <c:scaling>
          <c:orientation val="minMax"/>
          <c:max val="0.4"/>
          <c:min val="-0.15000000000000024"/>
        </c:scaling>
        <c:delete val="0"/>
        <c:axPos val="l"/>
        <c:majorGridlines>
          <c:spPr>
            <a:ln>
              <a:solidFill>
                <a:schemeClr val="bg1">
                  <a:lumMod val="75000"/>
                </a:schemeClr>
              </a:solidFill>
              <a:prstDash val="dash"/>
            </a:ln>
          </c:spPr>
        </c:majorGridlines>
        <c:numFmt formatCode="0%" sourceLinked="0"/>
        <c:majorTickMark val="out"/>
        <c:minorTickMark val="none"/>
        <c:tickLblPos val="nextTo"/>
        <c:txPr>
          <a:bodyPr/>
          <a:lstStyle/>
          <a:p>
            <a:pPr>
              <a:defRPr sz="700">
                <a:latin typeface="Arial" pitchFamily="34" charset="0"/>
                <a:cs typeface="Arial" pitchFamily="34" charset="0"/>
              </a:defRPr>
            </a:pPr>
            <a:endParaRPr lang="en-US"/>
          </a:p>
        </c:txPr>
        <c:crossAx val="159242880"/>
        <c:crosses val="autoZero"/>
        <c:crossBetween val="midCat"/>
      </c:valAx>
      <c:spPr>
        <a:solidFill>
          <a:srgbClr val="FFFFFF"/>
        </a:solidFill>
        <a:ln>
          <a:noFill/>
        </a:ln>
      </c:spPr>
    </c:plotArea>
    <c:legend>
      <c:legendPos val="r"/>
      <c:layout>
        <c:manualLayout>
          <c:xMode val="edge"/>
          <c:yMode val="edge"/>
          <c:x val="0.81803722222222219"/>
          <c:y val="0.17640555555555559"/>
          <c:w val="0.16079611111111144"/>
          <c:h val="0.78444907407408426"/>
        </c:manualLayout>
      </c:layout>
      <c:overlay val="0"/>
      <c:txPr>
        <a:bodyPr/>
        <a:lstStyle/>
        <a:p>
          <a:pPr>
            <a:defRPr sz="700">
              <a:latin typeface="Arial" pitchFamily="34" charset="0"/>
              <a:cs typeface="Arial" pitchFamily="34" charset="0"/>
            </a:defRPr>
          </a:pPr>
          <a:endParaRPr lang="en-US"/>
        </a:p>
      </c:txPr>
    </c:legend>
    <c:plotVisOnly val="1"/>
    <c:dispBlanksAs val="gap"/>
    <c:showDLblsOverMax val="0"/>
  </c:chart>
  <c:spPr>
    <a:solidFill>
      <a:srgbClr val="FFFFFF"/>
    </a:solidFill>
    <a:ln>
      <a:noFill/>
    </a:ln>
  </c:spPr>
  <c:printSettings>
    <c:headerFooter/>
    <c:pageMargins b="0.75000000000001177" l="0.70000000000000062" r="0.70000000000000062" t="0.75000000000001177" header="0.30000000000000032" footer="0.30000000000000032"/>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NZ" sz="1000" b="1" i="0" u="none" strike="noStrike" baseline="0">
                <a:solidFill>
                  <a:srgbClr val="000000"/>
                </a:solidFill>
                <a:latin typeface="Arial"/>
                <a:cs typeface="Arial"/>
              </a:rPr>
              <a:t>Figure 2.13 : Light diesel fleet age structure, Dec 2018</a:t>
            </a:r>
          </a:p>
        </c:rich>
      </c:tx>
      <c:layout>
        <c:manualLayout>
          <c:xMode val="edge"/>
          <c:yMode val="edge"/>
          <c:x val="0.16299639293670873"/>
          <c:y val="3.2418788560520842E-2"/>
        </c:manualLayout>
      </c:layout>
      <c:overlay val="0"/>
      <c:spPr>
        <a:noFill/>
        <a:ln w="25400">
          <a:noFill/>
        </a:ln>
      </c:spPr>
    </c:title>
    <c:autoTitleDeleted val="0"/>
    <c:plotArea>
      <c:layout>
        <c:manualLayout>
          <c:layoutTarget val="inner"/>
          <c:xMode val="edge"/>
          <c:yMode val="edge"/>
          <c:x val="0.17313943217068037"/>
          <c:y val="0.16430787060708318"/>
          <c:w val="0.78139866732159435"/>
          <c:h val="0.64630637079455988"/>
        </c:manualLayout>
      </c:layout>
      <c:barChart>
        <c:barDir val="col"/>
        <c:grouping val="stacked"/>
        <c:varyColors val="0"/>
        <c:ser>
          <c:idx val="1"/>
          <c:order val="0"/>
          <c:spPr>
            <a:solidFill>
              <a:schemeClr val="accent3"/>
            </a:solidFill>
            <a:ln w="25400">
              <a:noFill/>
            </a:ln>
          </c:spPr>
          <c:invertIfNegative val="0"/>
          <c:cat>
            <c:strRef>
              <c:f>'2.13'!$A$4:$A$42</c:f>
              <c:strCache>
                <c:ptCount val="39"/>
                <c:pt idx="0">
                  <c:v>&lt;=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strCache>
            </c:strRef>
          </c:cat>
          <c:val>
            <c:numRef>
              <c:f>'2.13'!$B$4:$B$42</c:f>
              <c:numCache>
                <c:formatCode>General</c:formatCode>
                <c:ptCount val="39"/>
                <c:pt idx="0">
                  <c:v>2062</c:v>
                </c:pt>
                <c:pt idx="1">
                  <c:v>350</c:v>
                </c:pt>
                <c:pt idx="2">
                  <c:v>488</c:v>
                </c:pt>
                <c:pt idx="3">
                  <c:v>584</c:v>
                </c:pt>
                <c:pt idx="4">
                  <c:v>973</c:v>
                </c:pt>
                <c:pt idx="5">
                  <c:v>1335</c:v>
                </c:pt>
                <c:pt idx="6">
                  <c:v>1457</c:v>
                </c:pt>
                <c:pt idx="7">
                  <c:v>1840</c:v>
                </c:pt>
                <c:pt idx="8">
                  <c:v>3326</c:v>
                </c:pt>
                <c:pt idx="9">
                  <c:v>4625</c:v>
                </c:pt>
                <c:pt idx="10">
                  <c:v>7103</c:v>
                </c:pt>
                <c:pt idx="11">
                  <c:v>8737</c:v>
                </c:pt>
                <c:pt idx="12">
                  <c:v>10636</c:v>
                </c:pt>
                <c:pt idx="13">
                  <c:v>11670</c:v>
                </c:pt>
                <c:pt idx="14">
                  <c:v>16320</c:v>
                </c:pt>
                <c:pt idx="15">
                  <c:v>18094</c:v>
                </c:pt>
                <c:pt idx="16">
                  <c:v>28024</c:v>
                </c:pt>
                <c:pt idx="17">
                  <c:v>20681</c:v>
                </c:pt>
                <c:pt idx="18">
                  <c:v>13182</c:v>
                </c:pt>
                <c:pt idx="19">
                  <c:v>12344</c:v>
                </c:pt>
                <c:pt idx="20">
                  <c:v>12544</c:v>
                </c:pt>
                <c:pt idx="21">
                  <c:v>12112</c:v>
                </c:pt>
                <c:pt idx="22">
                  <c:v>12467</c:v>
                </c:pt>
                <c:pt idx="23">
                  <c:v>12966</c:v>
                </c:pt>
                <c:pt idx="24">
                  <c:v>15367</c:v>
                </c:pt>
                <c:pt idx="25">
                  <c:v>18457</c:v>
                </c:pt>
                <c:pt idx="26">
                  <c:v>20669</c:v>
                </c:pt>
                <c:pt idx="27">
                  <c:v>26061</c:v>
                </c:pt>
                <c:pt idx="28">
                  <c:v>29555</c:v>
                </c:pt>
                <c:pt idx="29">
                  <c:v>22043</c:v>
                </c:pt>
                <c:pt idx="30">
                  <c:v>25873</c:v>
                </c:pt>
                <c:pt idx="31">
                  <c:v>29077</c:v>
                </c:pt>
                <c:pt idx="32">
                  <c:v>36181</c:v>
                </c:pt>
                <c:pt idx="33">
                  <c:v>42607</c:v>
                </c:pt>
                <c:pt idx="34">
                  <c:v>45505</c:v>
                </c:pt>
                <c:pt idx="35">
                  <c:v>48773</c:v>
                </c:pt>
                <c:pt idx="36">
                  <c:v>55146</c:v>
                </c:pt>
                <c:pt idx="37">
                  <c:v>60914</c:v>
                </c:pt>
                <c:pt idx="38">
                  <c:v>61827</c:v>
                </c:pt>
              </c:numCache>
            </c:numRef>
          </c:val>
          <c:extLst>
            <c:ext xmlns:c16="http://schemas.microsoft.com/office/drawing/2014/chart" uri="{C3380CC4-5D6E-409C-BE32-E72D297353CC}">
              <c16:uniqueId val="{00000000-53BF-4A00-B7C3-37D18DD695ED}"/>
            </c:ext>
          </c:extLst>
        </c:ser>
        <c:dLbls>
          <c:showLegendKey val="0"/>
          <c:showVal val="0"/>
          <c:showCatName val="0"/>
          <c:showSerName val="0"/>
          <c:showPercent val="0"/>
          <c:showBubbleSize val="0"/>
        </c:dLbls>
        <c:gapWidth val="150"/>
        <c:overlap val="100"/>
        <c:axId val="159293824"/>
        <c:axId val="159295744"/>
      </c:barChart>
      <c:catAx>
        <c:axId val="159293824"/>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NZ"/>
                  <a:t>Year of manufacture</a:t>
                </a:r>
              </a:p>
            </c:rich>
          </c:tx>
          <c:layout>
            <c:manualLayout>
              <c:xMode val="edge"/>
              <c:yMode val="edge"/>
              <c:x val="0.43851192513980158"/>
              <c:y val="0.905237072638647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9295744"/>
        <c:crosses val="autoZero"/>
        <c:auto val="1"/>
        <c:lblAlgn val="ctr"/>
        <c:lblOffset val="100"/>
        <c:tickLblSkip val="5"/>
        <c:tickMarkSkip val="1"/>
        <c:noMultiLvlLbl val="1"/>
      </c:catAx>
      <c:valAx>
        <c:axId val="159295744"/>
        <c:scaling>
          <c:orientation val="minMax"/>
        </c:scaling>
        <c:delete val="0"/>
        <c:axPos val="l"/>
        <c:majorGridlines>
          <c:spPr>
            <a:ln w="3175">
              <a:solidFill>
                <a:schemeClr val="bg1">
                  <a:lumMod val="75000"/>
                </a:schemeClr>
              </a:solidFill>
              <a:prstDash val="sysDash"/>
            </a:ln>
          </c:spPr>
        </c:majorGridlines>
        <c:title>
          <c:tx>
            <c:rich>
              <a:bodyPr/>
              <a:lstStyle/>
              <a:p>
                <a:pPr>
                  <a:defRPr sz="900" b="0" i="0" u="none" strike="noStrike" baseline="0">
                    <a:solidFill>
                      <a:srgbClr val="000000"/>
                    </a:solidFill>
                    <a:latin typeface="Arial"/>
                    <a:ea typeface="Arial"/>
                    <a:cs typeface="Arial"/>
                  </a:defRPr>
                </a:pPr>
                <a:r>
                  <a:rPr lang="en-NZ"/>
                  <a:t>Vehicles</a:t>
                </a:r>
              </a:p>
            </c:rich>
          </c:tx>
          <c:layout>
            <c:manualLayout>
              <c:xMode val="edge"/>
              <c:yMode val="edge"/>
              <c:x val="2.4271814794417292E-2"/>
              <c:y val="0.4064836213655191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9293824"/>
        <c:crosses val="autoZero"/>
        <c:crossBetween val="between"/>
        <c:majorUnit val="100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3.2a : Light passenger fleet travel in 2018</a:t>
            </a:r>
          </a:p>
        </c:rich>
      </c:tx>
      <c:layout>
        <c:manualLayout>
          <c:xMode val="edge"/>
          <c:yMode val="edge"/>
          <c:x val="0.16245444444444718"/>
          <c:y val="1.7768518518518836E-3"/>
        </c:manualLayout>
      </c:layout>
      <c:overlay val="0"/>
      <c:spPr>
        <a:noFill/>
        <a:ln w="25400">
          <a:noFill/>
        </a:ln>
      </c:spPr>
    </c:title>
    <c:autoTitleDeleted val="0"/>
    <c:plotArea>
      <c:layout>
        <c:manualLayout>
          <c:layoutTarget val="inner"/>
          <c:xMode val="edge"/>
          <c:yMode val="edge"/>
          <c:x val="0.13430802305490708"/>
          <c:y val="0.11566278668908472"/>
          <c:w val="0.82988169192418804"/>
          <c:h val="0.7075129357298271"/>
        </c:manualLayout>
      </c:layout>
      <c:barChart>
        <c:barDir val="col"/>
        <c:grouping val="stacked"/>
        <c:varyColors val="0"/>
        <c:ser>
          <c:idx val="0"/>
          <c:order val="0"/>
          <c:tx>
            <c:strRef>
              <c:f>'3.1,3.2,3.4,8.3'!$B$3</c:f>
              <c:strCache>
                <c:ptCount val="1"/>
                <c:pt idx="0">
                  <c:v>NZ new light passenger</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'3.1,3.2,3.4,8.3'!$B$7:$B$15</c:f>
              <c:numCache>
                <c:formatCode>0.00</c:formatCode>
                <c:ptCount val="9"/>
                <c:pt idx="0">
                  <c:v>202.71655859800001</c:v>
                </c:pt>
                <c:pt idx="1">
                  <c:v>48.826671916000002</c:v>
                </c:pt>
                <c:pt idx="2">
                  <c:v>123.33768913999999</c:v>
                </c:pt>
                <c:pt idx="3">
                  <c:v>436.36006929000001</c:v>
                </c:pt>
                <c:pt idx="4">
                  <c:v>1052.0675590000001</c:v>
                </c:pt>
                <c:pt idx="5">
                  <c:v>2392.3442378</c:v>
                </c:pt>
                <c:pt idx="6">
                  <c:v>3650.5331411000002</c:v>
                </c:pt>
                <c:pt idx="7">
                  <c:v>4754.0997501000002</c:v>
                </c:pt>
                <c:pt idx="8">
                  <c:v>5591.8352765</c:v>
                </c:pt>
              </c:numCache>
            </c:numRef>
          </c:val>
          <c:extLst>
            <c:ext xmlns:c16="http://schemas.microsoft.com/office/drawing/2014/chart" uri="{C3380CC4-5D6E-409C-BE32-E72D297353CC}">
              <c16:uniqueId val="{00000000-4A96-46DD-804A-EA25819A9A12}"/>
            </c:ext>
          </c:extLst>
        </c:ser>
        <c:ser>
          <c:idx val="1"/>
          <c:order val="1"/>
          <c:tx>
            <c:strRef>
              <c:f>'3.1,3.2,3.4,8.3'!$C$3</c:f>
              <c:strCache>
                <c:ptCount val="1"/>
                <c:pt idx="0">
                  <c:v>Used import light passenger</c:v>
                </c:pt>
              </c:strCache>
            </c:strRef>
          </c:tx>
          <c:spPr>
            <a:solidFill>
              <a:srgbClr val="434646"/>
            </a:solidFill>
            <a:ln w="25400">
              <a:noFill/>
            </a:ln>
          </c:spPr>
          <c:invertIfNegative val="0"/>
          <c:cat>
            <c:strRef>
              <c:f>'3.1,3.2,3.4,8.3'!$A$7:$A$14</c:f>
              <c:strCache>
                <c:ptCount val="8"/>
                <c:pt idx="0">
                  <c:v>Pre1980</c:v>
                </c:pt>
                <c:pt idx="1">
                  <c:v>1980-1984 </c:v>
                </c:pt>
                <c:pt idx="2">
                  <c:v>1985-1989 </c:v>
                </c:pt>
                <c:pt idx="3">
                  <c:v>1990-1994 </c:v>
                </c:pt>
                <c:pt idx="4">
                  <c:v>1995-1999 </c:v>
                </c:pt>
                <c:pt idx="5">
                  <c:v>2000-2004 </c:v>
                </c:pt>
                <c:pt idx="6">
                  <c:v>2005-2009 </c:v>
                </c:pt>
                <c:pt idx="7">
                  <c:v>2010-2014 </c:v>
                </c:pt>
              </c:strCache>
            </c:strRef>
          </c:cat>
          <c:val>
            <c:numRef>
              <c:f>'3.1,3.2,3.4,8.3'!$C$7:$C$15</c:f>
              <c:numCache>
                <c:formatCode>0.00</c:formatCode>
                <c:ptCount val="9"/>
                <c:pt idx="0">
                  <c:v>55.436138899199996</c:v>
                </c:pt>
                <c:pt idx="1">
                  <c:v>20.854004172</c:v>
                </c:pt>
                <c:pt idx="2">
                  <c:v>106.13791218999999</c:v>
                </c:pt>
                <c:pt idx="3">
                  <c:v>874.63304296000001</c:v>
                </c:pt>
                <c:pt idx="4">
                  <c:v>3340.3513960999999</c:v>
                </c:pt>
                <c:pt idx="5">
                  <c:v>4234.6914839000001</c:v>
                </c:pt>
                <c:pt idx="6">
                  <c:v>7329.2448129000004</c:v>
                </c:pt>
                <c:pt idx="7">
                  <c:v>1406.9820781999999</c:v>
                </c:pt>
                <c:pt idx="8">
                  <c:v>119.83770801999999</c:v>
                </c:pt>
              </c:numCache>
            </c:numRef>
          </c:val>
          <c:extLst>
            <c:ext xmlns:c16="http://schemas.microsoft.com/office/drawing/2014/chart" uri="{C3380CC4-5D6E-409C-BE32-E72D297353CC}">
              <c16:uniqueId val="{00000001-4A96-46DD-804A-EA25819A9A12}"/>
            </c:ext>
          </c:extLst>
        </c:ser>
        <c:dLbls>
          <c:showLegendKey val="0"/>
          <c:showVal val="0"/>
          <c:showCatName val="0"/>
          <c:showSerName val="0"/>
          <c:showPercent val="0"/>
          <c:showBubbleSize val="0"/>
        </c:dLbls>
        <c:gapWidth val="150"/>
        <c:overlap val="100"/>
        <c:axId val="159630080"/>
        <c:axId val="159632000"/>
      </c:barChart>
      <c:catAx>
        <c:axId val="15963008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0999833333333335"/>
              <c:y val="0.93479120370371382"/>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59632000"/>
        <c:crosses val="autoZero"/>
        <c:auto val="1"/>
        <c:lblAlgn val="ctr"/>
        <c:lblOffset val="100"/>
        <c:tickLblSkip val="1"/>
        <c:tickMarkSkip val="1"/>
        <c:noMultiLvlLbl val="0"/>
      </c:catAx>
      <c:valAx>
        <c:axId val="159632000"/>
        <c:scaling>
          <c:orientation val="minMax"/>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Millions of vehicle km</a:t>
                </a:r>
              </a:p>
            </c:rich>
          </c:tx>
          <c:layout>
            <c:manualLayout>
              <c:xMode val="edge"/>
              <c:yMode val="edge"/>
              <c:x val="5.0147222222222234E-3"/>
              <c:y val="0.2633995370370370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9630080"/>
        <c:crosses val="autoZero"/>
        <c:crossBetween val="between"/>
        <c:majorUnit val="3000"/>
      </c:valAx>
      <c:spPr>
        <a:solidFill>
          <a:srgbClr val="FFFFFF"/>
        </a:solidFill>
        <a:ln w="25400">
          <a:noFill/>
        </a:ln>
      </c:spPr>
    </c:plotArea>
    <c:legend>
      <c:legendPos val="r"/>
      <c:layout>
        <c:manualLayout>
          <c:xMode val="edge"/>
          <c:yMode val="edge"/>
          <c:x val="0.19181583333333332"/>
          <c:y val="0.13012083333333332"/>
          <c:w val="0.36582944444445126"/>
          <c:h val="0.1541333333333359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sz="900"/>
              <a:t>Figure 3.2c : Light commercial fleet travel in 2018</a:t>
            </a:r>
          </a:p>
        </c:rich>
      </c:tx>
      <c:layout>
        <c:manualLayout>
          <c:xMode val="edge"/>
          <c:yMode val="edge"/>
          <c:x val="0.13332805555555555"/>
          <c:y val="3.5027322404372323E-3"/>
        </c:manualLayout>
      </c:layout>
      <c:overlay val="0"/>
      <c:spPr>
        <a:noFill/>
        <a:ln w="25400">
          <a:noFill/>
        </a:ln>
      </c:spPr>
    </c:title>
    <c:autoTitleDeleted val="0"/>
    <c:plotArea>
      <c:layout>
        <c:manualLayout>
          <c:layoutTarget val="inner"/>
          <c:xMode val="edge"/>
          <c:yMode val="edge"/>
          <c:x val="0.13188289925297797"/>
          <c:y val="0.10344840027565073"/>
          <c:w val="0.83341866882024362"/>
          <c:h val="0.71719262295081965"/>
        </c:manualLayout>
      </c:layout>
      <c:barChart>
        <c:barDir val="col"/>
        <c:grouping val="stacked"/>
        <c:varyColors val="0"/>
        <c:ser>
          <c:idx val="0"/>
          <c:order val="0"/>
          <c:tx>
            <c:strRef>
              <c:f>'3.1,3.2,3.4,8.3'!$D$3</c:f>
              <c:strCache>
                <c:ptCount val="1"/>
                <c:pt idx="0">
                  <c:v>NZ new light commercial</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'3.1,3.2,3.4,8.3'!$D$7:$D$15</c:f>
              <c:numCache>
                <c:formatCode>0.00</c:formatCode>
                <c:ptCount val="9"/>
                <c:pt idx="0">
                  <c:v>52.747006020999997</c:v>
                </c:pt>
                <c:pt idx="1">
                  <c:v>35.438522831</c:v>
                </c:pt>
                <c:pt idx="2">
                  <c:v>59.008184104999998</c:v>
                </c:pt>
                <c:pt idx="3">
                  <c:v>181.42119968</c:v>
                </c:pt>
                <c:pt idx="4">
                  <c:v>281.08347364999997</c:v>
                </c:pt>
                <c:pt idx="5">
                  <c:v>692.16733763000002</c:v>
                </c:pt>
                <c:pt idx="6">
                  <c:v>1247.6526968000001</c:v>
                </c:pt>
                <c:pt idx="7">
                  <c:v>2110.7871095</c:v>
                </c:pt>
                <c:pt idx="8">
                  <c:v>3187.6104092</c:v>
                </c:pt>
              </c:numCache>
            </c:numRef>
          </c:val>
          <c:extLst>
            <c:ext xmlns:c16="http://schemas.microsoft.com/office/drawing/2014/chart" uri="{C3380CC4-5D6E-409C-BE32-E72D297353CC}">
              <c16:uniqueId val="{00000000-1197-4C7F-9070-DA5462FC7784}"/>
            </c:ext>
          </c:extLst>
        </c:ser>
        <c:ser>
          <c:idx val="1"/>
          <c:order val="1"/>
          <c:tx>
            <c:strRef>
              <c:f>'3.1,3.2,3.4,8.3'!$E$3</c:f>
              <c:strCache>
                <c:ptCount val="1"/>
                <c:pt idx="0">
                  <c:v>Used import light commercial</c:v>
                </c:pt>
              </c:strCache>
            </c:strRef>
          </c:tx>
          <c:spPr>
            <a:solidFill>
              <a:srgbClr val="434646"/>
            </a:solidFill>
            <a:ln w="25400">
              <a:noFill/>
            </a:ln>
          </c:spPr>
          <c:invertIfNegative val="0"/>
          <c:cat>
            <c:strRef>
              <c:f>'3.1,3.2,3.4,8.3'!$A$7:$A$14</c:f>
              <c:strCache>
                <c:ptCount val="8"/>
                <c:pt idx="0">
                  <c:v>Pre1980</c:v>
                </c:pt>
                <c:pt idx="1">
                  <c:v>1980-1984 </c:v>
                </c:pt>
                <c:pt idx="2">
                  <c:v>1985-1989 </c:v>
                </c:pt>
                <c:pt idx="3">
                  <c:v>1990-1994 </c:v>
                </c:pt>
                <c:pt idx="4">
                  <c:v>1995-1999 </c:v>
                </c:pt>
                <c:pt idx="5">
                  <c:v>2000-2004 </c:v>
                </c:pt>
                <c:pt idx="6">
                  <c:v>2005-2009 </c:v>
                </c:pt>
                <c:pt idx="7">
                  <c:v>2010-2014 </c:v>
                </c:pt>
              </c:strCache>
            </c:strRef>
          </c:cat>
          <c:val>
            <c:numRef>
              <c:f>'3.1,3.2,3.4,8.3'!$E$7:$E$15</c:f>
              <c:numCache>
                <c:formatCode>0.00</c:formatCode>
                <c:ptCount val="9"/>
                <c:pt idx="0">
                  <c:v>11.360262030000001</c:v>
                </c:pt>
                <c:pt idx="1">
                  <c:v>7.8323062453999999</c:v>
                </c:pt>
                <c:pt idx="2">
                  <c:v>50.304035497999998</c:v>
                </c:pt>
                <c:pt idx="3">
                  <c:v>120.9796175</c:v>
                </c:pt>
                <c:pt idx="4">
                  <c:v>201.73058621000001</c:v>
                </c:pt>
                <c:pt idx="5">
                  <c:v>157.77503981999999</c:v>
                </c:pt>
                <c:pt idx="6">
                  <c:v>410.34274533000001</c:v>
                </c:pt>
                <c:pt idx="7">
                  <c:v>288.78726927000002</c:v>
                </c:pt>
                <c:pt idx="8">
                  <c:v>36.737519556000002</c:v>
                </c:pt>
              </c:numCache>
            </c:numRef>
          </c:val>
          <c:extLst>
            <c:ext xmlns:c16="http://schemas.microsoft.com/office/drawing/2014/chart" uri="{C3380CC4-5D6E-409C-BE32-E72D297353CC}">
              <c16:uniqueId val="{00000001-1197-4C7F-9070-DA5462FC7784}"/>
            </c:ext>
          </c:extLst>
        </c:ser>
        <c:dLbls>
          <c:showLegendKey val="0"/>
          <c:showVal val="0"/>
          <c:showCatName val="0"/>
          <c:showSerName val="0"/>
          <c:showPercent val="0"/>
          <c:showBubbleSize val="0"/>
        </c:dLbls>
        <c:gapWidth val="150"/>
        <c:overlap val="100"/>
        <c:axId val="159552640"/>
        <c:axId val="159554560"/>
      </c:barChart>
      <c:catAx>
        <c:axId val="15955264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39226916666667061"/>
              <c:y val="0.9343556466302368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59554560"/>
        <c:crosses val="autoZero"/>
        <c:auto val="1"/>
        <c:lblAlgn val="ctr"/>
        <c:lblOffset val="100"/>
        <c:tickLblSkip val="1"/>
        <c:tickMarkSkip val="1"/>
        <c:noMultiLvlLbl val="0"/>
      </c:catAx>
      <c:valAx>
        <c:axId val="159554560"/>
        <c:scaling>
          <c:orientation val="minMax"/>
        </c:scaling>
        <c:delete val="0"/>
        <c:axPos val="l"/>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Millions of vehicle km</a:t>
                </a:r>
              </a:p>
            </c:rich>
          </c:tx>
          <c:layout>
            <c:manualLayout>
              <c:xMode val="edge"/>
              <c:yMode val="edge"/>
              <c:x val="3.1055555555555892E-3"/>
              <c:y val="0.2666502732240511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9552640"/>
        <c:crosses val="autoZero"/>
        <c:crossBetween val="between"/>
        <c:majorUnit val="500"/>
      </c:valAx>
      <c:spPr>
        <a:solidFill>
          <a:srgbClr val="FFFFFF"/>
        </a:solidFill>
        <a:ln w="25400">
          <a:noFill/>
        </a:ln>
      </c:spPr>
    </c:plotArea>
    <c:legend>
      <c:legendPos val="r"/>
      <c:layout>
        <c:manualLayout>
          <c:xMode val="edge"/>
          <c:yMode val="edge"/>
          <c:x val="0.16874305555555555"/>
          <c:y val="0.13054234972677595"/>
          <c:w val="0.37591527777778544"/>
          <c:h val="0.10098510413471043"/>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3.1 : Fleet travel in 2018 </a:t>
            </a:r>
          </a:p>
        </c:rich>
      </c:tx>
      <c:layout>
        <c:manualLayout>
          <c:xMode val="edge"/>
          <c:yMode val="edge"/>
          <c:x val="0.31601347563123638"/>
          <c:y val="3.1249957391689696E-2"/>
        </c:manualLayout>
      </c:layout>
      <c:overlay val="0"/>
      <c:spPr>
        <a:noFill/>
        <a:ln w="25400">
          <a:noFill/>
        </a:ln>
      </c:spPr>
    </c:title>
    <c:autoTitleDeleted val="0"/>
    <c:plotArea>
      <c:layout>
        <c:manualLayout>
          <c:layoutTarget val="inner"/>
          <c:xMode val="edge"/>
          <c:yMode val="edge"/>
          <c:x val="0.13860357007612856"/>
          <c:y val="0.12289171085715229"/>
          <c:w val="0.82533866102558073"/>
          <c:h val="0.68852500000000005"/>
        </c:manualLayout>
      </c:layout>
      <c:barChart>
        <c:barDir val="col"/>
        <c:grouping val="stacked"/>
        <c:varyColors val="0"/>
        <c:ser>
          <c:idx val="0"/>
          <c:order val="0"/>
          <c:tx>
            <c:strRef>
              <c:f>'3.1,3.2,3.4,8.3'!$B$19</c:f>
              <c:strCache>
                <c:ptCount val="1"/>
                <c:pt idx="0">
                  <c:v>Light fleet NZ new </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'3.1,3.2,3.4,8.3'!$B$23:$B$31</c:f>
              <c:numCache>
                <c:formatCode>0.00</c:formatCode>
                <c:ptCount val="9"/>
                <c:pt idx="0">
                  <c:v>255.46356461900001</c:v>
                </c:pt>
                <c:pt idx="1">
                  <c:v>84.26519474700001</c:v>
                </c:pt>
                <c:pt idx="2">
                  <c:v>182.34587324500001</c:v>
                </c:pt>
                <c:pt idx="3">
                  <c:v>617.78126897000004</c:v>
                </c:pt>
                <c:pt idx="4">
                  <c:v>1333.1510326500002</c:v>
                </c:pt>
                <c:pt idx="5">
                  <c:v>3084.51157543</c:v>
                </c:pt>
                <c:pt idx="6">
                  <c:v>4898.1858379000005</c:v>
                </c:pt>
                <c:pt idx="7">
                  <c:v>6864.8868596000002</c:v>
                </c:pt>
                <c:pt idx="8">
                  <c:v>8779.4456857000005</c:v>
                </c:pt>
              </c:numCache>
            </c:numRef>
          </c:val>
          <c:extLst>
            <c:ext xmlns:c16="http://schemas.microsoft.com/office/drawing/2014/chart" uri="{C3380CC4-5D6E-409C-BE32-E72D297353CC}">
              <c16:uniqueId val="{00000000-AF99-40F3-8F0B-FAEECEF3A769}"/>
            </c:ext>
          </c:extLst>
        </c:ser>
        <c:ser>
          <c:idx val="4"/>
          <c:order val="1"/>
          <c:tx>
            <c:strRef>
              <c:f>'3.1,3.2,3.4,8.3'!$C$19</c:f>
              <c:strCache>
                <c:ptCount val="1"/>
                <c:pt idx="0">
                  <c:v>Light fleet used import</c:v>
                </c:pt>
              </c:strCache>
            </c:strRef>
          </c:tx>
          <c:spPr>
            <a:solidFill>
              <a:srgbClr val="202222"/>
            </a:solidFill>
            <a:ln w="25400">
              <a:noFill/>
            </a:ln>
          </c:spPr>
          <c:invertIfNegative val="0"/>
          <c:val>
            <c:numRef>
              <c:f>'3.1,3.2,3.4,8.3'!$C$23:$C$31</c:f>
              <c:numCache>
                <c:formatCode>0.00</c:formatCode>
                <c:ptCount val="9"/>
                <c:pt idx="0">
                  <c:v>66.79640092919999</c:v>
                </c:pt>
                <c:pt idx="1">
                  <c:v>28.686310417400001</c:v>
                </c:pt>
                <c:pt idx="2">
                  <c:v>156.441947688</c:v>
                </c:pt>
                <c:pt idx="3">
                  <c:v>995.61266046000003</c:v>
                </c:pt>
                <c:pt idx="4">
                  <c:v>3542.0819823100001</c:v>
                </c:pt>
                <c:pt idx="5">
                  <c:v>4392.4665237199997</c:v>
                </c:pt>
                <c:pt idx="6">
                  <c:v>7739.5875582300005</c:v>
                </c:pt>
                <c:pt idx="7">
                  <c:v>1695.76934747</c:v>
                </c:pt>
                <c:pt idx="8">
                  <c:v>156.575227576</c:v>
                </c:pt>
              </c:numCache>
            </c:numRef>
          </c:val>
          <c:extLst>
            <c:ext xmlns:c16="http://schemas.microsoft.com/office/drawing/2014/chart" uri="{C3380CC4-5D6E-409C-BE32-E72D297353CC}">
              <c16:uniqueId val="{00000001-AF99-40F3-8F0B-FAEECEF3A769}"/>
            </c:ext>
          </c:extLst>
        </c:ser>
        <c:ser>
          <c:idx val="1"/>
          <c:order val="2"/>
          <c:tx>
            <c:strRef>
              <c:f>'3.1,3.2,3.4,8.3'!$D$19</c:f>
              <c:strCache>
                <c:ptCount val="1"/>
                <c:pt idx="0">
                  <c:v>Trucks</c:v>
                </c:pt>
              </c:strCache>
            </c:strRef>
          </c:tx>
          <c:spPr>
            <a:solidFill>
              <a:srgbClr val="E47C23">
                <a:alpha val="61000"/>
              </a:srgbClr>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'3.1,3.2,3.4,8.3'!$D$23:$D$31</c:f>
              <c:numCache>
                <c:formatCode>0.00</c:formatCode>
                <c:ptCount val="9"/>
                <c:pt idx="0">
                  <c:v>13.347601477300001</c:v>
                </c:pt>
                <c:pt idx="1">
                  <c:v>15.409511244200001</c:v>
                </c:pt>
                <c:pt idx="2">
                  <c:v>55.931079839999995</c:v>
                </c:pt>
                <c:pt idx="3">
                  <c:v>148.08348429699998</c:v>
                </c:pt>
                <c:pt idx="4">
                  <c:v>246.55428227499999</c:v>
                </c:pt>
                <c:pt idx="5">
                  <c:v>333.15283931599998</c:v>
                </c:pt>
                <c:pt idx="6">
                  <c:v>544.64444467999999</c:v>
                </c:pt>
                <c:pt idx="7">
                  <c:v>789.76528035900003</c:v>
                </c:pt>
                <c:pt idx="8">
                  <c:v>927.24579259100005</c:v>
                </c:pt>
              </c:numCache>
            </c:numRef>
          </c:val>
          <c:extLst>
            <c:ext xmlns:c16="http://schemas.microsoft.com/office/drawing/2014/chart" uri="{C3380CC4-5D6E-409C-BE32-E72D297353CC}">
              <c16:uniqueId val="{00000002-AF99-40F3-8F0B-FAEECEF3A769}"/>
            </c:ext>
          </c:extLst>
        </c:ser>
        <c:ser>
          <c:idx val="2"/>
          <c:order val="3"/>
          <c:tx>
            <c:strRef>
              <c:f>'3.1,3.2,3.4,8.3'!$E$19</c:f>
              <c:strCache>
                <c:ptCount val="1"/>
                <c:pt idx="0">
                  <c:v>Buses</c:v>
                </c:pt>
              </c:strCache>
            </c:strRef>
          </c:tx>
          <c:spPr>
            <a:solidFill>
              <a:schemeClr val="bg1">
                <a:lumMod val="50000"/>
              </a:schemeClr>
            </a:solidFill>
            <a:ln w="25400">
              <a:noFill/>
            </a:ln>
          </c:spPr>
          <c:invertIfNegative val="0"/>
          <c:cat>
            <c:strRef>
              <c:f>'3.1,3.2,3.4,8.3'!$A$7:$A$14</c:f>
              <c:strCache>
                <c:ptCount val="8"/>
                <c:pt idx="0">
                  <c:v>Pre1980</c:v>
                </c:pt>
                <c:pt idx="1">
                  <c:v>1980-1984 </c:v>
                </c:pt>
                <c:pt idx="2">
                  <c:v>1985-1989 </c:v>
                </c:pt>
                <c:pt idx="3">
                  <c:v>1990-1994 </c:v>
                </c:pt>
                <c:pt idx="4">
                  <c:v>1995-1999 </c:v>
                </c:pt>
                <c:pt idx="5">
                  <c:v>2000-2004 </c:v>
                </c:pt>
                <c:pt idx="6">
                  <c:v>2005-2009 </c:v>
                </c:pt>
                <c:pt idx="7">
                  <c:v>2010-2014 </c:v>
                </c:pt>
              </c:strCache>
            </c:strRef>
          </c:cat>
          <c:val>
            <c:numRef>
              <c:f>'3.1,3.2,3.4,8.3'!$E$23:$E$31</c:f>
              <c:numCache>
                <c:formatCode>0.00</c:formatCode>
                <c:ptCount val="9"/>
                <c:pt idx="0">
                  <c:v>3.6350653851999999</c:v>
                </c:pt>
                <c:pt idx="1">
                  <c:v>3.1043063988999999</c:v>
                </c:pt>
                <c:pt idx="2">
                  <c:v>8.3059334368000002</c:v>
                </c:pt>
                <c:pt idx="3">
                  <c:v>17.503947222299999</c:v>
                </c:pt>
                <c:pt idx="4">
                  <c:v>19.077885093700001</c:v>
                </c:pt>
                <c:pt idx="5">
                  <c:v>30.7378680795</c:v>
                </c:pt>
                <c:pt idx="6">
                  <c:v>56.793183854500001</c:v>
                </c:pt>
                <c:pt idx="7">
                  <c:v>71.989763668899997</c:v>
                </c:pt>
                <c:pt idx="8">
                  <c:v>101.12829598170001</c:v>
                </c:pt>
              </c:numCache>
            </c:numRef>
          </c:val>
          <c:extLst>
            <c:ext xmlns:c16="http://schemas.microsoft.com/office/drawing/2014/chart" uri="{C3380CC4-5D6E-409C-BE32-E72D297353CC}">
              <c16:uniqueId val="{00000003-AF99-40F3-8F0B-FAEECEF3A769}"/>
            </c:ext>
          </c:extLst>
        </c:ser>
        <c:ser>
          <c:idx val="3"/>
          <c:order val="4"/>
          <c:tx>
            <c:strRef>
              <c:f>'3.1,3.2,3.4,8.3'!$F$19</c:f>
              <c:strCache>
                <c:ptCount val="1"/>
                <c:pt idx="0">
                  <c:v>Motorcycles</c:v>
                </c:pt>
              </c:strCache>
            </c:strRef>
          </c:tx>
          <c:spPr>
            <a:solidFill>
              <a:srgbClr val="BDC1C1"/>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'3.1,3.2,3.4,8.3'!$F$23:$F$31</c:f>
              <c:numCache>
                <c:formatCode>0.00</c:formatCode>
                <c:ptCount val="9"/>
                <c:pt idx="0">
                  <c:v>23.195751012999999</c:v>
                </c:pt>
                <c:pt idx="1">
                  <c:v>9.2146674735000005</c:v>
                </c:pt>
                <c:pt idx="2">
                  <c:v>17.402893639999998</c:v>
                </c:pt>
                <c:pt idx="3">
                  <c:v>15.151248877</c:v>
                </c:pt>
                <c:pt idx="4">
                  <c:v>24.417677996999998</c:v>
                </c:pt>
                <c:pt idx="5">
                  <c:v>40.271675860999999</c:v>
                </c:pt>
                <c:pt idx="6">
                  <c:v>85.993337154000002</c:v>
                </c:pt>
                <c:pt idx="7">
                  <c:v>73.963785289</c:v>
                </c:pt>
                <c:pt idx="8">
                  <c:v>68.163321737999993</c:v>
                </c:pt>
              </c:numCache>
            </c:numRef>
          </c:val>
          <c:extLst>
            <c:ext xmlns:c16="http://schemas.microsoft.com/office/drawing/2014/chart" uri="{C3380CC4-5D6E-409C-BE32-E72D297353CC}">
              <c16:uniqueId val="{00000004-AF99-40F3-8F0B-FAEECEF3A769}"/>
            </c:ext>
          </c:extLst>
        </c:ser>
        <c:dLbls>
          <c:showLegendKey val="0"/>
          <c:showVal val="0"/>
          <c:showCatName val="0"/>
          <c:showSerName val="0"/>
          <c:showPercent val="0"/>
          <c:showBubbleSize val="0"/>
        </c:dLbls>
        <c:gapWidth val="150"/>
        <c:overlap val="100"/>
        <c:axId val="159832320"/>
        <c:axId val="159850880"/>
      </c:barChart>
      <c:catAx>
        <c:axId val="15983232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38797388888889733"/>
              <c:y val="0.9286967592592592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59850880"/>
        <c:crosses val="autoZero"/>
        <c:auto val="1"/>
        <c:lblAlgn val="ctr"/>
        <c:lblOffset val="100"/>
        <c:tickLblSkip val="1"/>
        <c:tickMarkSkip val="1"/>
        <c:noMultiLvlLbl val="0"/>
      </c:catAx>
      <c:valAx>
        <c:axId val="159850880"/>
        <c:scaling>
          <c:orientation val="minMax"/>
          <c:max val="15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Millions of vehicle km</a:t>
                </a:r>
              </a:p>
            </c:rich>
          </c:tx>
          <c:layout>
            <c:manualLayout>
              <c:xMode val="edge"/>
              <c:yMode val="edge"/>
              <c:x val="2.8861111111111292E-3"/>
              <c:y val="0.2571560185185140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9832320"/>
        <c:crosses val="autoZero"/>
        <c:crossBetween val="between"/>
        <c:majorUnit val="2500"/>
      </c:valAx>
      <c:spPr>
        <a:solidFill>
          <a:srgbClr val="FFFFFF"/>
        </a:solidFill>
        <a:ln w="25400">
          <a:noFill/>
        </a:ln>
      </c:spPr>
    </c:plotArea>
    <c:legend>
      <c:legendPos val="r"/>
      <c:layout>
        <c:manualLayout>
          <c:xMode val="edge"/>
          <c:yMode val="edge"/>
          <c:x val="0.20398666666666668"/>
          <c:y val="0.15845879629629631"/>
          <c:w val="0.29101388888889096"/>
          <c:h val="0.33985740740741044"/>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sz="900"/>
              <a:t>Figure 3.4b : Light petrol and diesel travel per vehicle in 2018</a:t>
            </a:r>
          </a:p>
        </c:rich>
      </c:tx>
      <c:layout>
        <c:manualLayout>
          <c:xMode val="edge"/>
          <c:yMode val="edge"/>
          <c:x val="0.16407083333333333"/>
          <c:y val="1.0451388888888895E-2"/>
        </c:manualLayout>
      </c:layout>
      <c:overlay val="0"/>
      <c:spPr>
        <a:noFill/>
        <a:ln w="25400">
          <a:noFill/>
        </a:ln>
      </c:spPr>
    </c:title>
    <c:autoTitleDeleted val="0"/>
    <c:plotArea>
      <c:layout>
        <c:manualLayout>
          <c:layoutTarget val="inner"/>
          <c:xMode val="edge"/>
          <c:yMode val="edge"/>
          <c:x val="0.15394861111111111"/>
          <c:y val="0.12686597983223491"/>
          <c:w val="0.81028055555555556"/>
          <c:h val="0.68852430555555555"/>
        </c:manualLayout>
      </c:layout>
      <c:barChart>
        <c:barDir val="col"/>
        <c:grouping val="clustered"/>
        <c:varyColors val="0"/>
        <c:ser>
          <c:idx val="0"/>
          <c:order val="0"/>
          <c:tx>
            <c:strRef>
              <c:f>'3.1,3.2,3.4,8.3'!$P$19</c:f>
              <c:strCache>
                <c:ptCount val="1"/>
                <c:pt idx="0">
                  <c:v>Travel per light diesel vehicle</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'3.1,3.2,3.4,8.3'!$P$23:$P$31</c:f>
              <c:numCache>
                <c:formatCode>0</c:formatCode>
                <c:ptCount val="9"/>
                <c:pt idx="0">
                  <c:v>3514.9510191318332</c:v>
                </c:pt>
                <c:pt idx="1">
                  <c:v>3828.6567479198766</c:v>
                </c:pt>
                <c:pt idx="2">
                  <c:v>4648.0355452941176</c:v>
                </c:pt>
                <c:pt idx="3">
                  <c:v>6473.9188905069768</c:v>
                </c:pt>
                <c:pt idx="4">
                  <c:v>9055.6621981642984</c:v>
                </c:pt>
                <c:pt idx="5">
                  <c:v>10637.567005647265</c:v>
                </c:pt>
                <c:pt idx="6">
                  <c:v>14386.893102817265</c:v>
                </c:pt>
                <c:pt idx="7">
                  <c:v>17801.724632554869</c:v>
                </c:pt>
                <c:pt idx="8">
                  <c:v>18195.915339924755</c:v>
                </c:pt>
              </c:numCache>
            </c:numRef>
          </c:val>
          <c:extLst>
            <c:ext xmlns:c16="http://schemas.microsoft.com/office/drawing/2014/chart" uri="{C3380CC4-5D6E-409C-BE32-E72D297353CC}">
              <c16:uniqueId val="{00000000-580A-410C-AF14-374CF350D219}"/>
            </c:ext>
          </c:extLst>
        </c:ser>
        <c:ser>
          <c:idx val="1"/>
          <c:order val="1"/>
          <c:tx>
            <c:strRef>
              <c:f>'3.1,3.2,3.4,8.3'!$O$19</c:f>
              <c:strCache>
                <c:ptCount val="1"/>
                <c:pt idx="0">
                  <c:v>Travel per light petrol vehicle</c:v>
                </c:pt>
              </c:strCache>
            </c:strRef>
          </c:tx>
          <c:spPr>
            <a:solidFill>
              <a:srgbClr val="434646"/>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'3.1,3.2,3.4,8.3'!$O$23:$O$31</c:f>
              <c:numCache>
                <c:formatCode>0</c:formatCode>
                <c:ptCount val="9"/>
                <c:pt idx="0">
                  <c:v>3073.0327124181094</c:v>
                </c:pt>
                <c:pt idx="1">
                  <c:v>3947.6123424344955</c:v>
                </c:pt>
                <c:pt idx="2">
                  <c:v>4573.5939178147755</c:v>
                </c:pt>
                <c:pt idx="3">
                  <c:v>6213.4803550405368</c:v>
                </c:pt>
                <c:pt idx="4">
                  <c:v>8162.0903611332433</c:v>
                </c:pt>
                <c:pt idx="5">
                  <c:v>9978.4744787491163</c:v>
                </c:pt>
                <c:pt idx="6">
                  <c:v>11043.588597683445</c:v>
                </c:pt>
                <c:pt idx="7">
                  <c:v>11830.14933424319</c:v>
                </c:pt>
                <c:pt idx="8">
                  <c:v>13112.177064750415</c:v>
                </c:pt>
              </c:numCache>
            </c:numRef>
          </c:val>
          <c:extLst>
            <c:ext xmlns:c16="http://schemas.microsoft.com/office/drawing/2014/chart" uri="{C3380CC4-5D6E-409C-BE32-E72D297353CC}">
              <c16:uniqueId val="{00000001-580A-410C-AF14-374CF350D219}"/>
            </c:ext>
          </c:extLst>
        </c:ser>
        <c:dLbls>
          <c:showLegendKey val="0"/>
          <c:showVal val="0"/>
          <c:showCatName val="0"/>
          <c:showSerName val="0"/>
          <c:showPercent val="0"/>
          <c:showBubbleSize val="0"/>
        </c:dLbls>
        <c:gapWidth val="150"/>
        <c:axId val="159881856"/>
        <c:axId val="159892224"/>
      </c:barChart>
      <c:catAx>
        <c:axId val="15988185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1585833333333388"/>
              <c:y val="0.9346347222222222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59892224"/>
        <c:crosses val="autoZero"/>
        <c:auto val="1"/>
        <c:lblAlgn val="ctr"/>
        <c:lblOffset val="100"/>
        <c:tickLblSkip val="1"/>
        <c:tickMarkSkip val="1"/>
        <c:noMultiLvlLbl val="0"/>
      </c:catAx>
      <c:valAx>
        <c:axId val="159892224"/>
        <c:scaling>
          <c:orientation val="minMax"/>
          <c:max val="25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km per vehicle</a:t>
                </a:r>
              </a:p>
            </c:rich>
          </c:tx>
          <c:layout>
            <c:manualLayout>
              <c:xMode val="edge"/>
              <c:yMode val="edge"/>
              <c:x val="3.1052777777778526E-3"/>
              <c:y val="0.3017453703703703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9881856"/>
        <c:crosses val="autoZero"/>
        <c:crossBetween val="between"/>
        <c:majorUnit val="5000"/>
      </c:valAx>
      <c:spPr>
        <a:solidFill>
          <a:srgbClr val="FFFFFF"/>
        </a:solidFill>
        <a:ln w="25400">
          <a:noFill/>
        </a:ln>
      </c:spPr>
    </c:plotArea>
    <c:legend>
      <c:legendPos val="r"/>
      <c:layout>
        <c:manualLayout>
          <c:xMode val="edge"/>
          <c:yMode val="edge"/>
          <c:x val="0.16913416666666667"/>
          <c:y val="0.20465787037037036"/>
          <c:w val="0.41722027777778392"/>
          <c:h val="0.13726759259259613"/>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3.2d : Truck travel in 2018</a:t>
            </a:r>
          </a:p>
        </c:rich>
      </c:tx>
      <c:layout>
        <c:manualLayout>
          <c:xMode val="edge"/>
          <c:yMode val="edge"/>
          <c:x val="0.27087416666667208"/>
          <c:y val="1.7100462962962967E-2"/>
        </c:manualLayout>
      </c:layout>
      <c:overlay val="0"/>
      <c:spPr>
        <a:noFill/>
        <a:ln w="25400">
          <a:noFill/>
        </a:ln>
      </c:spPr>
    </c:title>
    <c:autoTitleDeleted val="0"/>
    <c:plotArea>
      <c:layout>
        <c:manualLayout>
          <c:layoutTarget val="inner"/>
          <c:xMode val="edge"/>
          <c:yMode val="edge"/>
          <c:x val="0.11997666666666666"/>
          <c:y val="0.12406962923293779"/>
          <c:w val="0.84855111111111114"/>
          <c:h val="0.67998657407408414"/>
        </c:manualLayout>
      </c:layout>
      <c:barChart>
        <c:barDir val="col"/>
        <c:grouping val="stacked"/>
        <c:varyColors val="0"/>
        <c:ser>
          <c:idx val="0"/>
          <c:order val="0"/>
          <c:tx>
            <c:strRef>
              <c:f>'3.1,3.2,3.4,8.3'!$F$3</c:f>
              <c:strCache>
                <c:ptCount val="1"/>
                <c:pt idx="0">
                  <c:v>NZ new truck</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'3.1,3.2,3.4,8.3'!$F$7:$F$15</c:f>
              <c:numCache>
                <c:formatCode>0.00</c:formatCode>
                <c:ptCount val="9"/>
                <c:pt idx="0">
                  <c:v>13.008201744300001</c:v>
                </c:pt>
                <c:pt idx="1">
                  <c:v>12.296563536000001</c:v>
                </c:pt>
                <c:pt idx="2">
                  <c:v>27.176540890999998</c:v>
                </c:pt>
                <c:pt idx="3">
                  <c:v>47.862382136999997</c:v>
                </c:pt>
                <c:pt idx="4">
                  <c:v>91.634431254999996</c:v>
                </c:pt>
                <c:pt idx="5">
                  <c:v>303.09573992999998</c:v>
                </c:pt>
                <c:pt idx="6">
                  <c:v>435.44101698999998</c:v>
                </c:pt>
                <c:pt idx="7">
                  <c:v>721.90020025000001</c:v>
                </c:pt>
                <c:pt idx="8">
                  <c:v>913.42597975000001</c:v>
                </c:pt>
              </c:numCache>
            </c:numRef>
          </c:val>
          <c:extLst>
            <c:ext xmlns:c16="http://schemas.microsoft.com/office/drawing/2014/chart" uri="{C3380CC4-5D6E-409C-BE32-E72D297353CC}">
              <c16:uniqueId val="{00000000-B531-444D-B6ED-D0C103FE30A5}"/>
            </c:ext>
          </c:extLst>
        </c:ser>
        <c:ser>
          <c:idx val="1"/>
          <c:order val="1"/>
          <c:tx>
            <c:strRef>
              <c:f>'3.1,3.2,3.4,8.3'!$G$3</c:f>
              <c:strCache>
                <c:ptCount val="1"/>
                <c:pt idx="0">
                  <c:v>Used truck</c:v>
                </c:pt>
              </c:strCache>
            </c:strRef>
          </c:tx>
          <c:spPr>
            <a:solidFill>
              <a:srgbClr val="434646"/>
            </a:solidFill>
            <a:ln w="25400">
              <a:noFill/>
            </a:ln>
          </c:spPr>
          <c:invertIfNegative val="0"/>
          <c:cat>
            <c:strRef>
              <c:f>'3.1,3.2,3.4,8.3'!$A$7:$A$14</c:f>
              <c:strCache>
                <c:ptCount val="8"/>
                <c:pt idx="0">
                  <c:v>Pre1980</c:v>
                </c:pt>
                <c:pt idx="1">
                  <c:v>1980-1984 </c:v>
                </c:pt>
                <c:pt idx="2">
                  <c:v>1985-1989 </c:v>
                </c:pt>
                <c:pt idx="3">
                  <c:v>1990-1994 </c:v>
                </c:pt>
                <c:pt idx="4">
                  <c:v>1995-1999 </c:v>
                </c:pt>
                <c:pt idx="5">
                  <c:v>2000-2004 </c:v>
                </c:pt>
                <c:pt idx="6">
                  <c:v>2005-2009 </c:v>
                </c:pt>
                <c:pt idx="7">
                  <c:v>2010-2014 </c:v>
                </c:pt>
              </c:strCache>
            </c:strRef>
          </c:cat>
          <c:val>
            <c:numRef>
              <c:f>'3.1,3.2,3.4,8.3'!$G$7:$G$15</c:f>
              <c:numCache>
                <c:formatCode>0.00</c:formatCode>
                <c:ptCount val="9"/>
                <c:pt idx="0">
                  <c:v>0.33939973299999998</c:v>
                </c:pt>
                <c:pt idx="1">
                  <c:v>3.1129477082000001</c:v>
                </c:pt>
                <c:pt idx="2">
                  <c:v>28.754538949000001</c:v>
                </c:pt>
                <c:pt idx="3">
                  <c:v>100.22110216</c:v>
                </c:pt>
                <c:pt idx="4">
                  <c:v>154.91985102000001</c:v>
                </c:pt>
                <c:pt idx="5">
                  <c:v>30.057099386000001</c:v>
                </c:pt>
                <c:pt idx="6">
                  <c:v>109.20342769</c:v>
                </c:pt>
                <c:pt idx="7">
                  <c:v>67.865080109000004</c:v>
                </c:pt>
                <c:pt idx="8">
                  <c:v>13.819812840999999</c:v>
                </c:pt>
              </c:numCache>
            </c:numRef>
          </c:val>
          <c:extLst>
            <c:ext xmlns:c16="http://schemas.microsoft.com/office/drawing/2014/chart" uri="{C3380CC4-5D6E-409C-BE32-E72D297353CC}">
              <c16:uniqueId val="{00000001-B531-444D-B6ED-D0C103FE30A5}"/>
            </c:ext>
          </c:extLst>
        </c:ser>
        <c:dLbls>
          <c:showLegendKey val="0"/>
          <c:showVal val="0"/>
          <c:showCatName val="0"/>
          <c:showSerName val="0"/>
          <c:showPercent val="0"/>
          <c:showBubbleSize val="0"/>
        </c:dLbls>
        <c:gapWidth val="150"/>
        <c:overlap val="100"/>
        <c:axId val="159915008"/>
        <c:axId val="159962240"/>
      </c:barChart>
      <c:catAx>
        <c:axId val="15991500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0527472222222238"/>
              <c:y val="0.92287546296296297"/>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59962240"/>
        <c:crosses val="autoZero"/>
        <c:auto val="1"/>
        <c:lblAlgn val="ctr"/>
        <c:lblOffset val="100"/>
        <c:tickLblSkip val="1"/>
        <c:tickMarkSkip val="1"/>
        <c:noMultiLvlLbl val="0"/>
      </c:catAx>
      <c:valAx>
        <c:axId val="159962240"/>
        <c:scaling>
          <c:orientation val="minMax"/>
          <c:max val="10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Millions of vehicle km</a:t>
                </a:r>
              </a:p>
            </c:rich>
          </c:tx>
          <c:layout>
            <c:manualLayout>
              <c:xMode val="edge"/>
              <c:yMode val="edge"/>
              <c:x val="2.3897222222222492E-3"/>
              <c:y val="0.3042939814814814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9915008"/>
        <c:crosses val="autoZero"/>
        <c:crossBetween val="between"/>
        <c:majorUnit val="200"/>
      </c:valAx>
      <c:spPr>
        <a:solidFill>
          <a:srgbClr val="FFFFFF"/>
        </a:solidFill>
        <a:ln w="25400">
          <a:noFill/>
        </a:ln>
      </c:spPr>
    </c:plotArea>
    <c:legend>
      <c:legendPos val="r"/>
      <c:layout>
        <c:manualLayout>
          <c:xMode val="edge"/>
          <c:yMode val="edge"/>
          <c:x val="0.13195805555555554"/>
          <c:y val="0.13307824074074073"/>
          <c:w val="0.21374722222222631"/>
          <c:h val="0.1141442546954357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1.3a : Travel in 2018</a:t>
            </a:r>
          </a:p>
        </c:rich>
      </c:tx>
      <c:layout>
        <c:manualLayout>
          <c:xMode val="edge"/>
          <c:yMode val="edge"/>
          <c:x val="0.33547593885358584"/>
          <c:y val="3.0864096533387873E-2"/>
        </c:manualLayout>
      </c:layout>
      <c:overlay val="0"/>
      <c:spPr>
        <a:noFill/>
        <a:ln w="25400">
          <a:noFill/>
        </a:ln>
      </c:spPr>
    </c:title>
    <c:autoTitleDeleted val="0"/>
    <c:plotArea>
      <c:layout>
        <c:manualLayout>
          <c:layoutTarget val="inner"/>
          <c:xMode val="edge"/>
          <c:yMode val="edge"/>
          <c:x val="0.29216194444444482"/>
          <c:y val="0.27983595324547877"/>
          <c:w val="0.39453777777778487"/>
          <c:h val="0.65756296296295003"/>
        </c:manualLayout>
      </c:layout>
      <c:pieChart>
        <c:varyColors val="1"/>
        <c:ser>
          <c:idx val="1"/>
          <c:order val="1"/>
          <c:spPr>
            <a:solidFill>
              <a:srgbClr val="202222"/>
            </a:solidFill>
            <a:ln w="12700">
              <a:solidFill>
                <a:srgbClr val="000000"/>
              </a:solidFill>
              <a:prstDash val="solid"/>
            </a:ln>
          </c:spPr>
          <c:dPt>
            <c:idx val="0"/>
            <c:bubble3D val="0"/>
            <c:spPr>
              <a:solidFill>
                <a:srgbClr val="0093D3"/>
              </a:solidFill>
              <a:ln w="12700">
                <a:solidFill>
                  <a:srgbClr val="000000"/>
                </a:solidFill>
                <a:prstDash val="solid"/>
              </a:ln>
            </c:spPr>
            <c:extLst>
              <c:ext xmlns:c16="http://schemas.microsoft.com/office/drawing/2014/chart" uri="{C3380CC4-5D6E-409C-BE32-E72D297353CC}">
                <c16:uniqueId val="{00000000-5C46-48E8-886F-D78A4F3B0EB9}"/>
              </c:ext>
            </c:extLst>
          </c:dPt>
          <c:dPt>
            <c:idx val="1"/>
            <c:bubble3D val="0"/>
            <c:spPr>
              <a:solidFill>
                <a:srgbClr val="BDC1C1"/>
              </a:solidFill>
              <a:ln w="12700">
                <a:solidFill>
                  <a:srgbClr val="000000"/>
                </a:solidFill>
                <a:prstDash val="solid"/>
              </a:ln>
            </c:spPr>
            <c:extLst>
              <c:ext xmlns:c16="http://schemas.microsoft.com/office/drawing/2014/chart" uri="{C3380CC4-5D6E-409C-BE32-E72D297353CC}">
                <c16:uniqueId val="{00000001-5C46-48E8-886F-D78A4F3B0EB9}"/>
              </c:ext>
            </c:extLst>
          </c:dPt>
          <c:dPt>
            <c:idx val="2"/>
            <c:bubble3D val="0"/>
            <c:spPr>
              <a:solidFill>
                <a:srgbClr val="45B6DE"/>
              </a:solidFill>
              <a:ln w="12700">
                <a:solidFill>
                  <a:srgbClr val="000000"/>
                </a:solidFill>
                <a:prstDash val="solid"/>
              </a:ln>
            </c:spPr>
            <c:extLst>
              <c:ext xmlns:c16="http://schemas.microsoft.com/office/drawing/2014/chart" uri="{C3380CC4-5D6E-409C-BE32-E72D297353CC}">
                <c16:uniqueId val="{00000002-5C46-48E8-886F-D78A4F3B0EB9}"/>
              </c:ext>
            </c:extLst>
          </c:dPt>
          <c:dLbls>
            <c:dLbl>
              <c:idx val="0"/>
              <c:layout>
                <c:manualLayout>
                  <c:x val="3.8652833802201948E-2"/>
                  <c:y val="-9.74537273749872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C46-48E8-886F-D78A4F3B0EB9}"/>
                </c:ext>
              </c:extLst>
            </c:dLbl>
            <c:dLbl>
              <c:idx val="1"/>
              <c:layout>
                <c:manualLayout>
                  <c:x val="-7.0543333333333333E-2"/>
                  <c:y val="6.407962962962972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C46-48E8-886F-D78A4F3B0EB9}"/>
                </c:ext>
              </c:extLst>
            </c:dLbl>
            <c:dLbl>
              <c:idx val="2"/>
              <c:layout>
                <c:manualLayout>
                  <c:x val="-2.9866944444444446E-2"/>
                  <c:y val="2.30791666666666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C46-48E8-886F-D78A4F3B0EB9}"/>
                </c:ext>
              </c:extLst>
            </c:dLbl>
            <c:spPr>
              <a:noFill/>
              <a:ln>
                <a:noFill/>
              </a:ln>
              <a:effectLst/>
            </c:spPr>
            <c:txPr>
              <a:bodyPr/>
              <a:lstStyle/>
              <a:p>
                <a:pPr>
                  <a:defRPr sz="700"/>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'1.3a,c'!$A$8:$D$8</c:f>
              <c:strCache>
                <c:ptCount val="4"/>
                <c:pt idx="0">
                  <c:v>Light passenger travel</c:v>
                </c:pt>
                <c:pt idx="1">
                  <c:v>Light commercial travel</c:v>
                </c:pt>
                <c:pt idx="2">
                  <c:v>Truck</c:v>
                </c:pt>
                <c:pt idx="3">
                  <c:v>Other</c:v>
                </c:pt>
              </c:strCache>
            </c:strRef>
          </c:cat>
          <c:val>
            <c:numRef>
              <c:f>'1.3a,c'!$A$9:$D$9</c:f>
              <c:numCache>
                <c:formatCode>0</c:formatCode>
                <c:ptCount val="4"/>
                <c:pt idx="0">
                  <c:v>35740.289530000002</c:v>
                </c:pt>
                <c:pt idx="1">
                  <c:v>9133.7653209999989</c:v>
                </c:pt>
                <c:pt idx="2">
                  <c:v>3074.1343161</c:v>
                </c:pt>
                <c:pt idx="3">
                  <c:v>727.59150390000002</c:v>
                </c:pt>
              </c:numCache>
            </c:numRef>
          </c:val>
          <c:extLst>
            <c:ext xmlns:c16="http://schemas.microsoft.com/office/drawing/2014/chart" uri="{C3380CC4-5D6E-409C-BE32-E72D297353CC}">
              <c16:uniqueId val="{00000003-5C46-48E8-886F-D78A4F3B0EB9}"/>
            </c:ext>
          </c:extLst>
        </c:ser>
        <c:ser>
          <c:idx val="0"/>
          <c:order val="0"/>
          <c:spPr>
            <a:solidFill>
              <a:srgbClr val="202222"/>
            </a:solidFill>
            <a:ln w="12700">
              <a:solidFill>
                <a:srgbClr val="000000"/>
              </a:solidFill>
              <a:prstDash val="solid"/>
            </a:ln>
          </c:spPr>
          <c:dPt>
            <c:idx val="0"/>
            <c:bubble3D val="0"/>
            <c:spPr>
              <a:solidFill>
                <a:srgbClr val="0093D3"/>
              </a:solidFill>
              <a:ln w="12700">
                <a:solidFill>
                  <a:srgbClr val="000000"/>
                </a:solidFill>
                <a:prstDash val="solid"/>
              </a:ln>
            </c:spPr>
            <c:extLst>
              <c:ext xmlns:c16="http://schemas.microsoft.com/office/drawing/2014/chart" uri="{C3380CC4-5D6E-409C-BE32-E72D297353CC}">
                <c16:uniqueId val="{00000004-5C46-48E8-886F-D78A4F3B0EB9}"/>
              </c:ext>
            </c:extLst>
          </c:dPt>
          <c:dPt>
            <c:idx val="1"/>
            <c:bubble3D val="0"/>
            <c:spPr>
              <a:solidFill>
                <a:srgbClr val="BDC1C1"/>
              </a:solidFill>
              <a:ln w="12700">
                <a:solidFill>
                  <a:srgbClr val="000000"/>
                </a:solidFill>
                <a:prstDash val="solid"/>
              </a:ln>
            </c:spPr>
            <c:extLst>
              <c:ext xmlns:c16="http://schemas.microsoft.com/office/drawing/2014/chart" uri="{C3380CC4-5D6E-409C-BE32-E72D297353CC}">
                <c16:uniqueId val="{00000005-5C46-48E8-886F-D78A4F3B0EB9}"/>
              </c:ext>
            </c:extLst>
          </c:dPt>
          <c:dPt>
            <c:idx val="2"/>
            <c:bubble3D val="0"/>
            <c:spPr>
              <a:solidFill>
                <a:srgbClr val="45B6DE"/>
              </a:solidFill>
              <a:ln w="12700">
                <a:solidFill>
                  <a:srgbClr val="000000"/>
                </a:solidFill>
                <a:prstDash val="solid"/>
              </a:ln>
            </c:spPr>
            <c:extLst>
              <c:ext xmlns:c16="http://schemas.microsoft.com/office/drawing/2014/chart" uri="{C3380CC4-5D6E-409C-BE32-E72D297353CC}">
                <c16:uniqueId val="{00000006-5C46-48E8-886F-D78A4F3B0EB9}"/>
              </c:ext>
            </c:extLst>
          </c:dPt>
          <c:dLbls>
            <c:dLbl>
              <c:idx val="0"/>
              <c:layout>
                <c:manualLayout>
                  <c:x val="1.6856066341798367E-2"/>
                  <c:y val="-2.43743735477867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C46-48E8-886F-D78A4F3B0EB9}"/>
                </c:ext>
              </c:extLst>
            </c:dLbl>
            <c:dLbl>
              <c:idx val="1"/>
              <c:layout>
                <c:manualLayout>
                  <c:x val="-2.7852211422286326E-2"/>
                  <c:y val="4.606798185802768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C46-48E8-886F-D78A4F3B0EB9}"/>
                </c:ext>
              </c:extLst>
            </c:dLbl>
            <c:dLbl>
              <c:idx val="2"/>
              <c:layout>
                <c:manualLayout>
                  <c:x val="5.3761033472151934E-3"/>
                  <c:y val="-2.25227734223894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C46-48E8-886F-D78A4F3B0EB9}"/>
                </c:ext>
              </c:extLst>
            </c:dLbl>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'1.3a,c'!$A$8:$D$8</c:f>
              <c:strCache>
                <c:ptCount val="4"/>
                <c:pt idx="0">
                  <c:v>Light passenger travel</c:v>
                </c:pt>
                <c:pt idx="1">
                  <c:v>Light commercial travel</c:v>
                </c:pt>
                <c:pt idx="2">
                  <c:v>Truck</c:v>
                </c:pt>
                <c:pt idx="3">
                  <c:v>Other</c:v>
                </c:pt>
              </c:strCache>
            </c:strRef>
          </c:cat>
          <c:val>
            <c:numRef>
              <c:f>'1.3a,c'!$A$9:$C$9</c:f>
              <c:numCache>
                <c:formatCode>0</c:formatCode>
                <c:ptCount val="3"/>
                <c:pt idx="0">
                  <c:v>35740.289530000002</c:v>
                </c:pt>
                <c:pt idx="1">
                  <c:v>9133.7653209999989</c:v>
                </c:pt>
                <c:pt idx="2">
                  <c:v>3074.1343161</c:v>
                </c:pt>
              </c:numCache>
            </c:numRef>
          </c:val>
          <c:extLst>
            <c:ext xmlns:c16="http://schemas.microsoft.com/office/drawing/2014/chart" uri="{C3380CC4-5D6E-409C-BE32-E72D297353CC}">
              <c16:uniqueId val="{00000007-5C46-48E8-886F-D78A4F3B0EB9}"/>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3.2e : Bus travel in 2018</a:t>
            </a:r>
          </a:p>
        </c:rich>
      </c:tx>
      <c:layout>
        <c:manualLayout>
          <c:xMode val="edge"/>
          <c:yMode val="edge"/>
          <c:x val="0.29403251814695186"/>
          <c:y val="3.2178136823806242E-2"/>
        </c:manualLayout>
      </c:layout>
      <c:overlay val="0"/>
      <c:spPr>
        <a:noFill/>
        <a:ln w="25400">
          <a:noFill/>
        </a:ln>
      </c:spPr>
    </c:title>
    <c:autoTitleDeleted val="0"/>
    <c:plotArea>
      <c:layout>
        <c:manualLayout>
          <c:layoutTarget val="inner"/>
          <c:xMode val="edge"/>
          <c:yMode val="edge"/>
          <c:x val="0.10284416666666668"/>
          <c:y val="0.12623762376237624"/>
          <c:w val="0.86513388888888965"/>
          <c:h val="0.68135416666666659"/>
        </c:manualLayout>
      </c:layout>
      <c:barChart>
        <c:barDir val="col"/>
        <c:grouping val="stacked"/>
        <c:varyColors val="0"/>
        <c:ser>
          <c:idx val="0"/>
          <c:order val="0"/>
          <c:tx>
            <c:strRef>
              <c:f>'3.1,3.2,3.4,8.3'!$H$3</c:f>
              <c:strCache>
                <c:ptCount val="1"/>
                <c:pt idx="0">
                  <c:v>NZ new bus</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'3.1,3.2,3.4,8.3'!$H$7:$H$15</c:f>
              <c:numCache>
                <c:formatCode>0.00</c:formatCode>
                <c:ptCount val="9"/>
                <c:pt idx="0">
                  <c:v>3.2371759518999998</c:v>
                </c:pt>
                <c:pt idx="1">
                  <c:v>2.2874693977999998</c:v>
                </c:pt>
                <c:pt idx="2">
                  <c:v>3.1468731624999999</c:v>
                </c:pt>
                <c:pt idx="3">
                  <c:v>3.7478693622999999</c:v>
                </c:pt>
                <c:pt idx="4">
                  <c:v>7.8296288747</c:v>
                </c:pt>
                <c:pt idx="5">
                  <c:v>27.673355236999999</c:v>
                </c:pt>
                <c:pt idx="6">
                  <c:v>47.122574905999997</c:v>
                </c:pt>
                <c:pt idx="7">
                  <c:v>66.415337246999997</c:v>
                </c:pt>
                <c:pt idx="8">
                  <c:v>99.427156878000005</c:v>
                </c:pt>
              </c:numCache>
            </c:numRef>
          </c:val>
          <c:extLst>
            <c:ext xmlns:c16="http://schemas.microsoft.com/office/drawing/2014/chart" uri="{C3380CC4-5D6E-409C-BE32-E72D297353CC}">
              <c16:uniqueId val="{00000000-4D40-4E0E-99F9-82854D4509CD}"/>
            </c:ext>
          </c:extLst>
        </c:ser>
        <c:ser>
          <c:idx val="1"/>
          <c:order val="1"/>
          <c:tx>
            <c:strRef>
              <c:f>'3.1,3.2,3.4,8.3'!$I$3</c:f>
              <c:strCache>
                <c:ptCount val="1"/>
                <c:pt idx="0">
                  <c:v>Used bus</c:v>
                </c:pt>
              </c:strCache>
            </c:strRef>
          </c:tx>
          <c:spPr>
            <a:solidFill>
              <a:srgbClr val="434646"/>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'3.1,3.2,3.4,8.3'!$I$7:$I$15</c:f>
              <c:numCache>
                <c:formatCode>0.00</c:formatCode>
                <c:ptCount val="9"/>
                <c:pt idx="0">
                  <c:v>0.39788943329999998</c:v>
                </c:pt>
                <c:pt idx="1">
                  <c:v>0.81683700110000002</c:v>
                </c:pt>
                <c:pt idx="2">
                  <c:v>5.1590602742999998</c:v>
                </c:pt>
                <c:pt idx="3">
                  <c:v>13.75607786</c:v>
                </c:pt>
                <c:pt idx="4">
                  <c:v>11.248256219</c:v>
                </c:pt>
                <c:pt idx="5">
                  <c:v>3.0645128425000001</c:v>
                </c:pt>
                <c:pt idx="6">
                  <c:v>9.6706089485</c:v>
                </c:pt>
                <c:pt idx="7">
                  <c:v>5.5744264219000002</c:v>
                </c:pt>
                <c:pt idx="8">
                  <c:v>1.7011391037000001</c:v>
                </c:pt>
              </c:numCache>
            </c:numRef>
          </c:val>
          <c:extLst>
            <c:ext xmlns:c16="http://schemas.microsoft.com/office/drawing/2014/chart" uri="{C3380CC4-5D6E-409C-BE32-E72D297353CC}">
              <c16:uniqueId val="{00000001-4D40-4E0E-99F9-82854D4509CD}"/>
            </c:ext>
          </c:extLst>
        </c:ser>
        <c:dLbls>
          <c:showLegendKey val="0"/>
          <c:showVal val="0"/>
          <c:showCatName val="0"/>
          <c:showSerName val="0"/>
          <c:showPercent val="0"/>
          <c:showBubbleSize val="0"/>
        </c:dLbls>
        <c:gapWidth val="150"/>
        <c:overlap val="100"/>
        <c:axId val="159997312"/>
        <c:axId val="160007680"/>
      </c:barChart>
      <c:catAx>
        <c:axId val="15999731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1233055555555581"/>
              <c:y val="0.92875509259260602"/>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60007680"/>
        <c:crosses val="autoZero"/>
        <c:auto val="1"/>
        <c:lblAlgn val="ctr"/>
        <c:lblOffset val="100"/>
        <c:tickLblSkip val="1"/>
        <c:tickMarkSkip val="1"/>
        <c:noMultiLvlLbl val="0"/>
      </c:catAx>
      <c:valAx>
        <c:axId val="160007680"/>
        <c:scaling>
          <c:orientation val="minMax"/>
          <c:max val="1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Millions of vehicle km</a:t>
                </a:r>
              </a:p>
            </c:rich>
          </c:tx>
          <c:layout>
            <c:manualLayout>
              <c:xMode val="edge"/>
              <c:yMode val="edge"/>
              <c:x val="6.633055555555557E-3"/>
              <c:y val="0.2547083333333332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9997312"/>
        <c:crosses val="autoZero"/>
        <c:crossBetween val="between"/>
        <c:majorUnit val="20"/>
      </c:valAx>
      <c:spPr>
        <a:solidFill>
          <a:srgbClr val="FFFFFF"/>
        </a:solidFill>
        <a:ln w="25400">
          <a:noFill/>
        </a:ln>
      </c:spPr>
    </c:plotArea>
    <c:legend>
      <c:legendPos val="r"/>
      <c:layout>
        <c:manualLayout>
          <c:xMode val="edge"/>
          <c:yMode val="edge"/>
          <c:x val="0.12518226337019783"/>
          <c:y val="0.15594062105873141"/>
          <c:w val="0.16509474122918"/>
          <c:h val="0.1014851552646846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3.4c : Truck travel per vehicle in 2018</a:t>
            </a:r>
          </a:p>
        </c:rich>
      </c:tx>
      <c:layout>
        <c:manualLayout>
          <c:xMode val="edge"/>
          <c:yMode val="edge"/>
          <c:x val="0.19330027777777778"/>
          <c:y val="1.4780092592592595E-2"/>
        </c:manualLayout>
      </c:layout>
      <c:overlay val="0"/>
      <c:spPr>
        <a:noFill/>
        <a:ln w="25400">
          <a:noFill/>
        </a:ln>
      </c:spPr>
    </c:title>
    <c:autoTitleDeleted val="0"/>
    <c:plotArea>
      <c:layout>
        <c:manualLayout>
          <c:layoutTarget val="inner"/>
          <c:xMode val="edge"/>
          <c:yMode val="edge"/>
          <c:x val="0.15960416666666671"/>
          <c:y val="0.11877825435729852"/>
          <c:w val="0.82253861111111115"/>
          <c:h val="0.68664305555556571"/>
        </c:manualLayout>
      </c:layout>
      <c:barChart>
        <c:barDir val="col"/>
        <c:grouping val="clustered"/>
        <c:varyColors val="0"/>
        <c:ser>
          <c:idx val="0"/>
          <c:order val="0"/>
          <c:tx>
            <c:strRef>
              <c:f>'3.1,3.2,3.4,8.3'!$Q$19</c:f>
              <c:strCache>
                <c:ptCount val="1"/>
                <c:pt idx="0">
                  <c:v>Travel per NZ new truck</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'3.1,3.2,3.4,8.3'!$Q$23:$Q$31</c:f>
              <c:numCache>
                <c:formatCode>0</c:formatCode>
                <c:ptCount val="9"/>
                <c:pt idx="0">
                  <c:v>2205.1537115273777</c:v>
                </c:pt>
                <c:pt idx="1">
                  <c:v>2891.2681721138024</c:v>
                </c:pt>
                <c:pt idx="2">
                  <c:v>4151.6255562175375</c:v>
                </c:pt>
                <c:pt idx="3">
                  <c:v>6792.8444701958551</c:v>
                </c:pt>
                <c:pt idx="4">
                  <c:v>10963.679259990427</c:v>
                </c:pt>
                <c:pt idx="5">
                  <c:v>19824.43193995683</c:v>
                </c:pt>
                <c:pt idx="6">
                  <c:v>26869.123595581881</c:v>
                </c:pt>
                <c:pt idx="7">
                  <c:v>44490.336512387526</c:v>
                </c:pt>
                <c:pt idx="8">
                  <c:v>44965.343100817176</c:v>
                </c:pt>
              </c:numCache>
            </c:numRef>
          </c:val>
          <c:extLst>
            <c:ext xmlns:c16="http://schemas.microsoft.com/office/drawing/2014/chart" uri="{C3380CC4-5D6E-409C-BE32-E72D297353CC}">
              <c16:uniqueId val="{00000000-87E4-491A-8A1D-5D35D9E4085C}"/>
            </c:ext>
          </c:extLst>
        </c:ser>
        <c:ser>
          <c:idx val="1"/>
          <c:order val="1"/>
          <c:tx>
            <c:strRef>
              <c:f>'3.1,3.2,3.4,8.3'!$R$19</c:f>
              <c:strCache>
                <c:ptCount val="1"/>
                <c:pt idx="0">
                  <c:v>Travel per used import truck</c:v>
                </c:pt>
              </c:strCache>
            </c:strRef>
          </c:tx>
          <c:spPr>
            <a:solidFill>
              <a:srgbClr val="434646"/>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'3.1,3.2,3.4,8.3'!$R$23:$R$31</c:f>
              <c:numCache>
                <c:formatCode>0</c:formatCode>
                <c:ptCount val="9"/>
                <c:pt idx="0">
                  <c:v>1939.4270457142854</c:v>
                </c:pt>
                <c:pt idx="1">
                  <c:v>2376.2959604580151</c:v>
                </c:pt>
                <c:pt idx="2">
                  <c:v>3817.649887015401</c:v>
                </c:pt>
                <c:pt idx="3">
                  <c:v>6588.7254066136356</c:v>
                </c:pt>
                <c:pt idx="4">
                  <c:v>10014.211442792503</c:v>
                </c:pt>
                <c:pt idx="5">
                  <c:v>12037.284495794955</c:v>
                </c:pt>
                <c:pt idx="6">
                  <c:v>16325.822647630439</c:v>
                </c:pt>
                <c:pt idx="7">
                  <c:v>19015.152734379382</c:v>
                </c:pt>
                <c:pt idx="8">
                  <c:v>16393.609538552784</c:v>
                </c:pt>
              </c:numCache>
            </c:numRef>
          </c:val>
          <c:extLst>
            <c:ext xmlns:c16="http://schemas.microsoft.com/office/drawing/2014/chart" uri="{C3380CC4-5D6E-409C-BE32-E72D297353CC}">
              <c16:uniqueId val="{00000001-87E4-491A-8A1D-5D35D9E4085C}"/>
            </c:ext>
          </c:extLst>
        </c:ser>
        <c:dLbls>
          <c:showLegendKey val="0"/>
          <c:showVal val="0"/>
          <c:showCatName val="0"/>
          <c:showSerName val="0"/>
          <c:showPercent val="0"/>
          <c:showBubbleSize val="0"/>
        </c:dLbls>
        <c:gapWidth val="150"/>
        <c:axId val="160116736"/>
        <c:axId val="160118656"/>
      </c:barChart>
      <c:catAx>
        <c:axId val="16011673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2532472222223072"/>
              <c:y val="0.93255138888888889"/>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60118656"/>
        <c:crosses val="autoZero"/>
        <c:auto val="1"/>
        <c:lblAlgn val="ctr"/>
        <c:lblOffset val="100"/>
        <c:tickLblSkip val="1"/>
        <c:tickMarkSkip val="1"/>
        <c:noMultiLvlLbl val="0"/>
      </c:catAx>
      <c:valAx>
        <c:axId val="160118656"/>
        <c:scaling>
          <c:orientation val="minMax"/>
          <c:max val="700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km per vehicle</a:t>
                </a:r>
              </a:p>
            </c:rich>
          </c:tx>
          <c:layout>
            <c:manualLayout>
              <c:xMode val="edge"/>
              <c:yMode val="edge"/>
              <c:x val="2.1833333333333909E-4"/>
              <c:y val="0.2995050925925926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116736"/>
        <c:crosses val="autoZero"/>
        <c:crossBetween val="between"/>
        <c:majorUnit val="10000"/>
      </c:valAx>
      <c:spPr>
        <a:solidFill>
          <a:srgbClr val="FFFFFF"/>
        </a:solidFill>
        <a:ln w="25400">
          <a:noFill/>
        </a:ln>
      </c:spPr>
    </c:plotArea>
    <c:legend>
      <c:legendPos val="r"/>
      <c:layout>
        <c:manualLayout>
          <c:xMode val="edge"/>
          <c:yMode val="edge"/>
          <c:x val="0.18194388888889307"/>
          <c:y val="0.13366329208848893"/>
          <c:w val="0.33229277777778488"/>
          <c:h val="0.1602814814814850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3.4d : Bus travel per vehicle in 2018</a:t>
            </a:r>
          </a:p>
        </c:rich>
      </c:tx>
      <c:layout>
        <c:manualLayout>
          <c:xMode val="edge"/>
          <c:yMode val="edge"/>
          <c:x val="0.21146305555555694"/>
          <c:y val="1.4780092592592593E-2"/>
        </c:manualLayout>
      </c:layout>
      <c:overlay val="0"/>
      <c:spPr>
        <a:noFill/>
        <a:ln w="25400">
          <a:noFill/>
        </a:ln>
      </c:spPr>
    </c:title>
    <c:autoTitleDeleted val="0"/>
    <c:plotArea>
      <c:layout>
        <c:manualLayout>
          <c:layoutTarget val="inner"/>
          <c:xMode val="edge"/>
          <c:yMode val="edge"/>
          <c:x val="0.16077722222222221"/>
          <c:y val="0.12592622956749863"/>
          <c:w val="0.80350944444444461"/>
          <c:h val="0.68606666666666649"/>
        </c:manualLayout>
      </c:layout>
      <c:barChart>
        <c:barDir val="col"/>
        <c:grouping val="clustered"/>
        <c:varyColors val="0"/>
        <c:ser>
          <c:idx val="0"/>
          <c:order val="0"/>
          <c:tx>
            <c:strRef>
              <c:f>'3.1,3.2,3.4,8.3'!$S$19</c:f>
              <c:strCache>
                <c:ptCount val="1"/>
                <c:pt idx="0">
                  <c:v>Travel per NZ new bus</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'3.1,3.2,3.4,8.3'!$S$23:$S$31</c:f>
              <c:numCache>
                <c:formatCode>0</c:formatCode>
                <c:ptCount val="9"/>
                <c:pt idx="0">
                  <c:v>7114.6724217582414</c:v>
                </c:pt>
                <c:pt idx="1">
                  <c:v>7727.9371547297287</c:v>
                </c:pt>
                <c:pt idx="2">
                  <c:v>9174.5573250728867</c:v>
                </c:pt>
                <c:pt idx="3">
                  <c:v>15423.330709053496</c:v>
                </c:pt>
                <c:pt idx="4">
                  <c:v>16044.321464549181</c:v>
                </c:pt>
                <c:pt idx="5">
                  <c:v>30954.536059284117</c:v>
                </c:pt>
                <c:pt idx="6">
                  <c:v>38125.060603559868</c:v>
                </c:pt>
                <c:pt idx="7">
                  <c:v>44514.301103887396</c:v>
                </c:pt>
                <c:pt idx="8">
                  <c:v>40665.503835582822</c:v>
                </c:pt>
              </c:numCache>
            </c:numRef>
          </c:val>
          <c:extLst>
            <c:ext xmlns:c16="http://schemas.microsoft.com/office/drawing/2014/chart" uri="{C3380CC4-5D6E-409C-BE32-E72D297353CC}">
              <c16:uniqueId val="{00000000-579E-43FB-8D8D-D4ED648AF937}"/>
            </c:ext>
          </c:extLst>
        </c:ser>
        <c:ser>
          <c:idx val="1"/>
          <c:order val="1"/>
          <c:tx>
            <c:strRef>
              <c:f>'3.1,3.2,3.4,8.3'!$T$19</c:f>
              <c:strCache>
                <c:ptCount val="1"/>
                <c:pt idx="0">
                  <c:v>Travel per used import bus</c:v>
                </c:pt>
              </c:strCache>
            </c:strRef>
          </c:tx>
          <c:spPr>
            <a:solidFill>
              <a:srgbClr val="434646"/>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'3.1,3.2,3.4,8.3'!$T$23:$T$31</c:f>
              <c:numCache>
                <c:formatCode>0</c:formatCode>
                <c:ptCount val="9"/>
                <c:pt idx="0">
                  <c:v>9473.5579357142869</c:v>
                </c:pt>
                <c:pt idx="1">
                  <c:v>5236.1346224358977</c:v>
                </c:pt>
                <c:pt idx="2">
                  <c:v>7876.4278996946559</c:v>
                </c:pt>
                <c:pt idx="3">
                  <c:v>12381.708244824482</c:v>
                </c:pt>
                <c:pt idx="4">
                  <c:v>14800.337130263159</c:v>
                </c:pt>
                <c:pt idx="5">
                  <c:v>18350.376302395212</c:v>
                </c:pt>
                <c:pt idx="6">
                  <c:v>24298.012433417083</c:v>
                </c:pt>
                <c:pt idx="7">
                  <c:v>22752.760905714284</c:v>
                </c:pt>
                <c:pt idx="8">
                  <c:v>23303.275393150689</c:v>
                </c:pt>
              </c:numCache>
            </c:numRef>
          </c:val>
          <c:extLst>
            <c:ext xmlns:c16="http://schemas.microsoft.com/office/drawing/2014/chart" uri="{C3380CC4-5D6E-409C-BE32-E72D297353CC}">
              <c16:uniqueId val="{00000001-579E-43FB-8D8D-D4ED648AF937}"/>
            </c:ext>
          </c:extLst>
        </c:ser>
        <c:dLbls>
          <c:showLegendKey val="0"/>
          <c:showVal val="0"/>
          <c:showCatName val="0"/>
          <c:showSerName val="0"/>
          <c:showPercent val="0"/>
          <c:showBubbleSize val="0"/>
        </c:dLbls>
        <c:gapWidth val="150"/>
        <c:axId val="160055680"/>
        <c:axId val="160057600"/>
      </c:barChart>
      <c:catAx>
        <c:axId val="16005568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1585833333333388"/>
              <c:y val="0.92287592592592549"/>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60057600"/>
        <c:crosses val="autoZero"/>
        <c:auto val="1"/>
        <c:lblAlgn val="ctr"/>
        <c:lblOffset val="100"/>
        <c:tickLblSkip val="1"/>
        <c:tickMarkSkip val="1"/>
        <c:noMultiLvlLbl val="0"/>
      </c:catAx>
      <c:valAx>
        <c:axId val="160057600"/>
        <c:scaling>
          <c:orientation val="minMax"/>
          <c:max val="70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km per vehicle</a:t>
                </a:r>
              </a:p>
            </c:rich>
          </c:tx>
          <c:layout>
            <c:manualLayout>
              <c:xMode val="edge"/>
              <c:yMode val="edge"/>
              <c:x val="1.0160833333333525E-2"/>
              <c:y val="0.3017458333333332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055680"/>
        <c:crosses val="autoZero"/>
        <c:crossBetween val="between"/>
        <c:majorUnit val="10000"/>
      </c:valAx>
      <c:spPr>
        <a:solidFill>
          <a:srgbClr val="FFFFFF"/>
        </a:solidFill>
        <a:ln w="25400">
          <a:noFill/>
        </a:ln>
      </c:spPr>
    </c:plotArea>
    <c:legend>
      <c:legendPos val="r"/>
      <c:layout>
        <c:manualLayout>
          <c:xMode val="edge"/>
          <c:yMode val="edge"/>
          <c:x val="0.17214083333333341"/>
          <c:y val="0.15896620370370643"/>
          <c:w val="0.37695805555555978"/>
          <c:h val="0.16591064814814821"/>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3.4a : Travel per light vehicle in 2018</a:t>
            </a:r>
          </a:p>
        </c:rich>
      </c:tx>
      <c:layout>
        <c:manualLayout>
          <c:xMode val="edge"/>
          <c:yMode val="edge"/>
          <c:x val="0.20388372058407633"/>
          <c:y val="3.2419129427004541E-2"/>
        </c:manualLayout>
      </c:layout>
      <c:overlay val="0"/>
      <c:spPr>
        <a:noFill/>
        <a:ln w="25400">
          <a:noFill/>
        </a:ln>
      </c:spPr>
    </c:title>
    <c:autoTitleDeleted val="0"/>
    <c:plotArea>
      <c:layout>
        <c:manualLayout>
          <c:layoutTarget val="inner"/>
          <c:xMode val="edge"/>
          <c:yMode val="edge"/>
          <c:x val="0.15235008103728323"/>
          <c:y val="0.14143937732554829"/>
          <c:w val="0.80875202593190798"/>
          <c:h val="0.6650132126885957"/>
        </c:manualLayout>
      </c:layout>
      <c:barChart>
        <c:barDir val="col"/>
        <c:grouping val="clustered"/>
        <c:varyColors val="0"/>
        <c:ser>
          <c:idx val="0"/>
          <c:order val="0"/>
          <c:tx>
            <c:strRef>
              <c:f>'3.1,3.2,3.4,8.3'!$K$19</c:f>
              <c:strCache>
                <c:ptCount val="1"/>
                <c:pt idx="0">
                  <c:v>Travel per new light passenger</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'3.1,3.2,3.4,8.3'!$K$23:$K$31</c:f>
              <c:numCache>
                <c:formatCode>0</c:formatCode>
                <c:ptCount val="9"/>
                <c:pt idx="0">
                  <c:v>2836.9821369813171</c:v>
                </c:pt>
                <c:pt idx="1">
                  <c:v>3869.6046850530988</c:v>
                </c:pt>
                <c:pt idx="2">
                  <c:v>4724.6768488795242</c:v>
                </c:pt>
                <c:pt idx="3">
                  <c:v>6327.1767144679989</c:v>
                </c:pt>
                <c:pt idx="4">
                  <c:v>7751.978830793716</c:v>
                </c:pt>
                <c:pt idx="5">
                  <c:v>9316.0910672632472</c:v>
                </c:pt>
                <c:pt idx="6">
                  <c:v>10878.571572334915</c:v>
                </c:pt>
                <c:pt idx="7">
                  <c:v>12856.041185251288</c:v>
                </c:pt>
                <c:pt idx="8">
                  <c:v>13524.031200268941</c:v>
                </c:pt>
              </c:numCache>
            </c:numRef>
          </c:val>
          <c:extLst>
            <c:ext xmlns:c16="http://schemas.microsoft.com/office/drawing/2014/chart" uri="{C3380CC4-5D6E-409C-BE32-E72D297353CC}">
              <c16:uniqueId val="{00000000-B189-4064-8B34-5A5AF74618A5}"/>
            </c:ext>
          </c:extLst>
        </c:ser>
        <c:ser>
          <c:idx val="1"/>
          <c:order val="1"/>
          <c:tx>
            <c:strRef>
              <c:f>'3.1,3.2,3.4,8.3'!$L$19</c:f>
              <c:strCache>
                <c:ptCount val="1"/>
                <c:pt idx="0">
                  <c:v>Travel per used light passenger</c:v>
                </c:pt>
              </c:strCache>
            </c:strRef>
          </c:tx>
          <c:spPr>
            <a:solidFill>
              <a:srgbClr val="434646"/>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'3.1,3.2,3.4,8.3'!$L$23:$L$31</c:f>
              <c:numCache>
                <c:formatCode>0</c:formatCode>
                <c:ptCount val="9"/>
                <c:pt idx="0">
                  <c:v>3200.8856688723367</c:v>
                </c:pt>
                <c:pt idx="1">
                  <c:v>3206.828259572505</c:v>
                </c:pt>
                <c:pt idx="2">
                  <c:v>4188.7174785903144</c:v>
                </c:pt>
                <c:pt idx="3">
                  <c:v>6229.4913388698169</c:v>
                </c:pt>
                <c:pt idx="4">
                  <c:v>8505.8118531552227</c:v>
                </c:pt>
                <c:pt idx="5">
                  <c:v>10438.167490935264</c:v>
                </c:pt>
                <c:pt idx="6">
                  <c:v>11221.346352610113</c:v>
                </c:pt>
                <c:pt idx="7">
                  <c:v>11903.703801280912</c:v>
                </c:pt>
                <c:pt idx="8">
                  <c:v>9539.6997309345625</c:v>
                </c:pt>
              </c:numCache>
            </c:numRef>
          </c:val>
          <c:extLst>
            <c:ext xmlns:c16="http://schemas.microsoft.com/office/drawing/2014/chart" uri="{C3380CC4-5D6E-409C-BE32-E72D297353CC}">
              <c16:uniqueId val="{00000001-B189-4064-8B34-5A5AF74618A5}"/>
            </c:ext>
          </c:extLst>
        </c:ser>
        <c:ser>
          <c:idx val="2"/>
          <c:order val="2"/>
          <c:tx>
            <c:strRef>
              <c:f>'3.1,3.2,3.4,8.3'!$M$19</c:f>
              <c:strCache>
                <c:ptCount val="1"/>
                <c:pt idx="0">
                  <c:v>Travel per new light commercial</c:v>
                </c:pt>
              </c:strCache>
            </c:strRef>
          </c:tx>
          <c:spPr>
            <a:solidFill>
              <a:srgbClr val="F3C47D"/>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'3.1,3.2,3.4,8.3'!$M$23:$M$31</c:f>
              <c:numCache>
                <c:formatCode>0</c:formatCode>
                <c:ptCount val="9"/>
                <c:pt idx="0">
                  <c:v>3905.7390611625324</c:v>
                </c:pt>
                <c:pt idx="1">
                  <c:v>4448.1640305008159</c:v>
                </c:pt>
                <c:pt idx="2">
                  <c:v>4795.4639662738728</c:v>
                </c:pt>
                <c:pt idx="3">
                  <c:v>6263.0303338281492</c:v>
                </c:pt>
                <c:pt idx="4">
                  <c:v>7997.8225537060744</c:v>
                </c:pt>
                <c:pt idx="5">
                  <c:v>10092.992572507619</c:v>
                </c:pt>
                <c:pt idx="6">
                  <c:v>14194.970041185974</c:v>
                </c:pt>
                <c:pt idx="7">
                  <c:v>19161.103027414669</c:v>
                </c:pt>
                <c:pt idx="8">
                  <c:v>19371.447379551755</c:v>
                </c:pt>
              </c:numCache>
            </c:numRef>
          </c:val>
          <c:extLst>
            <c:ext xmlns:c16="http://schemas.microsoft.com/office/drawing/2014/chart" uri="{C3380CC4-5D6E-409C-BE32-E72D297353CC}">
              <c16:uniqueId val="{00000002-B189-4064-8B34-5A5AF74618A5}"/>
            </c:ext>
          </c:extLst>
        </c:ser>
        <c:ser>
          <c:idx val="3"/>
          <c:order val="3"/>
          <c:tx>
            <c:strRef>
              <c:f>'3.1,3.2,3.4,8.3'!$N$19</c:f>
              <c:strCache>
                <c:ptCount val="1"/>
                <c:pt idx="0">
                  <c:v>Travel per used light commercial</c:v>
                </c:pt>
              </c:strCache>
            </c:strRef>
          </c:tx>
          <c:spPr>
            <a:solidFill>
              <a:srgbClr val="BDC1C1"/>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'3.1,3.2,3.4,8.3'!$N$23:$N$31</c:f>
              <c:numCache>
                <c:formatCode>0</c:formatCode>
                <c:ptCount val="9"/>
                <c:pt idx="0">
                  <c:v>4913.6081444636684</c:v>
                </c:pt>
                <c:pt idx="1">
                  <c:v>4846.7241617574255</c:v>
                </c:pt>
                <c:pt idx="2">
                  <c:v>4989.4897339813533</c:v>
                </c:pt>
                <c:pt idx="3">
                  <c:v>6463.9675945714898</c:v>
                </c:pt>
                <c:pt idx="4">
                  <c:v>8871.958228955933</c:v>
                </c:pt>
                <c:pt idx="5">
                  <c:v>11863.676954658245</c:v>
                </c:pt>
                <c:pt idx="6">
                  <c:v>14753.100788451859</c:v>
                </c:pt>
                <c:pt idx="7">
                  <c:v>14927.492467176678</c:v>
                </c:pt>
                <c:pt idx="8">
                  <c:v>12144.634563966942</c:v>
                </c:pt>
              </c:numCache>
            </c:numRef>
          </c:val>
          <c:extLst>
            <c:ext xmlns:c16="http://schemas.microsoft.com/office/drawing/2014/chart" uri="{C3380CC4-5D6E-409C-BE32-E72D297353CC}">
              <c16:uniqueId val="{00000003-B189-4064-8B34-5A5AF74618A5}"/>
            </c:ext>
          </c:extLst>
        </c:ser>
        <c:dLbls>
          <c:showLegendKey val="0"/>
          <c:showVal val="0"/>
          <c:showCatName val="0"/>
          <c:showSerName val="0"/>
          <c:showPercent val="0"/>
          <c:showBubbleSize val="0"/>
        </c:dLbls>
        <c:gapWidth val="150"/>
        <c:axId val="160190464"/>
        <c:axId val="160192384"/>
      </c:barChart>
      <c:catAx>
        <c:axId val="16019046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1585833333333388"/>
              <c:y val="0.92287592592592549"/>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60192384"/>
        <c:crosses val="autoZero"/>
        <c:auto val="1"/>
        <c:lblAlgn val="ctr"/>
        <c:lblOffset val="100"/>
        <c:tickLblSkip val="1"/>
        <c:tickMarkSkip val="1"/>
        <c:noMultiLvlLbl val="0"/>
      </c:catAx>
      <c:valAx>
        <c:axId val="160192384"/>
        <c:scaling>
          <c:orientation val="minMax"/>
          <c:max val="25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km per vehicle</a:t>
                </a:r>
              </a:p>
            </c:rich>
          </c:tx>
          <c:layout>
            <c:manualLayout>
              <c:xMode val="edge"/>
              <c:yMode val="edge"/>
              <c:x val="3.1052777777778526E-3"/>
              <c:y val="0.2958657407407451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190464"/>
        <c:crossesAt val="1"/>
        <c:crossBetween val="between"/>
        <c:majorUnit val="5000"/>
      </c:valAx>
      <c:spPr>
        <a:solidFill>
          <a:srgbClr val="FFFFFF"/>
        </a:solidFill>
        <a:ln w="25400">
          <a:noFill/>
        </a:ln>
      </c:spPr>
    </c:plotArea>
    <c:legend>
      <c:legendPos val="r"/>
      <c:layout>
        <c:manualLayout>
          <c:xMode val="edge"/>
          <c:yMode val="edge"/>
          <c:x val="0.18724472222222222"/>
          <c:y val="0.17083749999999998"/>
          <c:w val="0.39899444444445126"/>
          <c:h val="0.20714120370370373"/>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8.3 : Light petrol and diesel travel in 2018</a:t>
            </a:r>
          </a:p>
        </c:rich>
      </c:tx>
      <c:layout>
        <c:manualLayout>
          <c:xMode val="edge"/>
          <c:yMode val="edge"/>
          <c:x val="0.17269472222222224"/>
          <c:y val="1.4699537037037061E-2"/>
        </c:manualLayout>
      </c:layout>
      <c:overlay val="0"/>
      <c:spPr>
        <a:noFill/>
        <a:ln w="25400">
          <a:noFill/>
        </a:ln>
      </c:spPr>
    </c:title>
    <c:autoTitleDeleted val="0"/>
    <c:plotArea>
      <c:layout>
        <c:manualLayout>
          <c:layoutTarget val="inner"/>
          <c:xMode val="edge"/>
          <c:yMode val="edge"/>
          <c:x val="0.15073111111111356"/>
          <c:y val="0.12522957357603026"/>
          <c:w val="0.82439472222222221"/>
          <c:h val="0.69927499999999998"/>
        </c:manualLayout>
      </c:layout>
      <c:barChart>
        <c:barDir val="col"/>
        <c:grouping val="stacked"/>
        <c:varyColors val="0"/>
        <c:ser>
          <c:idx val="1"/>
          <c:order val="0"/>
          <c:tx>
            <c:strRef>
              <c:f>'3.1,3.2,3.4,8.3'!$L$3</c:f>
              <c:strCache>
                <c:ptCount val="1"/>
                <c:pt idx="0">
                  <c:v>Light diesel</c:v>
                </c:pt>
              </c:strCache>
            </c:strRef>
          </c:tx>
          <c:spPr>
            <a:solidFill>
              <a:srgbClr val="434646"/>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'3.1,3.2,3.4,8.3'!$L$7:$L$15</c:f>
              <c:numCache>
                <c:formatCode>0.00</c:formatCode>
                <c:ptCount val="9"/>
                <c:pt idx="0">
                  <c:v>6.5588986017000002</c:v>
                </c:pt>
                <c:pt idx="1">
                  <c:v>12.423991147000001</c:v>
                </c:pt>
                <c:pt idx="2">
                  <c:v>71.114943843000006</c:v>
                </c:pt>
                <c:pt idx="3">
                  <c:v>404.54224362999997</c:v>
                </c:pt>
                <c:pt idx="4">
                  <c:v>909.65937913000005</c:v>
                </c:pt>
                <c:pt idx="5">
                  <c:v>734.63037741000005</c:v>
                </c:pt>
                <c:pt idx="6">
                  <c:v>1729.6354495</c:v>
                </c:pt>
                <c:pt idx="7">
                  <c:v>3241.1244004</c:v>
                </c:pt>
                <c:pt idx="8">
                  <c:v>4159.2223284000002</c:v>
                </c:pt>
              </c:numCache>
            </c:numRef>
          </c:val>
          <c:extLst>
            <c:ext xmlns:c16="http://schemas.microsoft.com/office/drawing/2014/chart" uri="{C3380CC4-5D6E-409C-BE32-E72D297353CC}">
              <c16:uniqueId val="{00000000-0111-416E-AB47-E5260FC7EFED}"/>
            </c:ext>
          </c:extLst>
        </c:ser>
        <c:ser>
          <c:idx val="0"/>
          <c:order val="1"/>
          <c:tx>
            <c:strRef>
              <c:f>'3.1,3.2,3.4,8.3'!$K$3</c:f>
              <c:strCache>
                <c:ptCount val="1"/>
                <c:pt idx="0">
                  <c:v>Light petrol</c:v>
                </c:pt>
              </c:strCache>
            </c:strRef>
          </c:tx>
          <c:spPr>
            <a:solidFill>
              <a:srgbClr val="66B134"/>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'3.1,3.2,3.4,8.3'!$K$7:$K$15</c:f>
              <c:numCache>
                <c:formatCode>0.00</c:formatCode>
                <c:ptCount val="9"/>
                <c:pt idx="0">
                  <c:v>315.21940350900002</c:v>
                </c:pt>
                <c:pt idx="1">
                  <c:v>100.34041052000001</c:v>
                </c:pt>
                <c:pt idx="2">
                  <c:v>267.56439138000002</c:v>
                </c:pt>
                <c:pt idx="3">
                  <c:v>1208.6027042999999</c:v>
                </c:pt>
                <c:pt idx="4">
                  <c:v>3964.4986923000001</c:v>
                </c:pt>
                <c:pt idx="5">
                  <c:v>6721.2210115999997</c:v>
                </c:pt>
                <c:pt idx="6">
                  <c:v>10782.551294000001</c:v>
                </c:pt>
                <c:pt idx="7">
                  <c:v>4871.5017039000004</c:v>
                </c:pt>
                <c:pt idx="8">
                  <c:v>4605.5341844000004</c:v>
                </c:pt>
              </c:numCache>
            </c:numRef>
          </c:val>
          <c:extLst>
            <c:ext xmlns:c16="http://schemas.microsoft.com/office/drawing/2014/chart" uri="{C3380CC4-5D6E-409C-BE32-E72D297353CC}">
              <c16:uniqueId val="{00000001-0111-416E-AB47-E5260FC7EFED}"/>
            </c:ext>
          </c:extLst>
        </c:ser>
        <c:dLbls>
          <c:showLegendKey val="0"/>
          <c:showVal val="0"/>
          <c:showCatName val="0"/>
          <c:showSerName val="0"/>
          <c:showPercent val="0"/>
          <c:showBubbleSize val="0"/>
        </c:dLbls>
        <c:gapWidth val="150"/>
        <c:overlap val="100"/>
        <c:axId val="160321920"/>
        <c:axId val="160323840"/>
      </c:barChart>
      <c:catAx>
        <c:axId val="16032192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4117470193352482"/>
              <c:y val="0.9252762722841546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60323840"/>
        <c:crosses val="autoZero"/>
        <c:auto val="1"/>
        <c:lblAlgn val="ctr"/>
        <c:lblOffset val="100"/>
        <c:tickLblSkip val="1"/>
        <c:tickMarkSkip val="1"/>
        <c:noMultiLvlLbl val="0"/>
      </c:catAx>
      <c:valAx>
        <c:axId val="160323840"/>
        <c:scaling>
          <c:orientation val="minMax"/>
          <c:max val="15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Millions of km</a:t>
                </a:r>
              </a:p>
            </c:rich>
          </c:tx>
          <c:layout>
            <c:manualLayout>
              <c:xMode val="edge"/>
              <c:yMode val="edge"/>
              <c:x val="1.0502777777777977E-3"/>
              <c:y val="0.3113023148148235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321920"/>
        <c:crosses val="autoZero"/>
        <c:crossBetween val="between"/>
        <c:majorUnit val="2500"/>
      </c:valAx>
      <c:spPr>
        <a:solidFill>
          <a:srgbClr val="FFFFFF"/>
        </a:solidFill>
        <a:ln w="25400">
          <a:noFill/>
        </a:ln>
      </c:spPr>
    </c:plotArea>
    <c:legend>
      <c:legendPos val="r"/>
      <c:layout>
        <c:manualLayout>
          <c:xMode val="edge"/>
          <c:yMode val="edge"/>
          <c:x val="0.15101694444444588"/>
          <c:y val="0.14325925925925925"/>
          <c:w val="0.19558388888888889"/>
          <c:h val="0.10891093158809693"/>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3.2b : Light fleet travel 2018</a:t>
            </a:r>
          </a:p>
        </c:rich>
      </c:tx>
      <c:layout>
        <c:manualLayout>
          <c:xMode val="edge"/>
          <c:yMode val="edge"/>
          <c:x val="0.15135777777777781"/>
          <c:y val="1.3225462962962963E-2"/>
        </c:manualLayout>
      </c:layout>
      <c:overlay val="0"/>
      <c:spPr>
        <a:noFill/>
        <a:ln w="25400">
          <a:noFill/>
        </a:ln>
      </c:spPr>
    </c:title>
    <c:autoTitleDeleted val="0"/>
    <c:plotArea>
      <c:layout>
        <c:manualLayout>
          <c:layoutTarget val="inner"/>
          <c:xMode val="edge"/>
          <c:yMode val="edge"/>
          <c:x val="0.33227440476191455"/>
          <c:y val="0.1800074891067604"/>
          <c:w val="0.37886984126986967"/>
          <c:h val="0.65002178649240205"/>
        </c:manualLayout>
      </c:layout>
      <c:pieChart>
        <c:varyColors val="1"/>
        <c:ser>
          <c:idx val="0"/>
          <c:order val="0"/>
          <c:spPr>
            <a:solidFill>
              <a:srgbClr val="202222"/>
            </a:solidFill>
            <a:ln w="12700">
              <a:solidFill>
                <a:srgbClr val="000000"/>
              </a:solidFill>
              <a:prstDash val="solid"/>
            </a:ln>
          </c:spPr>
          <c:dPt>
            <c:idx val="0"/>
            <c:bubble3D val="0"/>
            <c:spPr>
              <a:solidFill>
                <a:srgbClr val="EF9E5B"/>
              </a:solidFill>
              <a:ln w="12700">
                <a:solidFill>
                  <a:srgbClr val="000000"/>
                </a:solidFill>
                <a:prstDash val="solid"/>
              </a:ln>
            </c:spPr>
            <c:extLst>
              <c:ext xmlns:c16="http://schemas.microsoft.com/office/drawing/2014/chart" uri="{C3380CC4-5D6E-409C-BE32-E72D297353CC}">
                <c16:uniqueId val="{00000000-BD47-425A-A877-7532A6E8A482}"/>
              </c:ext>
            </c:extLst>
          </c:dPt>
          <c:dPt>
            <c:idx val="1"/>
            <c:bubble3D val="0"/>
            <c:spPr>
              <a:solidFill>
                <a:srgbClr val="E17B23"/>
              </a:solidFill>
              <a:ln w="12700">
                <a:solidFill>
                  <a:srgbClr val="000000"/>
                </a:solidFill>
                <a:prstDash val="solid"/>
              </a:ln>
            </c:spPr>
            <c:extLst>
              <c:ext xmlns:c16="http://schemas.microsoft.com/office/drawing/2014/chart" uri="{C3380CC4-5D6E-409C-BE32-E72D297353CC}">
                <c16:uniqueId val="{00000001-BD47-425A-A877-7532A6E8A482}"/>
              </c:ext>
            </c:extLst>
          </c:dPt>
          <c:dPt>
            <c:idx val="3"/>
            <c:bubble3D val="0"/>
            <c:spPr>
              <a:solidFill>
                <a:schemeClr val="bg1">
                  <a:lumMod val="50000"/>
                </a:schemeClr>
              </a:solidFill>
              <a:ln w="12700">
                <a:solidFill>
                  <a:srgbClr val="000000"/>
                </a:solidFill>
                <a:prstDash val="solid"/>
              </a:ln>
            </c:spPr>
            <c:extLst>
              <c:ext xmlns:c16="http://schemas.microsoft.com/office/drawing/2014/chart" uri="{C3380CC4-5D6E-409C-BE32-E72D297353CC}">
                <c16:uniqueId val="{00000002-BD47-425A-A877-7532A6E8A482}"/>
              </c:ext>
            </c:extLst>
          </c:dPt>
          <c:dLbls>
            <c:dLbl>
              <c:idx val="0"/>
              <c:layout>
                <c:manualLayout>
                  <c:x val="3.3263055555555594E-2"/>
                  <c:y val="0.1313666666666666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BD47-425A-A877-7532A6E8A482}"/>
                </c:ext>
              </c:extLst>
            </c:dLbl>
            <c:dLbl>
              <c:idx val="1"/>
              <c:layout>
                <c:manualLayout>
                  <c:x val="0.13909193297907704"/>
                  <c:y val="-4.325595664178341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47-425A-A877-7532A6E8A482}"/>
                </c:ext>
              </c:extLst>
            </c:dLbl>
            <c:dLbl>
              <c:idx val="2"/>
              <c:layout>
                <c:manualLayout>
                  <c:x val="-1.4284962961860392E-2"/>
                  <c:y val="0.2263115201090660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47-425A-A877-7532A6E8A482}"/>
                </c:ext>
              </c:extLst>
            </c:dLbl>
            <c:dLbl>
              <c:idx val="3"/>
              <c:layout>
                <c:manualLayout>
                  <c:x val="-0.2707572222222222"/>
                  <c:y val="0.111749074074074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D47-425A-A877-7532A6E8A482}"/>
                </c:ext>
              </c:extLst>
            </c:dLbl>
            <c:numFmt formatCode="0%" sourceLinked="0"/>
            <c:spPr>
              <a:noFill/>
              <a:ln w="25400">
                <a:noFill/>
              </a:ln>
            </c:spPr>
            <c:txPr>
              <a:bodyPr/>
              <a:lstStyle/>
              <a:p>
                <a:pPr>
                  <a:defRPr sz="7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'3.2b'!$A$8:$D$8</c:f>
              <c:strCache>
                <c:ptCount val="4"/>
                <c:pt idx="0">
                  <c:v>Light passenger NZ new</c:v>
                </c:pt>
                <c:pt idx="1">
                  <c:v>Light commercial NZ new</c:v>
                </c:pt>
                <c:pt idx="2">
                  <c:v>Light passenger used import</c:v>
                </c:pt>
                <c:pt idx="3">
                  <c:v>Light commercial used import</c:v>
                </c:pt>
              </c:strCache>
            </c:strRef>
          </c:cat>
          <c:val>
            <c:numRef>
              <c:f>'3.2b'!$A$9:$D$9</c:f>
              <c:numCache>
                <c:formatCode>0</c:formatCode>
                <c:ptCount val="4"/>
                <c:pt idx="0">
                  <c:v>18252.120953000001</c:v>
                </c:pt>
                <c:pt idx="1">
                  <c:v>7847.9159394999997</c:v>
                </c:pt>
                <c:pt idx="2">
                  <c:v>17488.168577</c:v>
                </c:pt>
                <c:pt idx="3">
                  <c:v>1285.8493814999999</c:v>
                </c:pt>
              </c:numCache>
            </c:numRef>
          </c:val>
          <c:extLst>
            <c:ext xmlns:c16="http://schemas.microsoft.com/office/drawing/2014/chart" uri="{C3380CC4-5D6E-409C-BE32-E72D297353CC}">
              <c16:uniqueId val="{00000004-BD47-425A-A877-7532A6E8A482}"/>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3.5 Light fleet average travel in 2018, by vehicle age</a:t>
            </a:r>
          </a:p>
        </c:rich>
      </c:tx>
      <c:layout>
        <c:manualLayout>
          <c:xMode val="edge"/>
          <c:yMode val="edge"/>
          <c:x val="0.15695805555555764"/>
          <c:y val="1.621527777777778E-2"/>
        </c:manualLayout>
      </c:layout>
      <c:overlay val="0"/>
      <c:spPr>
        <a:noFill/>
        <a:ln w="25400">
          <a:noFill/>
        </a:ln>
      </c:spPr>
    </c:title>
    <c:autoTitleDeleted val="0"/>
    <c:plotArea>
      <c:layout>
        <c:manualLayout>
          <c:layoutTarget val="inner"/>
          <c:xMode val="edge"/>
          <c:yMode val="edge"/>
          <c:x val="0.15013988095238662"/>
          <c:y val="0.1589356481481505"/>
          <c:w val="0.82558988095238051"/>
          <c:h val="0.62231666666666652"/>
        </c:manualLayout>
      </c:layout>
      <c:lineChart>
        <c:grouping val="standard"/>
        <c:varyColors val="0"/>
        <c:ser>
          <c:idx val="1"/>
          <c:order val="0"/>
          <c:tx>
            <c:strRef>
              <c:f>'3.5'!$C$2</c:f>
              <c:strCache>
                <c:ptCount val="1"/>
                <c:pt idx="0">
                  <c:v>Light commercial</c:v>
                </c:pt>
              </c:strCache>
            </c:strRef>
          </c:tx>
          <c:spPr>
            <a:ln w="25400">
              <a:solidFill>
                <a:srgbClr val="FF6600"/>
              </a:solidFill>
              <a:prstDash val="solid"/>
            </a:ln>
          </c:spPr>
          <c:marker>
            <c:symbol val="none"/>
          </c:marker>
          <c:cat>
            <c:numRef>
              <c:f>'3.5'!$A$6:$A$43</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'3.5'!$C$6:$C$43</c:f>
              <c:numCache>
                <c:formatCode>_-* #,##0_-;\-* #,##0_-;_-* "-"??_-;_-@_-</c:formatCode>
                <c:ptCount val="38"/>
                <c:pt idx="0">
                  <c:v>4809.0349687999997</c:v>
                </c:pt>
                <c:pt idx="1">
                  <c:v>5250.8346148000001</c:v>
                </c:pt>
                <c:pt idx="2">
                  <c:v>4668.0271945000004</c:v>
                </c:pt>
                <c:pt idx="3">
                  <c:v>4175.3220087999998</c:v>
                </c:pt>
                <c:pt idx="4">
                  <c:v>4089.7576192000001</c:v>
                </c:pt>
                <c:pt idx="5">
                  <c:v>4321.5572480000001</c:v>
                </c:pt>
                <c:pt idx="6">
                  <c:v>4641.9415700999998</c:v>
                </c:pt>
                <c:pt idx="7">
                  <c:v>4784.7310071000002</c:v>
                </c:pt>
                <c:pt idx="8">
                  <c:v>5019.4335239000002</c:v>
                </c:pt>
                <c:pt idx="9">
                  <c:v>5211.2136389999996</c:v>
                </c:pt>
                <c:pt idx="10">
                  <c:v>5716.6786687000003</c:v>
                </c:pt>
                <c:pt idx="11">
                  <c:v>6050.9538946000002</c:v>
                </c:pt>
                <c:pt idx="12">
                  <c:v>6401.0625852000003</c:v>
                </c:pt>
                <c:pt idx="13">
                  <c:v>6600.8370573000002</c:v>
                </c:pt>
                <c:pt idx="14">
                  <c:v>6877.944872</c:v>
                </c:pt>
                <c:pt idx="15">
                  <c:v>7511.5521452000003</c:v>
                </c:pt>
                <c:pt idx="16">
                  <c:v>7751.1487141999996</c:v>
                </c:pt>
                <c:pt idx="17">
                  <c:v>8359.6374586999991</c:v>
                </c:pt>
                <c:pt idx="18">
                  <c:v>8675.9298294</c:v>
                </c:pt>
                <c:pt idx="19">
                  <c:v>9317.9117688999995</c:v>
                </c:pt>
                <c:pt idx="20">
                  <c:v>9464.5911976999996</c:v>
                </c:pt>
                <c:pt idx="21">
                  <c:v>9731.1044490999993</c:v>
                </c:pt>
                <c:pt idx="22">
                  <c:v>10082.212724999999</c:v>
                </c:pt>
                <c:pt idx="23">
                  <c:v>10627.936583000001</c:v>
                </c:pt>
                <c:pt idx="24">
                  <c:v>11419.493479999999</c:v>
                </c:pt>
                <c:pt idx="25">
                  <c:v>12888.887879</c:v>
                </c:pt>
                <c:pt idx="26">
                  <c:v>13705.631233</c:v>
                </c:pt>
                <c:pt idx="27">
                  <c:v>14670.840705000001</c:v>
                </c:pt>
                <c:pt idx="28">
                  <c:v>14982.103563999999</c:v>
                </c:pt>
                <c:pt idx="29">
                  <c:v>15527.692333999999</c:v>
                </c:pt>
                <c:pt idx="30">
                  <c:v>16269.437081</c:v>
                </c:pt>
                <c:pt idx="31">
                  <c:v>17550.906342999999</c:v>
                </c:pt>
                <c:pt idx="32">
                  <c:v>18051.890600999999</c:v>
                </c:pt>
                <c:pt idx="33">
                  <c:v>19046.471487999999</c:v>
                </c:pt>
                <c:pt idx="34">
                  <c:v>20460.268854000002</c:v>
                </c:pt>
                <c:pt idx="35">
                  <c:v>21604.902269999999</c:v>
                </c:pt>
                <c:pt idx="36">
                  <c:v>21831.388384999998</c:v>
                </c:pt>
                <c:pt idx="37">
                  <c:v>20882.597206999999</c:v>
                </c:pt>
              </c:numCache>
            </c:numRef>
          </c:val>
          <c:smooth val="0"/>
          <c:extLst>
            <c:ext xmlns:c16="http://schemas.microsoft.com/office/drawing/2014/chart" uri="{C3380CC4-5D6E-409C-BE32-E72D297353CC}">
              <c16:uniqueId val="{00000000-1E97-4D79-84F7-6EEBD431301D}"/>
            </c:ext>
          </c:extLst>
        </c:ser>
        <c:ser>
          <c:idx val="2"/>
          <c:order val="1"/>
          <c:tx>
            <c:strRef>
              <c:f>'3.5'!$D$2</c:f>
              <c:strCache>
                <c:ptCount val="1"/>
                <c:pt idx="0">
                  <c:v>Light fleet</c:v>
                </c:pt>
              </c:strCache>
            </c:strRef>
          </c:tx>
          <c:spPr>
            <a:ln w="25400">
              <a:solidFill>
                <a:srgbClr val="808080"/>
              </a:solidFill>
              <a:prstDash val="solid"/>
            </a:ln>
          </c:spPr>
          <c:marker>
            <c:symbol val="none"/>
          </c:marker>
          <c:cat>
            <c:numRef>
              <c:f>'3.5'!$A$6:$A$43</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'3.5'!$D$6:$D$43</c:f>
              <c:numCache>
                <c:formatCode>_-* #,##0_-;\-* #,##0_-;_-* "-"??_-;_-@_-</c:formatCode>
                <c:ptCount val="38"/>
                <c:pt idx="0">
                  <c:v>4153.8071455999998</c:v>
                </c:pt>
                <c:pt idx="1">
                  <c:v>4102.7819566999997</c:v>
                </c:pt>
                <c:pt idx="2">
                  <c:v>4197.6009322</c:v>
                </c:pt>
                <c:pt idx="3">
                  <c:v>3599.0627562</c:v>
                </c:pt>
                <c:pt idx="4">
                  <c:v>3726.5480655000001</c:v>
                </c:pt>
                <c:pt idx="5">
                  <c:v>3945.4238922999998</c:v>
                </c:pt>
                <c:pt idx="6">
                  <c:v>4111.3730641000002</c:v>
                </c:pt>
                <c:pt idx="7">
                  <c:v>4380.2602789000002</c:v>
                </c:pt>
                <c:pt idx="8">
                  <c:v>4703.3223398</c:v>
                </c:pt>
                <c:pt idx="9">
                  <c:v>5026.5122173999998</c:v>
                </c:pt>
                <c:pt idx="10">
                  <c:v>5387.2261933</c:v>
                </c:pt>
                <c:pt idx="11">
                  <c:v>5840.1842403999999</c:v>
                </c:pt>
                <c:pt idx="12">
                  <c:v>6119.5866503999996</c:v>
                </c:pt>
                <c:pt idx="13">
                  <c:v>6501.6978442999998</c:v>
                </c:pt>
                <c:pt idx="14">
                  <c:v>6889.4113611000002</c:v>
                </c:pt>
                <c:pt idx="15">
                  <c:v>7526.0342741000004</c:v>
                </c:pt>
                <c:pt idx="16">
                  <c:v>8143.3594386000004</c:v>
                </c:pt>
                <c:pt idx="17">
                  <c:v>8358.7481946999997</c:v>
                </c:pt>
                <c:pt idx="18">
                  <c:v>8621.9673748000005</c:v>
                </c:pt>
                <c:pt idx="19">
                  <c:v>8844.8557638999991</c:v>
                </c:pt>
                <c:pt idx="20">
                  <c:v>9191.8572158999996</c:v>
                </c:pt>
                <c:pt idx="21">
                  <c:v>9505.3165845000003</c:v>
                </c:pt>
                <c:pt idx="22">
                  <c:v>9744.1406926</c:v>
                </c:pt>
                <c:pt idx="23">
                  <c:v>9942.8060910000004</c:v>
                </c:pt>
                <c:pt idx="24">
                  <c:v>11011.104491</c:v>
                </c:pt>
                <c:pt idx="25">
                  <c:v>11242.655527000001</c:v>
                </c:pt>
                <c:pt idx="26">
                  <c:v>11480.215867999999</c:v>
                </c:pt>
                <c:pt idx="27">
                  <c:v>11302.429214</c:v>
                </c:pt>
                <c:pt idx="28">
                  <c:v>11770.239981000001</c:v>
                </c:pt>
                <c:pt idx="29">
                  <c:v>11590.358608</c:v>
                </c:pt>
                <c:pt idx="30">
                  <c:v>12693.669365</c:v>
                </c:pt>
                <c:pt idx="31">
                  <c:v>13489.276980000001</c:v>
                </c:pt>
                <c:pt idx="32">
                  <c:v>13828.104304</c:v>
                </c:pt>
                <c:pt idx="33">
                  <c:v>14040.329814999999</c:v>
                </c:pt>
                <c:pt idx="34">
                  <c:v>15104.984379</c:v>
                </c:pt>
                <c:pt idx="35">
                  <c:v>16142.993901</c:v>
                </c:pt>
                <c:pt idx="36">
                  <c:v>16823.471787999999</c:v>
                </c:pt>
                <c:pt idx="37">
                  <c:v>16895.214108</c:v>
                </c:pt>
              </c:numCache>
            </c:numRef>
          </c:val>
          <c:smooth val="0"/>
          <c:extLst>
            <c:ext xmlns:c16="http://schemas.microsoft.com/office/drawing/2014/chart" uri="{C3380CC4-5D6E-409C-BE32-E72D297353CC}">
              <c16:uniqueId val="{00000001-1E97-4D79-84F7-6EEBD431301D}"/>
            </c:ext>
          </c:extLst>
        </c:ser>
        <c:ser>
          <c:idx val="0"/>
          <c:order val="2"/>
          <c:tx>
            <c:strRef>
              <c:f>'3.5'!$B$2</c:f>
              <c:strCache>
                <c:ptCount val="1"/>
                <c:pt idx="0">
                  <c:v>Light passenger</c:v>
                </c:pt>
              </c:strCache>
            </c:strRef>
          </c:tx>
          <c:spPr>
            <a:ln w="25400">
              <a:solidFill>
                <a:srgbClr val="FF9900"/>
              </a:solidFill>
              <a:prstDash val="solid"/>
            </a:ln>
          </c:spPr>
          <c:marker>
            <c:symbol val="none"/>
          </c:marker>
          <c:cat>
            <c:numRef>
              <c:f>'3.5'!$A$6:$A$43</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'3.5'!$B$6:$B$43</c:f>
              <c:numCache>
                <c:formatCode>_-* #,##0_-;\-* #,##0_-;_-* "-"??_-;_-@_-</c:formatCode>
                <c:ptCount val="38"/>
                <c:pt idx="0">
                  <c:v>3889.9696552</c:v>
                </c:pt>
                <c:pt idx="1">
                  <c:v>3610.4734954999999</c:v>
                </c:pt>
                <c:pt idx="2">
                  <c:v>3946.1202262000002</c:v>
                </c:pt>
                <c:pt idx="3">
                  <c:v>3290.9086769999999</c:v>
                </c:pt>
                <c:pt idx="4">
                  <c:v>3514.63717</c:v>
                </c:pt>
                <c:pt idx="5">
                  <c:v>3724.8249787</c:v>
                </c:pt>
                <c:pt idx="6">
                  <c:v>3856.2637795000001</c:v>
                </c:pt>
                <c:pt idx="7">
                  <c:v>4212.2615188</c:v>
                </c:pt>
                <c:pt idx="8">
                  <c:v>4564.5675404000003</c:v>
                </c:pt>
                <c:pt idx="9">
                  <c:v>4956.4151044</c:v>
                </c:pt>
                <c:pt idx="10">
                  <c:v>5266.1902767000001</c:v>
                </c:pt>
                <c:pt idx="11">
                  <c:v>5784.1892588999999</c:v>
                </c:pt>
                <c:pt idx="12">
                  <c:v>6058.0368926000001</c:v>
                </c:pt>
                <c:pt idx="13">
                  <c:v>6480.9889547000002</c:v>
                </c:pt>
                <c:pt idx="14">
                  <c:v>6891.3439467999997</c:v>
                </c:pt>
                <c:pt idx="15">
                  <c:v>7527.8730151</c:v>
                </c:pt>
                <c:pt idx="16">
                  <c:v>8179.9809285000001</c:v>
                </c:pt>
                <c:pt idx="17">
                  <c:v>8358.6560690000006</c:v>
                </c:pt>
                <c:pt idx="18">
                  <c:v>8616.3253497000005</c:v>
                </c:pt>
                <c:pt idx="19">
                  <c:v>8783.5080443000006</c:v>
                </c:pt>
                <c:pt idx="20">
                  <c:v>9156.9496619000001</c:v>
                </c:pt>
                <c:pt idx="21">
                  <c:v>9477.4378137999993</c:v>
                </c:pt>
                <c:pt idx="22">
                  <c:v>9699.8171808999996</c:v>
                </c:pt>
                <c:pt idx="23">
                  <c:v>9835.0367753999999</c:v>
                </c:pt>
                <c:pt idx="24">
                  <c:v>10970.566687</c:v>
                </c:pt>
                <c:pt idx="25">
                  <c:v>11095.723904</c:v>
                </c:pt>
                <c:pt idx="26">
                  <c:v>11269.373694</c:v>
                </c:pt>
                <c:pt idx="27">
                  <c:v>10911.783246000001</c:v>
                </c:pt>
                <c:pt idx="28">
                  <c:v>11247.322553</c:v>
                </c:pt>
                <c:pt idx="29">
                  <c:v>10937.7111</c:v>
                </c:pt>
                <c:pt idx="30">
                  <c:v>11956.541488000001</c:v>
                </c:pt>
                <c:pt idx="31">
                  <c:v>12525.137515</c:v>
                </c:pt>
                <c:pt idx="32">
                  <c:v>12786.350673000001</c:v>
                </c:pt>
                <c:pt idx="33">
                  <c:v>12531.256571</c:v>
                </c:pt>
                <c:pt idx="34">
                  <c:v>13317.509572000001</c:v>
                </c:pt>
                <c:pt idx="35">
                  <c:v>14230.169327</c:v>
                </c:pt>
                <c:pt idx="36">
                  <c:v>14952.009840999999</c:v>
                </c:pt>
                <c:pt idx="37">
                  <c:v>15247.533055</c:v>
                </c:pt>
              </c:numCache>
            </c:numRef>
          </c:val>
          <c:smooth val="0"/>
          <c:extLst>
            <c:ext xmlns:c16="http://schemas.microsoft.com/office/drawing/2014/chart" uri="{C3380CC4-5D6E-409C-BE32-E72D297353CC}">
              <c16:uniqueId val="{00000002-1E97-4D79-84F7-6EEBD431301D}"/>
            </c:ext>
          </c:extLst>
        </c:ser>
        <c:dLbls>
          <c:showLegendKey val="0"/>
          <c:showVal val="0"/>
          <c:showCatName val="0"/>
          <c:showSerName val="0"/>
          <c:showPercent val="0"/>
          <c:showBubbleSize val="0"/>
        </c:dLbls>
        <c:smooth val="0"/>
        <c:axId val="160273920"/>
        <c:axId val="160275840"/>
      </c:lineChart>
      <c:catAx>
        <c:axId val="16027392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37273166666666668"/>
              <c:y val="0.92456249999998996"/>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2700000" vert="horz"/>
          <a:lstStyle/>
          <a:p>
            <a:pPr>
              <a:defRPr sz="700" b="0" i="0" u="none" strike="noStrike" baseline="0">
                <a:solidFill>
                  <a:srgbClr val="000000"/>
                </a:solidFill>
                <a:latin typeface="Arial"/>
                <a:ea typeface="Arial"/>
                <a:cs typeface="Arial"/>
              </a:defRPr>
            </a:pPr>
            <a:endParaRPr lang="en-US"/>
          </a:p>
        </c:txPr>
        <c:crossAx val="160275840"/>
        <c:crosses val="autoZero"/>
        <c:auto val="1"/>
        <c:lblAlgn val="ctr"/>
        <c:lblOffset val="100"/>
        <c:tickLblSkip val="4"/>
        <c:tickMarkSkip val="1"/>
        <c:noMultiLvlLbl val="0"/>
      </c:catAx>
      <c:valAx>
        <c:axId val="160275840"/>
        <c:scaling>
          <c:orientation val="minMax"/>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Annual km per vehicle</a:t>
                </a:r>
              </a:p>
            </c:rich>
          </c:tx>
          <c:layout>
            <c:manualLayout>
              <c:xMode val="edge"/>
              <c:yMode val="edge"/>
              <c:x val="2.2058333333333392E-3"/>
              <c:y val="0.2511814814814815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273920"/>
        <c:crosses val="autoZero"/>
        <c:crossBetween val="between"/>
        <c:majorUnit val="5000"/>
      </c:valAx>
      <c:spPr>
        <a:solidFill>
          <a:srgbClr val="FFFFFF"/>
        </a:solidFill>
        <a:ln w="25400">
          <a:noFill/>
        </a:ln>
      </c:spPr>
    </c:plotArea>
    <c:legend>
      <c:legendPos val="r"/>
      <c:layout>
        <c:manualLayout>
          <c:xMode val="edge"/>
          <c:yMode val="edge"/>
          <c:x val="0.16045583333333333"/>
          <c:y val="0.18631944444444445"/>
          <c:w val="0.31309916666666682"/>
          <c:h val="0.18631944444444887"/>
        </c:manualLayout>
      </c:layout>
      <c:overlay val="0"/>
      <c:spPr>
        <a:solidFill>
          <a:srgbClr val="FFFFFF"/>
        </a:solidFill>
        <a:ln w="25400">
          <a:noFill/>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4.1a : Light fleet average engine capacity</a:t>
            </a:r>
          </a:p>
        </c:rich>
      </c:tx>
      <c:layout>
        <c:manualLayout>
          <c:xMode val="edge"/>
          <c:yMode val="edge"/>
          <c:x val="0.16213333333333341"/>
          <c:y val="1.3991203703703704E-2"/>
        </c:manualLayout>
      </c:layout>
      <c:overlay val="0"/>
      <c:spPr>
        <a:noFill/>
        <a:ln w="25400">
          <a:noFill/>
        </a:ln>
      </c:spPr>
    </c:title>
    <c:autoTitleDeleted val="0"/>
    <c:plotArea>
      <c:layout>
        <c:manualLayout>
          <c:layoutTarget val="inner"/>
          <c:xMode val="edge"/>
          <c:yMode val="edge"/>
          <c:x val="0.13073861111111121"/>
          <c:y val="0.11192240705407698"/>
          <c:w val="0.82061333333333364"/>
          <c:h val="0.72486157407408391"/>
        </c:manualLayout>
      </c:layout>
      <c:lineChart>
        <c:grouping val="standard"/>
        <c:varyColors val="0"/>
        <c:ser>
          <c:idx val="1"/>
          <c:order val="0"/>
          <c:tx>
            <c:strRef>
              <c:f>'4.1a'!$C$2</c:f>
              <c:strCache>
                <c:ptCount val="1"/>
                <c:pt idx="0">
                  <c:v>All light fleet</c:v>
                </c:pt>
              </c:strCache>
            </c:strRef>
          </c:tx>
          <c:spPr>
            <a:ln w="25400">
              <a:solidFill>
                <a:srgbClr val="0093D3"/>
              </a:solidFill>
              <a:prstDash val="solid"/>
            </a:ln>
          </c:spPr>
          <c:marker>
            <c:symbol val="none"/>
          </c:marker>
          <c:cat>
            <c:numRef>
              <c:f>'4.1a'!$A$3:$A$230</c:f>
              <c:numCache>
                <c:formatCode>General</c:formatCode>
                <c:ptCount val="228"/>
                <c:pt idx="0">
                  <c:v>2000</c:v>
                </c:pt>
                <c:pt idx="24">
                  <c:v>2002</c:v>
                </c:pt>
                <c:pt idx="48">
                  <c:v>2004</c:v>
                </c:pt>
                <c:pt idx="72">
                  <c:v>2006</c:v>
                </c:pt>
                <c:pt idx="96">
                  <c:v>2008</c:v>
                </c:pt>
                <c:pt idx="120">
                  <c:v>2010</c:v>
                </c:pt>
                <c:pt idx="144">
                  <c:v>2012</c:v>
                </c:pt>
                <c:pt idx="168">
                  <c:v>2014</c:v>
                </c:pt>
                <c:pt idx="192">
                  <c:v>2016</c:v>
                </c:pt>
                <c:pt idx="216">
                  <c:v>2018</c:v>
                </c:pt>
              </c:numCache>
            </c:numRef>
          </c:cat>
          <c:val>
            <c:numRef>
              <c:f>'4.1a'!$C$3:$C$230</c:f>
              <c:numCache>
                <c:formatCode>0.0</c:formatCode>
                <c:ptCount val="228"/>
                <c:pt idx="0">
                  <c:v>2070.6525041999998</c:v>
                </c:pt>
                <c:pt idx="1">
                  <c:v>2072.525005</c:v>
                </c:pt>
                <c:pt idx="2">
                  <c:v>2074.8526471</c:v>
                </c:pt>
                <c:pt idx="3">
                  <c:v>2077.0981741999999</c:v>
                </c:pt>
                <c:pt idx="4">
                  <c:v>2078.974471</c:v>
                </c:pt>
                <c:pt idx="5">
                  <c:v>2080.9588156999998</c:v>
                </c:pt>
                <c:pt idx="6">
                  <c:v>2083.0944061999999</c:v>
                </c:pt>
                <c:pt idx="7">
                  <c:v>2084.9864695000001</c:v>
                </c:pt>
                <c:pt idx="8">
                  <c:v>2087.3010380000001</c:v>
                </c:pt>
                <c:pt idx="9">
                  <c:v>2088.9011421999999</c:v>
                </c:pt>
                <c:pt idx="10">
                  <c:v>2090.7496910999998</c:v>
                </c:pt>
                <c:pt idx="11">
                  <c:v>2092.9784642999998</c:v>
                </c:pt>
                <c:pt idx="12">
                  <c:v>2094.7280384999999</c:v>
                </c:pt>
                <c:pt idx="13">
                  <c:v>2096.7447345</c:v>
                </c:pt>
                <c:pt idx="14">
                  <c:v>2098.5067218999998</c:v>
                </c:pt>
                <c:pt idx="15">
                  <c:v>2100.5722372</c:v>
                </c:pt>
                <c:pt idx="16">
                  <c:v>2102.4133794999998</c:v>
                </c:pt>
                <c:pt idx="17">
                  <c:v>2104.7599203999998</c:v>
                </c:pt>
                <c:pt idx="18">
                  <c:v>2106.6909353999999</c:v>
                </c:pt>
                <c:pt idx="19">
                  <c:v>2108.5603615</c:v>
                </c:pt>
                <c:pt idx="20">
                  <c:v>2110.6014234999998</c:v>
                </c:pt>
                <c:pt idx="21">
                  <c:v>2112.0781103999998</c:v>
                </c:pt>
                <c:pt idx="22">
                  <c:v>2114.4253711000001</c:v>
                </c:pt>
                <c:pt idx="23">
                  <c:v>2116.7752476000001</c:v>
                </c:pt>
                <c:pt idx="24">
                  <c:v>2118.6720786000001</c:v>
                </c:pt>
                <c:pt idx="25">
                  <c:v>2120.6523051999998</c:v>
                </c:pt>
                <c:pt idx="26">
                  <c:v>2122.9793012999999</c:v>
                </c:pt>
                <c:pt idx="27">
                  <c:v>2124.7557342999999</c:v>
                </c:pt>
                <c:pt idx="28">
                  <c:v>2127.0785584</c:v>
                </c:pt>
                <c:pt idx="29">
                  <c:v>2129.8610856</c:v>
                </c:pt>
                <c:pt idx="30">
                  <c:v>2131.8406153999999</c:v>
                </c:pt>
                <c:pt idx="31">
                  <c:v>2134.2143540000002</c:v>
                </c:pt>
                <c:pt idx="32">
                  <c:v>2136.7557286000001</c:v>
                </c:pt>
                <c:pt idx="33">
                  <c:v>2138.7139078</c:v>
                </c:pt>
                <c:pt idx="34">
                  <c:v>2141.3969311000001</c:v>
                </c:pt>
                <c:pt idx="35">
                  <c:v>2143.7910508</c:v>
                </c:pt>
                <c:pt idx="36">
                  <c:v>2146.1227285999998</c:v>
                </c:pt>
                <c:pt idx="37">
                  <c:v>2148.8341529999998</c:v>
                </c:pt>
                <c:pt idx="38">
                  <c:v>2151.0645505000002</c:v>
                </c:pt>
                <c:pt idx="39">
                  <c:v>2153.1889818999998</c:v>
                </c:pt>
                <c:pt idx="40">
                  <c:v>2155.7125378999999</c:v>
                </c:pt>
                <c:pt idx="41">
                  <c:v>2158.4769188999999</c:v>
                </c:pt>
                <c:pt idx="42">
                  <c:v>2160.8856132999999</c:v>
                </c:pt>
                <c:pt idx="43">
                  <c:v>2163.6788885999999</c:v>
                </c:pt>
                <c:pt idx="44">
                  <c:v>2166.2514704</c:v>
                </c:pt>
                <c:pt idx="45">
                  <c:v>2168.6701173000001</c:v>
                </c:pt>
                <c:pt idx="46">
                  <c:v>2171.9045101000002</c:v>
                </c:pt>
                <c:pt idx="47">
                  <c:v>2174.1967853000001</c:v>
                </c:pt>
                <c:pt idx="48">
                  <c:v>2176.4387317000001</c:v>
                </c:pt>
                <c:pt idx="49">
                  <c:v>2179.0094963000001</c:v>
                </c:pt>
                <c:pt idx="50">
                  <c:v>2181.1755766000001</c:v>
                </c:pt>
                <c:pt idx="51">
                  <c:v>2183.8504647999998</c:v>
                </c:pt>
                <c:pt idx="52">
                  <c:v>2186.5190345999999</c:v>
                </c:pt>
                <c:pt idx="53">
                  <c:v>2189.0120984999999</c:v>
                </c:pt>
                <c:pt idx="54">
                  <c:v>2191.7615998000001</c:v>
                </c:pt>
                <c:pt idx="55">
                  <c:v>2194.5024960000001</c:v>
                </c:pt>
                <c:pt idx="56">
                  <c:v>2197.2808620000001</c:v>
                </c:pt>
                <c:pt idx="57">
                  <c:v>2199.6793410999999</c:v>
                </c:pt>
                <c:pt idx="58">
                  <c:v>2202.1687861999999</c:v>
                </c:pt>
                <c:pt idx="59">
                  <c:v>2204.7828860999998</c:v>
                </c:pt>
                <c:pt idx="60">
                  <c:v>2207.0999855</c:v>
                </c:pt>
                <c:pt idx="61">
                  <c:v>2209.3933302999999</c:v>
                </c:pt>
                <c:pt idx="62">
                  <c:v>2211.2939360999999</c:v>
                </c:pt>
                <c:pt idx="63">
                  <c:v>2213.6208505</c:v>
                </c:pt>
                <c:pt idx="64">
                  <c:v>2215.9652086999999</c:v>
                </c:pt>
                <c:pt idx="65">
                  <c:v>2218.2849593000001</c:v>
                </c:pt>
                <c:pt idx="66">
                  <c:v>2220.3541924000001</c:v>
                </c:pt>
                <c:pt idx="67">
                  <c:v>2222.3944206000001</c:v>
                </c:pt>
                <c:pt idx="68">
                  <c:v>2224.1732748999998</c:v>
                </c:pt>
                <c:pt idx="69">
                  <c:v>2225.8913459999999</c:v>
                </c:pt>
                <c:pt idx="70">
                  <c:v>2227.7246955000001</c:v>
                </c:pt>
                <c:pt idx="71">
                  <c:v>2229.3961558999999</c:v>
                </c:pt>
                <c:pt idx="72">
                  <c:v>2231.0790041</c:v>
                </c:pt>
                <c:pt idx="73">
                  <c:v>2232.8810103000001</c:v>
                </c:pt>
                <c:pt idx="74">
                  <c:v>2234.3249434999998</c:v>
                </c:pt>
                <c:pt idx="75">
                  <c:v>2235.9921989999998</c:v>
                </c:pt>
                <c:pt idx="76">
                  <c:v>2237.0457471999998</c:v>
                </c:pt>
                <c:pt idx="77">
                  <c:v>2238.4409056999998</c:v>
                </c:pt>
                <c:pt idx="78">
                  <c:v>2239.9547404</c:v>
                </c:pt>
                <c:pt idx="79">
                  <c:v>2241.1515860999998</c:v>
                </c:pt>
                <c:pt idx="80">
                  <c:v>2243.0625134000002</c:v>
                </c:pt>
                <c:pt idx="81">
                  <c:v>2244.4414253999998</c:v>
                </c:pt>
                <c:pt idx="82">
                  <c:v>2246.0014501000001</c:v>
                </c:pt>
                <c:pt idx="83">
                  <c:v>2247.5466212000001</c:v>
                </c:pt>
                <c:pt idx="84">
                  <c:v>2248.8843596000002</c:v>
                </c:pt>
                <c:pt idx="85">
                  <c:v>2250.4168943999998</c:v>
                </c:pt>
                <c:pt idx="86">
                  <c:v>2251.8057641</c:v>
                </c:pt>
                <c:pt idx="87">
                  <c:v>2253.4111505999999</c:v>
                </c:pt>
                <c:pt idx="88">
                  <c:v>2254.8888618999999</c:v>
                </c:pt>
                <c:pt idx="89">
                  <c:v>2256.6435406999999</c:v>
                </c:pt>
                <c:pt idx="90">
                  <c:v>2258.2785592999999</c:v>
                </c:pt>
                <c:pt idx="91">
                  <c:v>2259.7598243000002</c:v>
                </c:pt>
                <c:pt idx="92">
                  <c:v>2261.6258959000002</c:v>
                </c:pt>
                <c:pt idx="93">
                  <c:v>2262.8240166</c:v>
                </c:pt>
                <c:pt idx="94">
                  <c:v>2264.5724639999999</c:v>
                </c:pt>
                <c:pt idx="95">
                  <c:v>2266.1052595000001</c:v>
                </c:pt>
                <c:pt idx="96">
                  <c:v>2267.3558033999998</c:v>
                </c:pt>
                <c:pt idx="97">
                  <c:v>2268.6777422999999</c:v>
                </c:pt>
                <c:pt idx="98">
                  <c:v>2269.8317495000001</c:v>
                </c:pt>
                <c:pt idx="99">
                  <c:v>2270.772508</c:v>
                </c:pt>
                <c:pt idx="100">
                  <c:v>2271.8818962999999</c:v>
                </c:pt>
                <c:pt idx="101">
                  <c:v>2273.0081319999999</c:v>
                </c:pt>
                <c:pt idx="102">
                  <c:v>2273.9678503</c:v>
                </c:pt>
                <c:pt idx="103">
                  <c:v>2275.0419321999998</c:v>
                </c:pt>
                <c:pt idx="104">
                  <c:v>2275.9582753999998</c:v>
                </c:pt>
                <c:pt idx="105">
                  <c:v>2276.7888664000002</c:v>
                </c:pt>
                <c:pt idx="106">
                  <c:v>2277.8992457999998</c:v>
                </c:pt>
                <c:pt idx="107">
                  <c:v>2278.7797919999998</c:v>
                </c:pt>
                <c:pt idx="108">
                  <c:v>2279.7020243000002</c:v>
                </c:pt>
                <c:pt idx="109">
                  <c:v>2280.7620026</c:v>
                </c:pt>
                <c:pt idx="110">
                  <c:v>2281.4363766000001</c:v>
                </c:pt>
                <c:pt idx="111">
                  <c:v>2282.0042721</c:v>
                </c:pt>
                <c:pt idx="112">
                  <c:v>2282.6483546999998</c:v>
                </c:pt>
                <c:pt idx="113">
                  <c:v>2283.2421552000001</c:v>
                </c:pt>
                <c:pt idx="114">
                  <c:v>2283.6398407000001</c:v>
                </c:pt>
                <c:pt idx="115">
                  <c:v>2284.1064895999998</c:v>
                </c:pt>
                <c:pt idx="116">
                  <c:v>2284.6219861999998</c:v>
                </c:pt>
                <c:pt idx="117">
                  <c:v>2284.894828</c:v>
                </c:pt>
                <c:pt idx="118">
                  <c:v>2285.3215991000002</c:v>
                </c:pt>
                <c:pt idx="119">
                  <c:v>2285.4770899</c:v>
                </c:pt>
                <c:pt idx="120">
                  <c:v>2285.7031608000002</c:v>
                </c:pt>
                <c:pt idx="121">
                  <c:v>2286.0133983000001</c:v>
                </c:pt>
                <c:pt idx="122">
                  <c:v>2286.2223804999999</c:v>
                </c:pt>
                <c:pt idx="123">
                  <c:v>2286.4537633</c:v>
                </c:pt>
                <c:pt idx="124">
                  <c:v>2287.0167894000001</c:v>
                </c:pt>
                <c:pt idx="125">
                  <c:v>2287.6091881000002</c:v>
                </c:pt>
                <c:pt idx="126">
                  <c:v>2288.1289044</c:v>
                </c:pt>
                <c:pt idx="127">
                  <c:v>2288.6353497999999</c:v>
                </c:pt>
                <c:pt idx="128">
                  <c:v>2288.9532554000002</c:v>
                </c:pt>
                <c:pt idx="129">
                  <c:v>2289.4020829000001</c:v>
                </c:pt>
                <c:pt idx="130">
                  <c:v>2289.8472244999998</c:v>
                </c:pt>
                <c:pt idx="131">
                  <c:v>2290.2125294000002</c:v>
                </c:pt>
                <c:pt idx="132">
                  <c:v>2290.5413972000001</c:v>
                </c:pt>
                <c:pt idx="133">
                  <c:v>2290.8764248000002</c:v>
                </c:pt>
                <c:pt idx="134">
                  <c:v>2291.2058063999998</c:v>
                </c:pt>
                <c:pt idx="135">
                  <c:v>2291.6944604999999</c:v>
                </c:pt>
                <c:pt idx="136">
                  <c:v>2292.1409582000001</c:v>
                </c:pt>
                <c:pt idx="137">
                  <c:v>2292.668412</c:v>
                </c:pt>
                <c:pt idx="138">
                  <c:v>2293.3120527000001</c:v>
                </c:pt>
                <c:pt idx="139">
                  <c:v>2293.8573430000001</c:v>
                </c:pt>
                <c:pt idx="140">
                  <c:v>2294.3618437999999</c:v>
                </c:pt>
                <c:pt idx="141">
                  <c:v>2294.6797053</c:v>
                </c:pt>
                <c:pt idx="142">
                  <c:v>2294.9213356999999</c:v>
                </c:pt>
                <c:pt idx="143">
                  <c:v>2295.2382511999999</c:v>
                </c:pt>
                <c:pt idx="144">
                  <c:v>2295.1590185999999</c:v>
                </c:pt>
                <c:pt idx="145">
                  <c:v>2295.2306441999999</c:v>
                </c:pt>
                <c:pt idx="146">
                  <c:v>2295.431028</c:v>
                </c:pt>
                <c:pt idx="147">
                  <c:v>2295.4168156999999</c:v>
                </c:pt>
                <c:pt idx="148">
                  <c:v>2295.4956010999999</c:v>
                </c:pt>
                <c:pt idx="149">
                  <c:v>2295.8420759000001</c:v>
                </c:pt>
                <c:pt idx="150">
                  <c:v>2296.2049336</c:v>
                </c:pt>
                <c:pt idx="151">
                  <c:v>2296.3471073000001</c:v>
                </c:pt>
                <c:pt idx="152">
                  <c:v>2296.4282867000002</c:v>
                </c:pt>
                <c:pt idx="153">
                  <c:v>2296.3864646000002</c:v>
                </c:pt>
                <c:pt idx="154">
                  <c:v>2296.1388418000001</c:v>
                </c:pt>
                <c:pt idx="155">
                  <c:v>2295.9383969999999</c:v>
                </c:pt>
                <c:pt idx="156">
                  <c:v>2295.8208196999999</c:v>
                </c:pt>
                <c:pt idx="157">
                  <c:v>2295.5757275000001</c:v>
                </c:pt>
                <c:pt idx="158">
                  <c:v>2295.5021190000002</c:v>
                </c:pt>
                <c:pt idx="159">
                  <c:v>2295.4762823000001</c:v>
                </c:pt>
                <c:pt idx="160">
                  <c:v>2295.5506197999998</c:v>
                </c:pt>
                <c:pt idx="161">
                  <c:v>2295.6843742999999</c:v>
                </c:pt>
                <c:pt idx="162">
                  <c:v>2295.5078825999999</c:v>
                </c:pt>
                <c:pt idx="163">
                  <c:v>2295.4570270999998</c:v>
                </c:pt>
                <c:pt idx="164">
                  <c:v>2295.4835220999998</c:v>
                </c:pt>
                <c:pt idx="165">
                  <c:v>2295.5355731</c:v>
                </c:pt>
                <c:pt idx="166">
                  <c:v>2295.5830685999999</c:v>
                </c:pt>
                <c:pt idx="167">
                  <c:v>2295.6316278999998</c:v>
                </c:pt>
                <c:pt idx="168">
                  <c:v>2295.4189796999999</c:v>
                </c:pt>
                <c:pt idx="169">
                  <c:v>2295.194782</c:v>
                </c:pt>
                <c:pt idx="170">
                  <c:v>2295.0236921999999</c:v>
                </c:pt>
                <c:pt idx="171">
                  <c:v>2295.0144068999998</c:v>
                </c:pt>
                <c:pt idx="172">
                  <c:v>2295.0165846999998</c:v>
                </c:pt>
                <c:pt idx="173">
                  <c:v>2295.2813412999999</c:v>
                </c:pt>
                <c:pt idx="174">
                  <c:v>2295.0693753</c:v>
                </c:pt>
                <c:pt idx="175">
                  <c:v>2295.0467757000001</c:v>
                </c:pt>
                <c:pt idx="176">
                  <c:v>2295.0007820000001</c:v>
                </c:pt>
                <c:pt idx="177">
                  <c:v>2294.6845302000002</c:v>
                </c:pt>
                <c:pt idx="178">
                  <c:v>2294.3130977999999</c:v>
                </c:pt>
                <c:pt idx="179">
                  <c:v>2294.2162355999999</c:v>
                </c:pt>
                <c:pt idx="180">
                  <c:v>2294.0485015999998</c:v>
                </c:pt>
                <c:pt idx="181">
                  <c:v>2293.9549615000001</c:v>
                </c:pt>
                <c:pt idx="182">
                  <c:v>2293.8425493</c:v>
                </c:pt>
                <c:pt idx="183">
                  <c:v>2293.8056112999998</c:v>
                </c:pt>
                <c:pt idx="184">
                  <c:v>2293.8465342999998</c:v>
                </c:pt>
                <c:pt idx="185">
                  <c:v>2293.9940839000001</c:v>
                </c:pt>
                <c:pt idx="186">
                  <c:v>2293.9598006000001</c:v>
                </c:pt>
                <c:pt idx="187">
                  <c:v>2293.9083635000002</c:v>
                </c:pt>
                <c:pt idx="188">
                  <c:v>2293.8005357000002</c:v>
                </c:pt>
                <c:pt idx="189">
                  <c:v>2293.8041629999998</c:v>
                </c:pt>
                <c:pt idx="190">
                  <c:v>2293.6233904000001</c:v>
                </c:pt>
                <c:pt idx="191">
                  <c:v>2293.5659031999999</c:v>
                </c:pt>
                <c:pt idx="192">
                  <c:v>2293.7768818</c:v>
                </c:pt>
                <c:pt idx="193">
                  <c:v>2293.4917449</c:v>
                </c:pt>
                <c:pt idx="194">
                  <c:v>2293.3081025000001</c:v>
                </c:pt>
                <c:pt idx="195">
                  <c:v>2293.0479804000001</c:v>
                </c:pt>
                <c:pt idx="196">
                  <c:v>2292.9875130999999</c:v>
                </c:pt>
                <c:pt idx="197">
                  <c:v>2292.8184553999999</c:v>
                </c:pt>
                <c:pt idx="198">
                  <c:v>2292.9164985000002</c:v>
                </c:pt>
                <c:pt idx="199">
                  <c:v>2292.8800737000001</c:v>
                </c:pt>
                <c:pt idx="200">
                  <c:v>2292.8867801000001</c:v>
                </c:pt>
                <c:pt idx="201">
                  <c:v>2292.7776248999999</c:v>
                </c:pt>
                <c:pt idx="202">
                  <c:v>2292.3678393</c:v>
                </c:pt>
                <c:pt idx="203">
                  <c:v>2292.0266566999999</c:v>
                </c:pt>
                <c:pt idx="204">
                  <c:v>2292.0369595000002</c:v>
                </c:pt>
                <c:pt idx="205">
                  <c:v>2291.7969677000001</c:v>
                </c:pt>
                <c:pt idx="206">
                  <c:v>2291.6439722999999</c:v>
                </c:pt>
                <c:pt idx="207">
                  <c:v>2291.7116339999998</c:v>
                </c:pt>
                <c:pt idx="208">
                  <c:v>2291.7707274999998</c:v>
                </c:pt>
                <c:pt idx="209">
                  <c:v>2291.72739</c:v>
                </c:pt>
                <c:pt idx="210">
                  <c:v>2292.0871397999999</c:v>
                </c:pt>
                <c:pt idx="211">
                  <c:v>2292.0478425000001</c:v>
                </c:pt>
                <c:pt idx="212">
                  <c:v>2292.1145557999998</c:v>
                </c:pt>
                <c:pt idx="213">
                  <c:v>2291.8965944000001</c:v>
                </c:pt>
                <c:pt idx="214">
                  <c:v>2291.3466410999999</c:v>
                </c:pt>
                <c:pt idx="215">
                  <c:v>2290.8561730000001</c:v>
                </c:pt>
                <c:pt idx="216">
                  <c:v>2290.561643</c:v>
                </c:pt>
                <c:pt idx="217">
                  <c:v>2290.3650394000001</c:v>
                </c:pt>
                <c:pt idx="218">
                  <c:v>2290.4501540000001</c:v>
                </c:pt>
                <c:pt idx="219">
                  <c:v>2290.4109880000001</c:v>
                </c:pt>
                <c:pt idx="220">
                  <c:v>2290.143012</c:v>
                </c:pt>
                <c:pt idx="221">
                  <c:v>2289.6434577999999</c:v>
                </c:pt>
                <c:pt idx="222">
                  <c:v>2289.0712924999998</c:v>
                </c:pt>
                <c:pt idx="223">
                  <c:v>2288.2170234999999</c:v>
                </c:pt>
                <c:pt idx="224">
                  <c:v>2287.3486760999999</c:v>
                </c:pt>
                <c:pt idx="225">
                  <c:v>2286.4782252</c:v>
                </c:pt>
                <c:pt idx="226">
                  <c:v>2285.5320738</c:v>
                </c:pt>
                <c:pt idx="227">
                  <c:v>2284.7163034</c:v>
                </c:pt>
              </c:numCache>
            </c:numRef>
          </c:val>
          <c:smooth val="1"/>
          <c:extLst>
            <c:ext xmlns:c16="http://schemas.microsoft.com/office/drawing/2014/chart" uri="{C3380CC4-5D6E-409C-BE32-E72D297353CC}">
              <c16:uniqueId val="{00000000-93AE-4A7A-A6F0-08AD656F481C}"/>
            </c:ext>
          </c:extLst>
        </c:ser>
        <c:ser>
          <c:idx val="2"/>
          <c:order val="1"/>
          <c:tx>
            <c:strRef>
              <c:f>'4.1a'!$D$2</c:f>
              <c:strCache>
                <c:ptCount val="1"/>
                <c:pt idx="0">
                  <c:v> Used import light fleet</c:v>
                </c:pt>
              </c:strCache>
            </c:strRef>
          </c:tx>
          <c:spPr>
            <a:ln w="25400">
              <a:solidFill>
                <a:srgbClr val="C0C0C0"/>
              </a:solidFill>
              <a:prstDash val="solid"/>
            </a:ln>
          </c:spPr>
          <c:marker>
            <c:symbol val="none"/>
          </c:marker>
          <c:cat>
            <c:numRef>
              <c:f>'4.1a'!$A$3:$A$230</c:f>
              <c:numCache>
                <c:formatCode>General</c:formatCode>
                <c:ptCount val="228"/>
                <c:pt idx="0">
                  <c:v>2000</c:v>
                </c:pt>
                <c:pt idx="24">
                  <c:v>2002</c:v>
                </c:pt>
                <c:pt idx="48">
                  <c:v>2004</c:v>
                </c:pt>
                <c:pt idx="72">
                  <c:v>2006</c:v>
                </c:pt>
                <c:pt idx="96">
                  <c:v>2008</c:v>
                </c:pt>
                <c:pt idx="120">
                  <c:v>2010</c:v>
                </c:pt>
                <c:pt idx="144">
                  <c:v>2012</c:v>
                </c:pt>
                <c:pt idx="168">
                  <c:v>2014</c:v>
                </c:pt>
                <c:pt idx="192">
                  <c:v>2016</c:v>
                </c:pt>
                <c:pt idx="216">
                  <c:v>2018</c:v>
                </c:pt>
              </c:numCache>
            </c:numRef>
          </c:cat>
          <c:val>
            <c:numRef>
              <c:f>'4.1a'!$D$3:$D$230</c:f>
              <c:numCache>
                <c:formatCode>0.0</c:formatCode>
                <c:ptCount val="228"/>
                <c:pt idx="0">
                  <c:v>2001.6466118000001</c:v>
                </c:pt>
                <c:pt idx="1">
                  <c:v>2002.8734161</c:v>
                </c:pt>
                <c:pt idx="2">
                  <c:v>2004.3020733999999</c:v>
                </c:pt>
                <c:pt idx="3">
                  <c:v>2005.6306344</c:v>
                </c:pt>
                <c:pt idx="4">
                  <c:v>2007.0011784000001</c:v>
                </c:pt>
                <c:pt idx="5">
                  <c:v>2008.3397402999999</c:v>
                </c:pt>
                <c:pt idx="6">
                  <c:v>2009.8248242</c:v>
                </c:pt>
                <c:pt idx="7">
                  <c:v>2011.0186764</c:v>
                </c:pt>
                <c:pt idx="8">
                  <c:v>2012.2860917999999</c:v>
                </c:pt>
                <c:pt idx="9">
                  <c:v>2013.3529427000001</c:v>
                </c:pt>
                <c:pt idx="10">
                  <c:v>2014.1392997</c:v>
                </c:pt>
                <c:pt idx="11">
                  <c:v>2015.098915</c:v>
                </c:pt>
                <c:pt idx="12">
                  <c:v>2015.7841189000001</c:v>
                </c:pt>
                <c:pt idx="13">
                  <c:v>2016.5585470000001</c:v>
                </c:pt>
                <c:pt idx="14">
                  <c:v>2017.3247813</c:v>
                </c:pt>
                <c:pt idx="15">
                  <c:v>2018.4169018</c:v>
                </c:pt>
                <c:pt idx="16">
                  <c:v>2019.3969989</c:v>
                </c:pt>
                <c:pt idx="17">
                  <c:v>2020.6770838</c:v>
                </c:pt>
                <c:pt idx="18">
                  <c:v>2021.6181437</c:v>
                </c:pt>
                <c:pt idx="19">
                  <c:v>2022.6188643999999</c:v>
                </c:pt>
                <c:pt idx="20">
                  <c:v>2023.6930672000001</c:v>
                </c:pt>
                <c:pt idx="21">
                  <c:v>2024.7048067000001</c:v>
                </c:pt>
                <c:pt idx="22">
                  <c:v>2025.7015555</c:v>
                </c:pt>
                <c:pt idx="23">
                  <c:v>2026.821852</c:v>
                </c:pt>
                <c:pt idx="24">
                  <c:v>2027.6243274999999</c:v>
                </c:pt>
                <c:pt idx="25">
                  <c:v>2028.4008706</c:v>
                </c:pt>
                <c:pt idx="26">
                  <c:v>2029.6216635000001</c:v>
                </c:pt>
                <c:pt idx="27">
                  <c:v>2030.6236953</c:v>
                </c:pt>
                <c:pt idx="28">
                  <c:v>2032.0485685000001</c:v>
                </c:pt>
                <c:pt idx="29">
                  <c:v>2033.6644147</c:v>
                </c:pt>
                <c:pt idx="30">
                  <c:v>2035.0297244000001</c:v>
                </c:pt>
                <c:pt idx="31">
                  <c:v>2036.6780704</c:v>
                </c:pt>
                <c:pt idx="32">
                  <c:v>2038.5269453000001</c:v>
                </c:pt>
                <c:pt idx="33">
                  <c:v>2040.0934339999999</c:v>
                </c:pt>
                <c:pt idx="34">
                  <c:v>2041.8127646</c:v>
                </c:pt>
                <c:pt idx="35">
                  <c:v>2043.536169</c:v>
                </c:pt>
                <c:pt idx="36">
                  <c:v>2044.8959987000001</c:v>
                </c:pt>
                <c:pt idx="37">
                  <c:v>2046.7364284</c:v>
                </c:pt>
                <c:pt idx="38">
                  <c:v>2048.0996018000001</c:v>
                </c:pt>
                <c:pt idx="39">
                  <c:v>2049.6202133000002</c:v>
                </c:pt>
                <c:pt idx="40">
                  <c:v>2051.4808512</c:v>
                </c:pt>
                <c:pt idx="41">
                  <c:v>2053.4461910999999</c:v>
                </c:pt>
                <c:pt idx="42">
                  <c:v>2055.1513066000002</c:v>
                </c:pt>
                <c:pt idx="43">
                  <c:v>2057.0687933999998</c:v>
                </c:pt>
                <c:pt idx="44">
                  <c:v>2058.9508522000001</c:v>
                </c:pt>
                <c:pt idx="45">
                  <c:v>2060.8336238000002</c:v>
                </c:pt>
                <c:pt idx="46">
                  <c:v>2062.8299262999999</c:v>
                </c:pt>
                <c:pt idx="47">
                  <c:v>2064.6607465000002</c:v>
                </c:pt>
                <c:pt idx="48">
                  <c:v>2066.4052348999999</c:v>
                </c:pt>
                <c:pt idx="49">
                  <c:v>2068.2183872000001</c:v>
                </c:pt>
                <c:pt idx="50">
                  <c:v>2069.8935338000001</c:v>
                </c:pt>
                <c:pt idx="51">
                  <c:v>2071.9304390000002</c:v>
                </c:pt>
                <c:pt idx="52">
                  <c:v>2073.9206684999999</c:v>
                </c:pt>
                <c:pt idx="53">
                  <c:v>2075.6434290000002</c:v>
                </c:pt>
                <c:pt idx="54">
                  <c:v>2077.3903538999998</c:v>
                </c:pt>
                <c:pt idx="55">
                  <c:v>2079.4079259999999</c:v>
                </c:pt>
                <c:pt idx="56">
                  <c:v>2081.3454271999999</c:v>
                </c:pt>
                <c:pt idx="57">
                  <c:v>2082.9590773</c:v>
                </c:pt>
                <c:pt idx="58">
                  <c:v>2084.6798557000002</c:v>
                </c:pt>
                <c:pt idx="59">
                  <c:v>2086.5032274999999</c:v>
                </c:pt>
                <c:pt idx="60">
                  <c:v>2087.9679234</c:v>
                </c:pt>
                <c:pt idx="61">
                  <c:v>2089.4609903999999</c:v>
                </c:pt>
                <c:pt idx="62">
                  <c:v>2090.9693599000002</c:v>
                </c:pt>
                <c:pt idx="63">
                  <c:v>2092.5743966</c:v>
                </c:pt>
                <c:pt idx="64">
                  <c:v>2094.0904040999999</c:v>
                </c:pt>
                <c:pt idx="65">
                  <c:v>2095.4871699999999</c:v>
                </c:pt>
                <c:pt idx="66">
                  <c:v>2096.7329705000002</c:v>
                </c:pt>
                <c:pt idx="67">
                  <c:v>2098.0863202</c:v>
                </c:pt>
                <c:pt idx="68">
                  <c:v>2099.2934395000002</c:v>
                </c:pt>
                <c:pt idx="69">
                  <c:v>2100.4729424000002</c:v>
                </c:pt>
                <c:pt idx="70">
                  <c:v>2101.5838395999999</c:v>
                </c:pt>
                <c:pt idx="71">
                  <c:v>2102.8928305999998</c:v>
                </c:pt>
                <c:pt idx="72">
                  <c:v>2103.7465438999998</c:v>
                </c:pt>
                <c:pt idx="73">
                  <c:v>2104.4894045999999</c:v>
                </c:pt>
                <c:pt idx="74">
                  <c:v>2105.3644020000002</c:v>
                </c:pt>
                <c:pt idx="75">
                  <c:v>2106.1344812000002</c:v>
                </c:pt>
                <c:pt idx="76">
                  <c:v>2106.6648530000002</c:v>
                </c:pt>
                <c:pt idx="77">
                  <c:v>2107.2445579</c:v>
                </c:pt>
                <c:pt idx="78">
                  <c:v>2107.8211375000001</c:v>
                </c:pt>
                <c:pt idx="79">
                  <c:v>2108.3050634000001</c:v>
                </c:pt>
                <c:pt idx="80">
                  <c:v>2109.0999906000002</c:v>
                </c:pt>
                <c:pt idx="81">
                  <c:v>2109.69749</c:v>
                </c:pt>
                <c:pt idx="82">
                  <c:v>2110.1425714000002</c:v>
                </c:pt>
                <c:pt idx="83">
                  <c:v>2110.9516552</c:v>
                </c:pt>
                <c:pt idx="84">
                  <c:v>2111.3918677000001</c:v>
                </c:pt>
                <c:pt idx="85">
                  <c:v>2111.863464</c:v>
                </c:pt>
                <c:pt idx="86">
                  <c:v>2112.3656034999999</c:v>
                </c:pt>
                <c:pt idx="87">
                  <c:v>2113.0050587999999</c:v>
                </c:pt>
                <c:pt idx="88">
                  <c:v>2113.5855996</c:v>
                </c:pt>
                <c:pt idx="89">
                  <c:v>2114.4645939000002</c:v>
                </c:pt>
                <c:pt idx="90">
                  <c:v>2115.3767922000002</c:v>
                </c:pt>
                <c:pt idx="91">
                  <c:v>2116.2650315999999</c:v>
                </c:pt>
                <c:pt idx="92">
                  <c:v>2117.4883533000002</c:v>
                </c:pt>
                <c:pt idx="93">
                  <c:v>2118.3320657999998</c:v>
                </c:pt>
                <c:pt idx="94">
                  <c:v>2119.2123882000001</c:v>
                </c:pt>
                <c:pt idx="95">
                  <c:v>2120.3333469999998</c:v>
                </c:pt>
                <c:pt idx="96">
                  <c:v>2120.9586239</c:v>
                </c:pt>
                <c:pt idx="97">
                  <c:v>2121.6986560999999</c:v>
                </c:pt>
                <c:pt idx="98">
                  <c:v>2122.3859905999998</c:v>
                </c:pt>
                <c:pt idx="99">
                  <c:v>2122.8649848999999</c:v>
                </c:pt>
                <c:pt idx="100">
                  <c:v>2123.3809279000002</c:v>
                </c:pt>
                <c:pt idx="101">
                  <c:v>2123.5944353</c:v>
                </c:pt>
                <c:pt idx="102">
                  <c:v>2123.7558165</c:v>
                </c:pt>
                <c:pt idx="103">
                  <c:v>2124.0849797999999</c:v>
                </c:pt>
                <c:pt idx="104">
                  <c:v>2124.3423210000001</c:v>
                </c:pt>
                <c:pt idx="105">
                  <c:v>2124.7526520000001</c:v>
                </c:pt>
                <c:pt idx="106">
                  <c:v>2125.2392319</c:v>
                </c:pt>
                <c:pt idx="107">
                  <c:v>2125.8831808</c:v>
                </c:pt>
                <c:pt idx="108">
                  <c:v>2126.3802105</c:v>
                </c:pt>
                <c:pt idx="109">
                  <c:v>2126.7935573999998</c:v>
                </c:pt>
                <c:pt idx="110">
                  <c:v>2127.0971539000002</c:v>
                </c:pt>
                <c:pt idx="111">
                  <c:v>2127.1429070999998</c:v>
                </c:pt>
                <c:pt idx="112">
                  <c:v>2127.1842066999998</c:v>
                </c:pt>
                <c:pt idx="113">
                  <c:v>2127.1331616000002</c:v>
                </c:pt>
                <c:pt idx="114">
                  <c:v>2126.87563</c:v>
                </c:pt>
                <c:pt idx="115">
                  <c:v>2126.6541993999999</c:v>
                </c:pt>
                <c:pt idx="116">
                  <c:v>2126.5105649000002</c:v>
                </c:pt>
                <c:pt idx="117">
                  <c:v>2126.3331705000001</c:v>
                </c:pt>
                <c:pt idx="118">
                  <c:v>2125.9639345000001</c:v>
                </c:pt>
                <c:pt idx="119">
                  <c:v>2125.5211746</c:v>
                </c:pt>
                <c:pt idx="120">
                  <c:v>2125.2481845000002</c:v>
                </c:pt>
                <c:pt idx="121">
                  <c:v>2124.8899308999999</c:v>
                </c:pt>
                <c:pt idx="122">
                  <c:v>2124.4878262000002</c:v>
                </c:pt>
                <c:pt idx="123">
                  <c:v>2124.1799176999998</c:v>
                </c:pt>
                <c:pt idx="124">
                  <c:v>2124.0788226999998</c:v>
                </c:pt>
                <c:pt idx="125">
                  <c:v>2124.0296518999999</c:v>
                </c:pt>
                <c:pt idx="126">
                  <c:v>2123.9801309999998</c:v>
                </c:pt>
                <c:pt idx="127">
                  <c:v>2124.0063212</c:v>
                </c:pt>
                <c:pt idx="128">
                  <c:v>2123.9813405999998</c:v>
                </c:pt>
                <c:pt idx="129">
                  <c:v>2124.0302489000001</c:v>
                </c:pt>
                <c:pt idx="130">
                  <c:v>2123.9920154000001</c:v>
                </c:pt>
                <c:pt idx="131">
                  <c:v>2123.9883405999999</c:v>
                </c:pt>
                <c:pt idx="132">
                  <c:v>2123.8676612999998</c:v>
                </c:pt>
                <c:pt idx="133">
                  <c:v>2123.7523906000001</c:v>
                </c:pt>
                <c:pt idx="134">
                  <c:v>2123.6089609000001</c:v>
                </c:pt>
                <c:pt idx="135">
                  <c:v>2123.5717728</c:v>
                </c:pt>
                <c:pt idx="136">
                  <c:v>2123.5174321</c:v>
                </c:pt>
                <c:pt idx="137">
                  <c:v>2123.5404702999999</c:v>
                </c:pt>
                <c:pt idx="138">
                  <c:v>2123.7857451999998</c:v>
                </c:pt>
                <c:pt idx="139">
                  <c:v>2123.8975473</c:v>
                </c:pt>
                <c:pt idx="140">
                  <c:v>2124.1296567999998</c:v>
                </c:pt>
                <c:pt idx="141">
                  <c:v>2124.1875052999999</c:v>
                </c:pt>
                <c:pt idx="142">
                  <c:v>2124.2429858</c:v>
                </c:pt>
                <c:pt idx="143">
                  <c:v>2124.2452773</c:v>
                </c:pt>
                <c:pt idx="144">
                  <c:v>2124.0393998</c:v>
                </c:pt>
                <c:pt idx="145">
                  <c:v>2123.9086693999998</c:v>
                </c:pt>
                <c:pt idx="146">
                  <c:v>2123.7968304999999</c:v>
                </c:pt>
                <c:pt idx="147">
                  <c:v>2123.4807317999998</c:v>
                </c:pt>
                <c:pt idx="148">
                  <c:v>2123.1486441000002</c:v>
                </c:pt>
                <c:pt idx="149">
                  <c:v>2122.9063283</c:v>
                </c:pt>
                <c:pt idx="150">
                  <c:v>2122.6366492000002</c:v>
                </c:pt>
                <c:pt idx="151">
                  <c:v>2122.3286859</c:v>
                </c:pt>
                <c:pt idx="152">
                  <c:v>2121.9661818999998</c:v>
                </c:pt>
                <c:pt idx="153">
                  <c:v>2121.6386005999998</c:v>
                </c:pt>
                <c:pt idx="154">
                  <c:v>2121.1453240999999</c:v>
                </c:pt>
                <c:pt idx="155">
                  <c:v>2120.8995183000002</c:v>
                </c:pt>
                <c:pt idx="156">
                  <c:v>2120.5375773000001</c:v>
                </c:pt>
                <c:pt idx="157">
                  <c:v>2120.1282034999999</c:v>
                </c:pt>
                <c:pt idx="158">
                  <c:v>2119.8369941000001</c:v>
                </c:pt>
                <c:pt idx="159">
                  <c:v>2119.5582267999998</c:v>
                </c:pt>
                <c:pt idx="160">
                  <c:v>2119.3729831000001</c:v>
                </c:pt>
                <c:pt idx="161">
                  <c:v>2119.0899592000001</c:v>
                </c:pt>
                <c:pt idx="162">
                  <c:v>2118.6610672000002</c:v>
                </c:pt>
                <c:pt idx="163">
                  <c:v>2118.3420550999999</c:v>
                </c:pt>
                <c:pt idx="164">
                  <c:v>2118.2158104</c:v>
                </c:pt>
                <c:pt idx="165">
                  <c:v>2117.962861</c:v>
                </c:pt>
                <c:pt idx="166">
                  <c:v>2117.5821916999998</c:v>
                </c:pt>
                <c:pt idx="167">
                  <c:v>2117.3219565999998</c:v>
                </c:pt>
                <c:pt idx="168">
                  <c:v>2116.9874473999998</c:v>
                </c:pt>
                <c:pt idx="169">
                  <c:v>2116.6469602000002</c:v>
                </c:pt>
                <c:pt idx="170">
                  <c:v>2116.1750440000001</c:v>
                </c:pt>
                <c:pt idx="171">
                  <c:v>2115.8467718000002</c:v>
                </c:pt>
                <c:pt idx="172">
                  <c:v>2115.5551218000001</c:v>
                </c:pt>
                <c:pt idx="173">
                  <c:v>2115.3634155</c:v>
                </c:pt>
                <c:pt idx="174">
                  <c:v>2114.8772733999999</c:v>
                </c:pt>
                <c:pt idx="175">
                  <c:v>2114.7933189</c:v>
                </c:pt>
                <c:pt idx="176">
                  <c:v>2114.8995734</c:v>
                </c:pt>
                <c:pt idx="177">
                  <c:v>2114.7870112999999</c:v>
                </c:pt>
                <c:pt idx="178">
                  <c:v>2114.4847705000002</c:v>
                </c:pt>
                <c:pt idx="179">
                  <c:v>2114.5246489000001</c:v>
                </c:pt>
                <c:pt idx="180">
                  <c:v>2114.4103249999998</c:v>
                </c:pt>
                <c:pt idx="181">
                  <c:v>2114.5664244</c:v>
                </c:pt>
                <c:pt idx="182">
                  <c:v>2114.5422079999998</c:v>
                </c:pt>
                <c:pt idx="183">
                  <c:v>2114.6255749000002</c:v>
                </c:pt>
                <c:pt idx="184">
                  <c:v>2114.7020874999998</c:v>
                </c:pt>
                <c:pt idx="185">
                  <c:v>2114.5187931</c:v>
                </c:pt>
                <c:pt idx="186">
                  <c:v>2114.2777249999999</c:v>
                </c:pt>
                <c:pt idx="187">
                  <c:v>2114.2631434</c:v>
                </c:pt>
                <c:pt idx="188">
                  <c:v>2114.0587194999998</c:v>
                </c:pt>
                <c:pt idx="189">
                  <c:v>2114.0718434999999</c:v>
                </c:pt>
                <c:pt idx="190">
                  <c:v>2113.7726047000001</c:v>
                </c:pt>
                <c:pt idx="191">
                  <c:v>2113.6593017999999</c:v>
                </c:pt>
                <c:pt idx="192">
                  <c:v>2113.5711110000002</c:v>
                </c:pt>
                <c:pt idx="193">
                  <c:v>2113.2766004</c:v>
                </c:pt>
                <c:pt idx="194">
                  <c:v>2113.2361758000002</c:v>
                </c:pt>
                <c:pt idx="195">
                  <c:v>2113.0511062</c:v>
                </c:pt>
                <c:pt idx="196">
                  <c:v>2112.9337188999998</c:v>
                </c:pt>
                <c:pt idx="197">
                  <c:v>2112.6086209</c:v>
                </c:pt>
                <c:pt idx="198">
                  <c:v>2112.4896187999998</c:v>
                </c:pt>
                <c:pt idx="199">
                  <c:v>2112.5857995000001</c:v>
                </c:pt>
                <c:pt idx="200">
                  <c:v>2112.6012543000002</c:v>
                </c:pt>
                <c:pt idx="201">
                  <c:v>2112.6209257999999</c:v>
                </c:pt>
                <c:pt idx="202">
                  <c:v>2112.5487529000002</c:v>
                </c:pt>
                <c:pt idx="203">
                  <c:v>2112.5177678</c:v>
                </c:pt>
                <c:pt idx="204">
                  <c:v>2112.6003615</c:v>
                </c:pt>
                <c:pt idx="205">
                  <c:v>2112.6028667999999</c:v>
                </c:pt>
                <c:pt idx="206">
                  <c:v>2112.7873439999998</c:v>
                </c:pt>
                <c:pt idx="207">
                  <c:v>2112.9244635999999</c:v>
                </c:pt>
                <c:pt idx="208">
                  <c:v>2113.1068744999998</c:v>
                </c:pt>
                <c:pt idx="209">
                  <c:v>2113.0778494000001</c:v>
                </c:pt>
                <c:pt idx="210">
                  <c:v>2113.5687493</c:v>
                </c:pt>
                <c:pt idx="211">
                  <c:v>2113.8029213</c:v>
                </c:pt>
                <c:pt idx="212">
                  <c:v>2114.2674914999998</c:v>
                </c:pt>
                <c:pt idx="213">
                  <c:v>2114.3075763000002</c:v>
                </c:pt>
                <c:pt idx="214">
                  <c:v>2113.8805361</c:v>
                </c:pt>
                <c:pt idx="215">
                  <c:v>2113.8354565999998</c:v>
                </c:pt>
                <c:pt idx="216">
                  <c:v>2113.8554103000001</c:v>
                </c:pt>
                <c:pt idx="217">
                  <c:v>2113.9422628000002</c:v>
                </c:pt>
                <c:pt idx="218">
                  <c:v>2114.0501611</c:v>
                </c:pt>
                <c:pt idx="219">
                  <c:v>2114.1331964000001</c:v>
                </c:pt>
                <c:pt idx="220">
                  <c:v>2113.8355270000002</c:v>
                </c:pt>
                <c:pt idx="221">
                  <c:v>2113.3704253999999</c:v>
                </c:pt>
                <c:pt idx="222">
                  <c:v>2112.8709737999998</c:v>
                </c:pt>
                <c:pt idx="223">
                  <c:v>2112.2309454000001</c:v>
                </c:pt>
                <c:pt idx="224">
                  <c:v>2111.5983629000002</c:v>
                </c:pt>
                <c:pt idx="225">
                  <c:v>2110.7336228999998</c:v>
                </c:pt>
                <c:pt idx="226">
                  <c:v>2109.7886890999998</c:v>
                </c:pt>
                <c:pt idx="227">
                  <c:v>2109.0933568999999</c:v>
                </c:pt>
              </c:numCache>
            </c:numRef>
          </c:val>
          <c:smooth val="1"/>
          <c:extLst>
            <c:ext xmlns:c16="http://schemas.microsoft.com/office/drawing/2014/chart" uri="{C3380CC4-5D6E-409C-BE32-E72D297353CC}">
              <c16:uniqueId val="{00000001-93AE-4A7A-A6F0-08AD656F481C}"/>
            </c:ext>
          </c:extLst>
        </c:ser>
        <c:ser>
          <c:idx val="3"/>
          <c:order val="2"/>
          <c:tx>
            <c:strRef>
              <c:f>'4.1a'!$E$2</c:f>
              <c:strCache>
                <c:ptCount val="1"/>
                <c:pt idx="0">
                  <c:v> NZ new light fleet</c:v>
                </c:pt>
              </c:strCache>
            </c:strRef>
          </c:tx>
          <c:spPr>
            <a:ln w="25400">
              <a:solidFill>
                <a:srgbClr val="434646"/>
              </a:solidFill>
              <a:prstDash val="solid"/>
            </a:ln>
          </c:spPr>
          <c:marker>
            <c:symbol val="none"/>
          </c:marker>
          <c:cat>
            <c:numRef>
              <c:f>'4.1a'!$A$3:$A$230</c:f>
              <c:numCache>
                <c:formatCode>General</c:formatCode>
                <c:ptCount val="228"/>
                <c:pt idx="0">
                  <c:v>2000</c:v>
                </c:pt>
                <c:pt idx="24">
                  <c:v>2002</c:v>
                </c:pt>
                <c:pt idx="48">
                  <c:v>2004</c:v>
                </c:pt>
                <c:pt idx="72">
                  <c:v>2006</c:v>
                </c:pt>
                <c:pt idx="96">
                  <c:v>2008</c:v>
                </c:pt>
                <c:pt idx="120">
                  <c:v>2010</c:v>
                </c:pt>
                <c:pt idx="144">
                  <c:v>2012</c:v>
                </c:pt>
                <c:pt idx="168">
                  <c:v>2014</c:v>
                </c:pt>
                <c:pt idx="192">
                  <c:v>2016</c:v>
                </c:pt>
                <c:pt idx="216">
                  <c:v>2018</c:v>
                </c:pt>
              </c:numCache>
            </c:numRef>
          </c:cat>
          <c:val>
            <c:numRef>
              <c:f>'4.1a'!$E$3:$E$230</c:f>
              <c:numCache>
                <c:formatCode>0.0</c:formatCode>
                <c:ptCount val="228"/>
                <c:pt idx="0">
                  <c:v>2110.1287646999999</c:v>
                </c:pt>
                <c:pt idx="1">
                  <c:v>2112.7796124000001</c:v>
                </c:pt>
                <c:pt idx="2">
                  <c:v>2116.0360866000001</c:v>
                </c:pt>
                <c:pt idx="3">
                  <c:v>2119.1810082000002</c:v>
                </c:pt>
                <c:pt idx="4">
                  <c:v>2121.76811</c:v>
                </c:pt>
                <c:pt idx="5">
                  <c:v>2124.5538538999999</c:v>
                </c:pt>
                <c:pt idx="6">
                  <c:v>2127.4867337999999</c:v>
                </c:pt>
                <c:pt idx="7">
                  <c:v>2130.1948901000001</c:v>
                </c:pt>
                <c:pt idx="8">
                  <c:v>2133.5263753999998</c:v>
                </c:pt>
                <c:pt idx="9">
                  <c:v>2135.7295927</c:v>
                </c:pt>
                <c:pt idx="10">
                  <c:v>2138.5776899000002</c:v>
                </c:pt>
                <c:pt idx="11">
                  <c:v>2141.9102489000002</c:v>
                </c:pt>
                <c:pt idx="12">
                  <c:v>2144.6816955999998</c:v>
                </c:pt>
                <c:pt idx="13">
                  <c:v>2147.8805019000001</c:v>
                </c:pt>
                <c:pt idx="14">
                  <c:v>2150.7160794000001</c:v>
                </c:pt>
                <c:pt idx="15">
                  <c:v>2153.8534278000002</c:v>
                </c:pt>
                <c:pt idx="16">
                  <c:v>2156.7648920000001</c:v>
                </c:pt>
                <c:pt idx="17">
                  <c:v>2160.2486527999999</c:v>
                </c:pt>
                <c:pt idx="18">
                  <c:v>2163.3120143000001</c:v>
                </c:pt>
                <c:pt idx="19">
                  <c:v>2166.2789665999999</c:v>
                </c:pt>
                <c:pt idx="20">
                  <c:v>2169.4931123000001</c:v>
                </c:pt>
                <c:pt idx="21">
                  <c:v>2171.7294944999999</c:v>
                </c:pt>
                <c:pt idx="22">
                  <c:v>2175.4681234999998</c:v>
                </c:pt>
                <c:pt idx="23">
                  <c:v>2179.1182533000001</c:v>
                </c:pt>
                <c:pt idx="24">
                  <c:v>2182.2433055000001</c:v>
                </c:pt>
                <c:pt idx="25">
                  <c:v>2185.6694315999998</c:v>
                </c:pt>
                <c:pt idx="26">
                  <c:v>2189.3345104999999</c:v>
                </c:pt>
                <c:pt idx="27">
                  <c:v>2192.1776481000002</c:v>
                </c:pt>
                <c:pt idx="28">
                  <c:v>2195.6344720000002</c:v>
                </c:pt>
                <c:pt idx="29">
                  <c:v>2199.6558925999998</c:v>
                </c:pt>
                <c:pt idx="30">
                  <c:v>2202.5899503000001</c:v>
                </c:pt>
                <c:pt idx="31">
                  <c:v>2206.0148039999999</c:v>
                </c:pt>
                <c:pt idx="32">
                  <c:v>2209.6078735000001</c:v>
                </c:pt>
                <c:pt idx="33">
                  <c:v>2212.2233971000001</c:v>
                </c:pt>
                <c:pt idx="34">
                  <c:v>2216.1402417999998</c:v>
                </c:pt>
                <c:pt idx="35">
                  <c:v>2219.5701303999999</c:v>
                </c:pt>
                <c:pt idx="36">
                  <c:v>2223.1466796999998</c:v>
                </c:pt>
                <c:pt idx="37">
                  <c:v>2227.1305173999999</c:v>
                </c:pt>
                <c:pt idx="38">
                  <c:v>2230.6429542999999</c:v>
                </c:pt>
                <c:pt idx="39">
                  <c:v>2233.8290093999999</c:v>
                </c:pt>
                <c:pt idx="40">
                  <c:v>2237.5146881999999</c:v>
                </c:pt>
                <c:pt idx="41">
                  <c:v>2241.4891370999999</c:v>
                </c:pt>
                <c:pt idx="42">
                  <c:v>2245.0745640999999</c:v>
                </c:pt>
                <c:pt idx="43">
                  <c:v>2249.2274551</c:v>
                </c:pt>
                <c:pt idx="44">
                  <c:v>2252.9405203000001</c:v>
                </c:pt>
                <c:pt idx="45">
                  <c:v>2256.2693994000001</c:v>
                </c:pt>
                <c:pt idx="46">
                  <c:v>2261.0469097</c:v>
                </c:pt>
                <c:pt idx="47">
                  <c:v>2264.2327108999998</c:v>
                </c:pt>
                <c:pt idx="48">
                  <c:v>2267.4603247999999</c:v>
                </c:pt>
                <c:pt idx="49">
                  <c:v>2271.2741796999999</c:v>
                </c:pt>
                <c:pt idx="50">
                  <c:v>2274.5422672999998</c:v>
                </c:pt>
                <c:pt idx="51">
                  <c:v>2278.3430285999998</c:v>
                </c:pt>
                <c:pt idx="52">
                  <c:v>2282.1752201999998</c:v>
                </c:pt>
                <c:pt idx="53">
                  <c:v>2285.8520830000002</c:v>
                </c:pt>
                <c:pt idx="54">
                  <c:v>2289.9028747000002</c:v>
                </c:pt>
                <c:pt idx="55">
                  <c:v>2293.8014782999999</c:v>
                </c:pt>
                <c:pt idx="56">
                  <c:v>2297.7986762999999</c:v>
                </c:pt>
                <c:pt idx="57">
                  <c:v>2301.1854976</c:v>
                </c:pt>
                <c:pt idx="58">
                  <c:v>2304.7849691000001</c:v>
                </c:pt>
                <c:pt idx="59">
                  <c:v>2308.5372220999998</c:v>
                </c:pt>
                <c:pt idx="60">
                  <c:v>2312.0056752999999</c:v>
                </c:pt>
                <c:pt idx="61">
                  <c:v>2315.5760607000002</c:v>
                </c:pt>
                <c:pt idx="62">
                  <c:v>2318.3382483</c:v>
                </c:pt>
                <c:pt idx="63">
                  <c:v>2321.8055837000002</c:v>
                </c:pt>
                <c:pt idx="64">
                  <c:v>2325.4069989999998</c:v>
                </c:pt>
                <c:pt idx="65">
                  <c:v>2328.9196839000001</c:v>
                </c:pt>
                <c:pt idx="66">
                  <c:v>2332.1495573000002</c:v>
                </c:pt>
                <c:pt idx="67">
                  <c:v>2335.2731505000002</c:v>
                </c:pt>
                <c:pt idx="68">
                  <c:v>2337.9226809000002</c:v>
                </c:pt>
                <c:pt idx="69">
                  <c:v>2340.3822396</c:v>
                </c:pt>
                <c:pt idx="70">
                  <c:v>2343.3238157999999</c:v>
                </c:pt>
                <c:pt idx="71">
                  <c:v>2345.7234397000002</c:v>
                </c:pt>
                <c:pt idx="72">
                  <c:v>2348.5172643000001</c:v>
                </c:pt>
                <c:pt idx="73">
                  <c:v>2351.5570644999998</c:v>
                </c:pt>
                <c:pt idx="74">
                  <c:v>2353.8979958</c:v>
                </c:pt>
                <c:pt idx="75">
                  <c:v>2356.5780792</c:v>
                </c:pt>
                <c:pt idx="76">
                  <c:v>2358.4882416999999</c:v>
                </c:pt>
                <c:pt idx="77">
                  <c:v>2360.7766003000002</c:v>
                </c:pt>
                <c:pt idx="78">
                  <c:v>2363.3236320000001</c:v>
                </c:pt>
                <c:pt idx="79">
                  <c:v>2365.3500600000002</c:v>
                </c:pt>
                <c:pt idx="80">
                  <c:v>2368.2764271000001</c:v>
                </c:pt>
                <c:pt idx="81">
                  <c:v>2370.3840537000001</c:v>
                </c:pt>
                <c:pt idx="82">
                  <c:v>2373.1357917999999</c:v>
                </c:pt>
                <c:pt idx="83">
                  <c:v>2375.4788379000001</c:v>
                </c:pt>
                <c:pt idx="84">
                  <c:v>2377.7771833000002</c:v>
                </c:pt>
                <c:pt idx="85">
                  <c:v>2380.3653276</c:v>
                </c:pt>
                <c:pt idx="86">
                  <c:v>2382.8208952999998</c:v>
                </c:pt>
                <c:pt idx="87">
                  <c:v>2385.4601647</c:v>
                </c:pt>
                <c:pt idx="88">
                  <c:v>2388.0026505999999</c:v>
                </c:pt>
                <c:pt idx="89">
                  <c:v>2390.6463632</c:v>
                </c:pt>
                <c:pt idx="90">
                  <c:v>2393.1341695000001</c:v>
                </c:pt>
                <c:pt idx="91">
                  <c:v>2395.3560556000002</c:v>
                </c:pt>
                <c:pt idx="92">
                  <c:v>2397.7478099999998</c:v>
                </c:pt>
                <c:pt idx="93">
                  <c:v>2399.3399932000002</c:v>
                </c:pt>
                <c:pt idx="94">
                  <c:v>2401.9059422</c:v>
                </c:pt>
                <c:pt idx="95">
                  <c:v>2403.8635850000001</c:v>
                </c:pt>
                <c:pt idx="96">
                  <c:v>2405.7017257000002</c:v>
                </c:pt>
                <c:pt idx="97">
                  <c:v>2407.6001611000002</c:v>
                </c:pt>
                <c:pt idx="98">
                  <c:v>2409.1369825000002</c:v>
                </c:pt>
                <c:pt idx="99">
                  <c:v>2410.4891636000002</c:v>
                </c:pt>
                <c:pt idx="100">
                  <c:v>2412.0782299000002</c:v>
                </c:pt>
                <c:pt idx="101">
                  <c:v>2413.7986967000002</c:v>
                </c:pt>
                <c:pt idx="102">
                  <c:v>2415.3798020999998</c:v>
                </c:pt>
                <c:pt idx="103">
                  <c:v>2416.9336567</c:v>
                </c:pt>
                <c:pt idx="104">
                  <c:v>2418.2543623000001</c:v>
                </c:pt>
                <c:pt idx="105">
                  <c:v>2419.1854275000001</c:v>
                </c:pt>
                <c:pt idx="106">
                  <c:v>2420.5252992000001</c:v>
                </c:pt>
                <c:pt idx="107">
                  <c:v>2421.4918796000002</c:v>
                </c:pt>
                <c:pt idx="108">
                  <c:v>2422.5828329999999</c:v>
                </c:pt>
                <c:pt idx="109">
                  <c:v>2423.9707661000002</c:v>
                </c:pt>
                <c:pt idx="110">
                  <c:v>2424.8404486999998</c:v>
                </c:pt>
                <c:pt idx="111">
                  <c:v>2425.7402654000002</c:v>
                </c:pt>
                <c:pt idx="112">
                  <c:v>2426.7300667999998</c:v>
                </c:pt>
                <c:pt idx="113">
                  <c:v>2427.7539124999998</c:v>
                </c:pt>
                <c:pt idx="114">
                  <c:v>2428.6457946999999</c:v>
                </c:pt>
                <c:pt idx="115">
                  <c:v>2429.5883432999999</c:v>
                </c:pt>
                <c:pt idx="116">
                  <c:v>2430.5149445000002</c:v>
                </c:pt>
                <c:pt idx="117">
                  <c:v>2430.9874264999999</c:v>
                </c:pt>
                <c:pt idx="118">
                  <c:v>2432.0435087000001</c:v>
                </c:pt>
                <c:pt idx="119">
                  <c:v>2432.7933247000001</c:v>
                </c:pt>
                <c:pt idx="120">
                  <c:v>2433.4083744999998</c:v>
                </c:pt>
                <c:pt idx="121">
                  <c:v>2434.2646436</c:v>
                </c:pt>
                <c:pt idx="122">
                  <c:v>2435.0994615999998</c:v>
                </c:pt>
                <c:pt idx="123">
                  <c:v>2435.7591521999998</c:v>
                </c:pt>
                <c:pt idx="124">
                  <c:v>2436.8359859000002</c:v>
                </c:pt>
                <c:pt idx="125">
                  <c:v>2437.8821117000002</c:v>
                </c:pt>
                <c:pt idx="126">
                  <c:v>2438.8543884000001</c:v>
                </c:pt>
                <c:pt idx="127">
                  <c:v>2439.7311012999999</c:v>
                </c:pt>
                <c:pt idx="128">
                  <c:v>2440.2037197999998</c:v>
                </c:pt>
                <c:pt idx="129">
                  <c:v>2440.7407155000001</c:v>
                </c:pt>
                <c:pt idx="130">
                  <c:v>2441.5268222</c:v>
                </c:pt>
                <c:pt idx="131">
                  <c:v>2442.1077989999999</c:v>
                </c:pt>
                <c:pt idx="132">
                  <c:v>2442.6250113999999</c:v>
                </c:pt>
                <c:pt idx="133">
                  <c:v>2443.1091670999999</c:v>
                </c:pt>
                <c:pt idx="134">
                  <c:v>2443.6905823000002</c:v>
                </c:pt>
                <c:pt idx="135">
                  <c:v>2444.3139879999999</c:v>
                </c:pt>
                <c:pt idx="136">
                  <c:v>2444.9833339000002</c:v>
                </c:pt>
                <c:pt idx="137">
                  <c:v>2445.6718479000001</c:v>
                </c:pt>
                <c:pt idx="138">
                  <c:v>2446.2558273</c:v>
                </c:pt>
                <c:pt idx="139">
                  <c:v>2446.8970705000002</c:v>
                </c:pt>
                <c:pt idx="140">
                  <c:v>2447.2283139000001</c:v>
                </c:pt>
                <c:pt idx="141">
                  <c:v>2447.4426649000002</c:v>
                </c:pt>
                <c:pt idx="142">
                  <c:v>2447.6353743</c:v>
                </c:pt>
                <c:pt idx="143">
                  <c:v>2448.0362596</c:v>
                </c:pt>
                <c:pt idx="144">
                  <c:v>2447.7276704000001</c:v>
                </c:pt>
                <c:pt idx="145">
                  <c:v>2447.6755945999998</c:v>
                </c:pt>
                <c:pt idx="146">
                  <c:v>2447.8302184999998</c:v>
                </c:pt>
                <c:pt idx="147">
                  <c:v>2447.6840802000002</c:v>
                </c:pt>
                <c:pt idx="148">
                  <c:v>2447.8425471</c:v>
                </c:pt>
                <c:pt idx="149">
                  <c:v>2448.1304921999999</c:v>
                </c:pt>
                <c:pt idx="150">
                  <c:v>2448.7246239000001</c:v>
                </c:pt>
                <c:pt idx="151">
                  <c:v>2448.9330844000001</c:v>
                </c:pt>
                <c:pt idx="152">
                  <c:v>2448.8113618000002</c:v>
                </c:pt>
                <c:pt idx="153">
                  <c:v>2448.8759077</c:v>
                </c:pt>
                <c:pt idx="154">
                  <c:v>2448.5712355000001</c:v>
                </c:pt>
                <c:pt idx="155">
                  <c:v>2448.0984389</c:v>
                </c:pt>
                <c:pt idx="156">
                  <c:v>2448.0025651000001</c:v>
                </c:pt>
                <c:pt idx="157">
                  <c:v>2447.4819124000001</c:v>
                </c:pt>
                <c:pt idx="158">
                  <c:v>2447.2970768</c:v>
                </c:pt>
                <c:pt idx="159">
                  <c:v>2447.4475013000001</c:v>
                </c:pt>
                <c:pt idx="160">
                  <c:v>2447.5174084999999</c:v>
                </c:pt>
                <c:pt idx="161">
                  <c:v>2447.4223876000001</c:v>
                </c:pt>
                <c:pt idx="162">
                  <c:v>2447.4782237999998</c:v>
                </c:pt>
                <c:pt idx="163">
                  <c:v>2447.3866911999999</c:v>
                </c:pt>
                <c:pt idx="164">
                  <c:v>2447.1714065000001</c:v>
                </c:pt>
                <c:pt idx="165">
                  <c:v>2447.2039396</c:v>
                </c:pt>
                <c:pt idx="166">
                  <c:v>2447.2634819</c:v>
                </c:pt>
                <c:pt idx="167">
                  <c:v>2447.4280168999999</c:v>
                </c:pt>
                <c:pt idx="168">
                  <c:v>2447.2243776999999</c:v>
                </c:pt>
                <c:pt idx="169">
                  <c:v>2446.7999516</c:v>
                </c:pt>
                <c:pt idx="170">
                  <c:v>2446.8333155</c:v>
                </c:pt>
                <c:pt idx="171">
                  <c:v>2447.0518376999999</c:v>
                </c:pt>
                <c:pt idx="172">
                  <c:v>2447.1884135</c:v>
                </c:pt>
                <c:pt idx="173">
                  <c:v>2447.5937358000001</c:v>
                </c:pt>
                <c:pt idx="174">
                  <c:v>2447.6313404000002</c:v>
                </c:pt>
                <c:pt idx="175">
                  <c:v>2447.5418765999998</c:v>
                </c:pt>
                <c:pt idx="176">
                  <c:v>2447.3027855</c:v>
                </c:pt>
                <c:pt idx="177">
                  <c:v>2446.6608630000001</c:v>
                </c:pt>
                <c:pt idx="178">
                  <c:v>2445.9324212000001</c:v>
                </c:pt>
                <c:pt idx="179">
                  <c:v>2445.9261833</c:v>
                </c:pt>
                <c:pt idx="180">
                  <c:v>2445.7302491999999</c:v>
                </c:pt>
                <c:pt idx="181">
                  <c:v>2445.2287618999999</c:v>
                </c:pt>
                <c:pt idx="182">
                  <c:v>2445.1542804999999</c:v>
                </c:pt>
                <c:pt idx="183">
                  <c:v>2445.0553089</c:v>
                </c:pt>
                <c:pt idx="184">
                  <c:v>2444.9835665000001</c:v>
                </c:pt>
                <c:pt idx="185">
                  <c:v>2445.3611003000001</c:v>
                </c:pt>
                <c:pt idx="186">
                  <c:v>2445.5009169999998</c:v>
                </c:pt>
                <c:pt idx="187">
                  <c:v>2445.3389223999998</c:v>
                </c:pt>
                <c:pt idx="188">
                  <c:v>2445.2708674</c:v>
                </c:pt>
                <c:pt idx="189">
                  <c:v>2444.9212668999999</c:v>
                </c:pt>
                <c:pt idx="190">
                  <c:v>2444.7215239000002</c:v>
                </c:pt>
                <c:pt idx="191">
                  <c:v>2444.7247312999998</c:v>
                </c:pt>
                <c:pt idx="192">
                  <c:v>2444.9885098</c:v>
                </c:pt>
                <c:pt idx="193">
                  <c:v>2444.8065584999999</c:v>
                </c:pt>
                <c:pt idx="194">
                  <c:v>2444.4939128000001</c:v>
                </c:pt>
                <c:pt idx="195">
                  <c:v>2444.1481382000002</c:v>
                </c:pt>
                <c:pt idx="196">
                  <c:v>2444.2226317999998</c:v>
                </c:pt>
                <c:pt idx="197">
                  <c:v>2444.0854098</c:v>
                </c:pt>
                <c:pt idx="198">
                  <c:v>2444.0998324000002</c:v>
                </c:pt>
                <c:pt idx="199">
                  <c:v>2443.9199887</c:v>
                </c:pt>
                <c:pt idx="200">
                  <c:v>2443.7117874</c:v>
                </c:pt>
                <c:pt idx="201">
                  <c:v>2443.2485013</c:v>
                </c:pt>
                <c:pt idx="202">
                  <c:v>2442.5281135999999</c:v>
                </c:pt>
                <c:pt idx="203">
                  <c:v>2441.9242012999998</c:v>
                </c:pt>
                <c:pt idx="204">
                  <c:v>2441.6590676000001</c:v>
                </c:pt>
                <c:pt idx="205">
                  <c:v>2441.0766010000002</c:v>
                </c:pt>
                <c:pt idx="206">
                  <c:v>2440.8847703000001</c:v>
                </c:pt>
                <c:pt idx="207">
                  <c:v>2440.6939661000001</c:v>
                </c:pt>
                <c:pt idx="208">
                  <c:v>2440.8706861999999</c:v>
                </c:pt>
                <c:pt idx="209">
                  <c:v>2440.6896912000002</c:v>
                </c:pt>
                <c:pt idx="210">
                  <c:v>2440.7189856</c:v>
                </c:pt>
                <c:pt idx="211">
                  <c:v>2440.5270400999998</c:v>
                </c:pt>
                <c:pt idx="212">
                  <c:v>2440.0123407000001</c:v>
                </c:pt>
                <c:pt idx="213">
                  <c:v>2439.4324516000001</c:v>
                </c:pt>
                <c:pt idx="214">
                  <c:v>2438.8285430000001</c:v>
                </c:pt>
                <c:pt idx="215">
                  <c:v>2437.9749216</c:v>
                </c:pt>
                <c:pt idx="216">
                  <c:v>2437.2591846</c:v>
                </c:pt>
                <c:pt idx="217">
                  <c:v>2436.6134734000002</c:v>
                </c:pt>
                <c:pt idx="218">
                  <c:v>2436.5253575000002</c:v>
                </c:pt>
                <c:pt idx="219">
                  <c:v>2436.2340807999999</c:v>
                </c:pt>
                <c:pt idx="220">
                  <c:v>2435.9364869000001</c:v>
                </c:pt>
                <c:pt idx="221">
                  <c:v>2435.1181505999998</c:v>
                </c:pt>
                <c:pt idx="222">
                  <c:v>2434.4701707999998</c:v>
                </c:pt>
                <c:pt idx="223">
                  <c:v>2433.4499639999999</c:v>
                </c:pt>
                <c:pt idx="224">
                  <c:v>2432.0139088000001</c:v>
                </c:pt>
                <c:pt idx="225">
                  <c:v>2430.9926008000002</c:v>
                </c:pt>
                <c:pt idx="226">
                  <c:v>2429.7356771999998</c:v>
                </c:pt>
                <c:pt idx="227">
                  <c:v>2428.6001271</c:v>
                </c:pt>
              </c:numCache>
            </c:numRef>
          </c:val>
          <c:smooth val="1"/>
          <c:extLst>
            <c:ext xmlns:c16="http://schemas.microsoft.com/office/drawing/2014/chart" uri="{C3380CC4-5D6E-409C-BE32-E72D297353CC}">
              <c16:uniqueId val="{00000002-93AE-4A7A-A6F0-08AD656F481C}"/>
            </c:ext>
          </c:extLst>
        </c:ser>
        <c:dLbls>
          <c:showLegendKey val="0"/>
          <c:showVal val="0"/>
          <c:showCatName val="0"/>
          <c:showSerName val="0"/>
          <c:showPercent val="0"/>
          <c:showBubbleSize val="0"/>
        </c:dLbls>
        <c:smooth val="0"/>
        <c:axId val="160559104"/>
        <c:axId val="160561024"/>
      </c:lineChart>
      <c:catAx>
        <c:axId val="16055910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Fleet date</a:t>
                </a:r>
              </a:p>
            </c:rich>
          </c:tx>
          <c:layout>
            <c:manualLayout>
              <c:xMode val="edge"/>
              <c:yMode val="edge"/>
              <c:x val="0.48867401971729713"/>
              <c:y val="0.9343088932065316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561024"/>
        <c:crosses val="autoZero"/>
        <c:auto val="1"/>
        <c:lblAlgn val="ctr"/>
        <c:lblOffset val="100"/>
        <c:tickLblSkip val="12"/>
        <c:tickMarkSkip val="12"/>
        <c:noMultiLvlLbl val="0"/>
      </c:catAx>
      <c:valAx>
        <c:axId val="160561024"/>
        <c:scaling>
          <c:orientation val="minMax"/>
          <c:max val="2500"/>
          <c:min val="175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CC</a:t>
                </a:r>
              </a:p>
            </c:rich>
          </c:tx>
          <c:layout>
            <c:manualLayout>
              <c:xMode val="edge"/>
              <c:yMode val="edge"/>
              <c:x val="1.0352777777777801E-3"/>
              <c:y val="0.2829768518518601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559104"/>
        <c:crosses val="autoZero"/>
        <c:crossBetween val="midCat"/>
        <c:majorUnit val="250"/>
      </c:valAx>
      <c:spPr>
        <a:solidFill>
          <a:srgbClr val="FFFFFF"/>
        </a:solidFill>
        <a:ln w="25400">
          <a:noFill/>
        </a:ln>
      </c:spPr>
    </c:plotArea>
    <c:legend>
      <c:legendPos val="r"/>
      <c:layout>
        <c:manualLayout>
          <c:xMode val="edge"/>
          <c:yMode val="edge"/>
          <c:x val="0.61276694444444468"/>
          <c:y val="0.6277087962963066"/>
          <c:w val="0.34248694444445155"/>
          <c:h val="0.1916027777777776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4.1b : Light fleet average engine capacity</a:t>
            </a:r>
          </a:p>
        </c:rich>
      </c:tx>
      <c:layout>
        <c:manualLayout>
          <c:xMode val="edge"/>
          <c:yMode val="edge"/>
          <c:x val="0.20355447062500928"/>
          <c:y val="3.2110304393768961E-2"/>
        </c:manualLayout>
      </c:layout>
      <c:overlay val="0"/>
      <c:spPr>
        <a:noFill/>
        <a:ln w="25400">
          <a:noFill/>
        </a:ln>
      </c:spPr>
    </c:title>
    <c:autoTitleDeleted val="0"/>
    <c:plotArea>
      <c:layout>
        <c:manualLayout>
          <c:layoutTarget val="inner"/>
          <c:xMode val="edge"/>
          <c:yMode val="edge"/>
          <c:x val="0.13618666666666668"/>
          <c:y val="0.10478371563536139"/>
          <c:w val="0.81516527777777781"/>
          <c:h val="0.58066620370370359"/>
        </c:manualLayout>
      </c:layout>
      <c:lineChart>
        <c:grouping val="standard"/>
        <c:varyColors val="0"/>
        <c:ser>
          <c:idx val="1"/>
          <c:order val="0"/>
          <c:tx>
            <c:strRef>
              <c:f>'4.1b'!$C$2</c:f>
              <c:strCache>
                <c:ptCount val="1"/>
                <c:pt idx="0">
                  <c:v>Light petrol fleet</c:v>
                </c:pt>
              </c:strCache>
            </c:strRef>
          </c:tx>
          <c:spPr>
            <a:ln w="25400">
              <a:solidFill>
                <a:srgbClr val="BDC1C1"/>
              </a:solidFill>
              <a:prstDash val="solid"/>
            </a:ln>
          </c:spPr>
          <c:marker>
            <c:symbol val="none"/>
          </c:marker>
          <c:cat>
            <c:numRef>
              <c:f>'4.1b'!$A$3:$A$230</c:f>
              <c:numCache>
                <c:formatCode>General</c:formatCode>
                <c:ptCount val="228"/>
                <c:pt idx="0">
                  <c:v>2000</c:v>
                </c:pt>
                <c:pt idx="24">
                  <c:v>2002</c:v>
                </c:pt>
                <c:pt idx="48">
                  <c:v>2004</c:v>
                </c:pt>
                <c:pt idx="72">
                  <c:v>2006</c:v>
                </c:pt>
                <c:pt idx="96">
                  <c:v>2008</c:v>
                </c:pt>
                <c:pt idx="120">
                  <c:v>2010</c:v>
                </c:pt>
                <c:pt idx="144">
                  <c:v>2012</c:v>
                </c:pt>
                <c:pt idx="168">
                  <c:v>2014</c:v>
                </c:pt>
                <c:pt idx="192">
                  <c:v>2016</c:v>
                </c:pt>
                <c:pt idx="216">
                  <c:v>2018</c:v>
                </c:pt>
              </c:numCache>
            </c:numRef>
          </c:cat>
          <c:val>
            <c:numRef>
              <c:f>'4.1b'!$C$3:$C$230</c:f>
              <c:numCache>
                <c:formatCode>0</c:formatCode>
                <c:ptCount val="228"/>
                <c:pt idx="0">
                  <c:v>2011.5706166</c:v>
                </c:pt>
                <c:pt idx="1">
                  <c:v>2013.08799</c:v>
                </c:pt>
                <c:pt idx="2">
                  <c:v>2014.9648491999999</c:v>
                </c:pt>
                <c:pt idx="3">
                  <c:v>2016.8911584</c:v>
                </c:pt>
                <c:pt idx="4">
                  <c:v>2018.4041374000001</c:v>
                </c:pt>
                <c:pt idx="5">
                  <c:v>2019.9378248</c:v>
                </c:pt>
                <c:pt idx="6">
                  <c:v>2021.6558041000001</c:v>
                </c:pt>
                <c:pt idx="7">
                  <c:v>2023.2207959</c:v>
                </c:pt>
                <c:pt idx="8">
                  <c:v>2025.1045056</c:v>
                </c:pt>
                <c:pt idx="9">
                  <c:v>2026.5207083</c:v>
                </c:pt>
                <c:pt idx="10">
                  <c:v>2028.1311522000001</c:v>
                </c:pt>
                <c:pt idx="11">
                  <c:v>2030.0410182000001</c:v>
                </c:pt>
                <c:pt idx="12">
                  <c:v>2031.6798792</c:v>
                </c:pt>
                <c:pt idx="13">
                  <c:v>2033.413225</c:v>
                </c:pt>
                <c:pt idx="14">
                  <c:v>2034.9876025999999</c:v>
                </c:pt>
                <c:pt idx="15">
                  <c:v>2036.8123363</c:v>
                </c:pt>
                <c:pt idx="16">
                  <c:v>2038.4071031999999</c:v>
                </c:pt>
                <c:pt idx="17">
                  <c:v>2040.4484064000001</c:v>
                </c:pt>
                <c:pt idx="18">
                  <c:v>2042.1310447000001</c:v>
                </c:pt>
                <c:pt idx="19">
                  <c:v>2043.8065332000001</c:v>
                </c:pt>
                <c:pt idx="20">
                  <c:v>2045.5074027999999</c:v>
                </c:pt>
                <c:pt idx="21">
                  <c:v>2046.8585593</c:v>
                </c:pt>
                <c:pt idx="22">
                  <c:v>2049.0881733000001</c:v>
                </c:pt>
                <c:pt idx="23">
                  <c:v>2051.2788492999998</c:v>
                </c:pt>
                <c:pt idx="24">
                  <c:v>2053.1322055999999</c:v>
                </c:pt>
                <c:pt idx="25">
                  <c:v>2054.9357077999998</c:v>
                </c:pt>
                <c:pt idx="26">
                  <c:v>2057.040121</c:v>
                </c:pt>
                <c:pt idx="27">
                  <c:v>2058.6638192999999</c:v>
                </c:pt>
                <c:pt idx="28">
                  <c:v>2060.6631066999998</c:v>
                </c:pt>
                <c:pt idx="29">
                  <c:v>2063.0144882</c:v>
                </c:pt>
                <c:pt idx="30">
                  <c:v>2064.6549132999999</c:v>
                </c:pt>
                <c:pt idx="31">
                  <c:v>2066.5739715</c:v>
                </c:pt>
                <c:pt idx="32">
                  <c:v>2068.6874254999998</c:v>
                </c:pt>
                <c:pt idx="33">
                  <c:v>2070.3030232000001</c:v>
                </c:pt>
                <c:pt idx="34">
                  <c:v>2072.5656536000001</c:v>
                </c:pt>
                <c:pt idx="35">
                  <c:v>2074.5291668</c:v>
                </c:pt>
                <c:pt idx="36">
                  <c:v>2076.5769820999999</c:v>
                </c:pt>
                <c:pt idx="37">
                  <c:v>2078.8082076999999</c:v>
                </c:pt>
                <c:pt idx="38">
                  <c:v>2080.6517385000002</c:v>
                </c:pt>
                <c:pt idx="39">
                  <c:v>2082.3229584999999</c:v>
                </c:pt>
                <c:pt idx="40">
                  <c:v>2084.3138134999999</c:v>
                </c:pt>
                <c:pt idx="41">
                  <c:v>2086.5721782999999</c:v>
                </c:pt>
                <c:pt idx="42">
                  <c:v>2088.5941072999999</c:v>
                </c:pt>
                <c:pt idx="43">
                  <c:v>2090.9779813</c:v>
                </c:pt>
                <c:pt idx="44">
                  <c:v>2093.1967588000002</c:v>
                </c:pt>
                <c:pt idx="45">
                  <c:v>2095.3172946999998</c:v>
                </c:pt>
                <c:pt idx="46">
                  <c:v>2098.2746433000002</c:v>
                </c:pt>
                <c:pt idx="47">
                  <c:v>2100.3034484999998</c:v>
                </c:pt>
                <c:pt idx="48">
                  <c:v>2102.2313087000002</c:v>
                </c:pt>
                <c:pt idx="49">
                  <c:v>2104.4363122999998</c:v>
                </c:pt>
                <c:pt idx="50">
                  <c:v>2106.2485025999999</c:v>
                </c:pt>
                <c:pt idx="51">
                  <c:v>2108.5769696000002</c:v>
                </c:pt>
                <c:pt idx="52">
                  <c:v>2110.8604673999998</c:v>
                </c:pt>
                <c:pt idx="53">
                  <c:v>2112.9349748999998</c:v>
                </c:pt>
                <c:pt idx="54">
                  <c:v>2115.3407898999999</c:v>
                </c:pt>
                <c:pt idx="55">
                  <c:v>2117.7980277000001</c:v>
                </c:pt>
                <c:pt idx="56">
                  <c:v>2120.3707565</c:v>
                </c:pt>
                <c:pt idx="57">
                  <c:v>2122.6579323000001</c:v>
                </c:pt>
                <c:pt idx="58">
                  <c:v>2124.9891238999999</c:v>
                </c:pt>
                <c:pt idx="59">
                  <c:v>2127.4342243999999</c:v>
                </c:pt>
                <c:pt idx="60">
                  <c:v>2129.5813627000002</c:v>
                </c:pt>
                <c:pt idx="61">
                  <c:v>2131.5774907999999</c:v>
                </c:pt>
                <c:pt idx="62">
                  <c:v>2133.1655848</c:v>
                </c:pt>
                <c:pt idx="63">
                  <c:v>2135.1725594999998</c:v>
                </c:pt>
                <c:pt idx="64">
                  <c:v>2137.2200045999998</c:v>
                </c:pt>
                <c:pt idx="65">
                  <c:v>2139.2413200999999</c:v>
                </c:pt>
                <c:pt idx="66">
                  <c:v>2140.8941169999998</c:v>
                </c:pt>
                <c:pt idx="67">
                  <c:v>2142.6053514</c:v>
                </c:pt>
                <c:pt idx="68">
                  <c:v>2143.9899722</c:v>
                </c:pt>
                <c:pt idx="69">
                  <c:v>2145.4386985000001</c:v>
                </c:pt>
                <c:pt idx="70">
                  <c:v>2147.0668798000002</c:v>
                </c:pt>
                <c:pt idx="71">
                  <c:v>2148.5121095</c:v>
                </c:pt>
                <c:pt idx="72">
                  <c:v>2150.0607374000001</c:v>
                </c:pt>
                <c:pt idx="73">
                  <c:v>2151.7286012999998</c:v>
                </c:pt>
                <c:pt idx="74">
                  <c:v>2152.9481784</c:v>
                </c:pt>
                <c:pt idx="75">
                  <c:v>2154.3745884999998</c:v>
                </c:pt>
                <c:pt idx="76">
                  <c:v>2155.1797670000001</c:v>
                </c:pt>
                <c:pt idx="77">
                  <c:v>2156.2952660000001</c:v>
                </c:pt>
                <c:pt idx="78">
                  <c:v>2157.5848033000002</c:v>
                </c:pt>
                <c:pt idx="79">
                  <c:v>2158.6006496</c:v>
                </c:pt>
                <c:pt idx="80">
                  <c:v>2160.4568395000001</c:v>
                </c:pt>
                <c:pt idx="81">
                  <c:v>2161.8010884999999</c:v>
                </c:pt>
                <c:pt idx="82">
                  <c:v>2163.2789259000001</c:v>
                </c:pt>
                <c:pt idx="83">
                  <c:v>2164.7016698000002</c:v>
                </c:pt>
                <c:pt idx="84">
                  <c:v>2165.9918404</c:v>
                </c:pt>
                <c:pt idx="85">
                  <c:v>2167.3595187999999</c:v>
                </c:pt>
                <c:pt idx="86">
                  <c:v>2168.6122362000001</c:v>
                </c:pt>
                <c:pt idx="87">
                  <c:v>2170.0572400000001</c:v>
                </c:pt>
                <c:pt idx="88">
                  <c:v>2171.4176164</c:v>
                </c:pt>
                <c:pt idx="89">
                  <c:v>2172.9342984999998</c:v>
                </c:pt>
                <c:pt idx="90">
                  <c:v>2174.2875690000001</c:v>
                </c:pt>
                <c:pt idx="91">
                  <c:v>2175.5825946</c:v>
                </c:pt>
                <c:pt idx="92">
                  <c:v>2177.3075189000001</c:v>
                </c:pt>
                <c:pt idx="93">
                  <c:v>2178.4649307999998</c:v>
                </c:pt>
                <c:pt idx="94">
                  <c:v>2180.0631847</c:v>
                </c:pt>
                <c:pt idx="95">
                  <c:v>2181.443229</c:v>
                </c:pt>
                <c:pt idx="96">
                  <c:v>2182.7045598</c:v>
                </c:pt>
                <c:pt idx="97">
                  <c:v>2183.9259394000001</c:v>
                </c:pt>
                <c:pt idx="98">
                  <c:v>2184.8926004</c:v>
                </c:pt>
                <c:pt idx="99">
                  <c:v>2185.7120067000001</c:v>
                </c:pt>
                <c:pt idx="100">
                  <c:v>2186.6846249</c:v>
                </c:pt>
                <c:pt idx="101">
                  <c:v>2187.6337681999998</c:v>
                </c:pt>
                <c:pt idx="102">
                  <c:v>2188.4692583999999</c:v>
                </c:pt>
                <c:pt idx="103">
                  <c:v>2189.4795073</c:v>
                </c:pt>
                <c:pt idx="104">
                  <c:v>2190.432691</c:v>
                </c:pt>
                <c:pt idx="105">
                  <c:v>2191.2584204</c:v>
                </c:pt>
                <c:pt idx="106">
                  <c:v>2192.3871435000001</c:v>
                </c:pt>
                <c:pt idx="107">
                  <c:v>2193.3345850999999</c:v>
                </c:pt>
                <c:pt idx="108">
                  <c:v>2194.3226399999999</c:v>
                </c:pt>
                <c:pt idx="109">
                  <c:v>2195.3575547</c:v>
                </c:pt>
                <c:pt idx="110">
                  <c:v>2196.0510976999999</c:v>
                </c:pt>
                <c:pt idx="111">
                  <c:v>2196.5565551</c:v>
                </c:pt>
                <c:pt idx="112">
                  <c:v>2197.1298510000001</c:v>
                </c:pt>
                <c:pt idx="113">
                  <c:v>2197.6102387999999</c:v>
                </c:pt>
                <c:pt idx="114">
                  <c:v>2197.9724796</c:v>
                </c:pt>
                <c:pt idx="115">
                  <c:v>2198.4596949000002</c:v>
                </c:pt>
                <c:pt idx="116">
                  <c:v>2199.0416003</c:v>
                </c:pt>
                <c:pt idx="117">
                  <c:v>2199.3217184</c:v>
                </c:pt>
                <c:pt idx="118">
                  <c:v>2199.7597363999998</c:v>
                </c:pt>
                <c:pt idx="119">
                  <c:v>2199.9448468999999</c:v>
                </c:pt>
                <c:pt idx="120">
                  <c:v>2200.1729664</c:v>
                </c:pt>
                <c:pt idx="121">
                  <c:v>2200.4859769999998</c:v>
                </c:pt>
                <c:pt idx="122">
                  <c:v>2200.6764521999999</c:v>
                </c:pt>
                <c:pt idx="123">
                  <c:v>2200.9424171999999</c:v>
                </c:pt>
                <c:pt idx="124">
                  <c:v>2201.4655873000002</c:v>
                </c:pt>
                <c:pt idx="125">
                  <c:v>2201.9551274</c:v>
                </c:pt>
                <c:pt idx="126">
                  <c:v>2202.4727469999998</c:v>
                </c:pt>
                <c:pt idx="127">
                  <c:v>2203.0119896000001</c:v>
                </c:pt>
                <c:pt idx="128">
                  <c:v>2203.3947103999999</c:v>
                </c:pt>
                <c:pt idx="129">
                  <c:v>2203.8999405</c:v>
                </c:pt>
                <c:pt idx="130">
                  <c:v>2204.435508</c:v>
                </c:pt>
                <c:pt idx="131">
                  <c:v>2204.8273955</c:v>
                </c:pt>
                <c:pt idx="132">
                  <c:v>2205.2105741999999</c:v>
                </c:pt>
                <c:pt idx="133">
                  <c:v>2205.4956895</c:v>
                </c:pt>
                <c:pt idx="134">
                  <c:v>2205.7978232999999</c:v>
                </c:pt>
                <c:pt idx="135">
                  <c:v>2206.1950665999998</c:v>
                </c:pt>
                <c:pt idx="136">
                  <c:v>2206.5658389</c:v>
                </c:pt>
                <c:pt idx="137">
                  <c:v>2206.9793765999998</c:v>
                </c:pt>
                <c:pt idx="138">
                  <c:v>2207.5482929</c:v>
                </c:pt>
                <c:pt idx="139">
                  <c:v>2208.0416128000002</c:v>
                </c:pt>
                <c:pt idx="140">
                  <c:v>2208.4954628999999</c:v>
                </c:pt>
                <c:pt idx="141">
                  <c:v>2208.7307087999998</c:v>
                </c:pt>
                <c:pt idx="142">
                  <c:v>2208.9453450999999</c:v>
                </c:pt>
                <c:pt idx="143">
                  <c:v>2209.3227514</c:v>
                </c:pt>
                <c:pt idx="144">
                  <c:v>2209.3242495999998</c:v>
                </c:pt>
                <c:pt idx="145">
                  <c:v>2209.3827722999999</c:v>
                </c:pt>
                <c:pt idx="146">
                  <c:v>2209.5380507999998</c:v>
                </c:pt>
                <c:pt idx="147">
                  <c:v>2209.4062262000002</c:v>
                </c:pt>
                <c:pt idx="148">
                  <c:v>2209.3298282999999</c:v>
                </c:pt>
                <c:pt idx="149">
                  <c:v>2209.4178032999998</c:v>
                </c:pt>
                <c:pt idx="150">
                  <c:v>2209.6268598000001</c:v>
                </c:pt>
                <c:pt idx="151">
                  <c:v>2209.6282319000002</c:v>
                </c:pt>
                <c:pt idx="152">
                  <c:v>2209.5106934</c:v>
                </c:pt>
                <c:pt idx="153">
                  <c:v>2209.4895879999999</c:v>
                </c:pt>
                <c:pt idx="154">
                  <c:v>2209.1144141999998</c:v>
                </c:pt>
                <c:pt idx="155">
                  <c:v>2208.8139784999998</c:v>
                </c:pt>
                <c:pt idx="156">
                  <c:v>2208.6770228</c:v>
                </c:pt>
                <c:pt idx="157">
                  <c:v>2208.2200698000001</c:v>
                </c:pt>
                <c:pt idx="158">
                  <c:v>2207.947737</c:v>
                </c:pt>
                <c:pt idx="159">
                  <c:v>2207.8328627999999</c:v>
                </c:pt>
                <c:pt idx="160">
                  <c:v>2207.6521852000001</c:v>
                </c:pt>
                <c:pt idx="161">
                  <c:v>2207.4339292999998</c:v>
                </c:pt>
                <c:pt idx="162">
                  <c:v>2207.1726282999998</c:v>
                </c:pt>
                <c:pt idx="163">
                  <c:v>2206.8836323999999</c:v>
                </c:pt>
                <c:pt idx="164">
                  <c:v>2206.6618933</c:v>
                </c:pt>
                <c:pt idx="165">
                  <c:v>2206.6012519999999</c:v>
                </c:pt>
                <c:pt idx="166">
                  <c:v>2206.3773283999999</c:v>
                </c:pt>
                <c:pt idx="167">
                  <c:v>2206.2599491000001</c:v>
                </c:pt>
                <c:pt idx="168">
                  <c:v>2205.9501187999999</c:v>
                </c:pt>
                <c:pt idx="169">
                  <c:v>2205.471129</c:v>
                </c:pt>
                <c:pt idx="170">
                  <c:v>2205.1272064999998</c:v>
                </c:pt>
                <c:pt idx="171">
                  <c:v>2204.9420276999999</c:v>
                </c:pt>
                <c:pt idx="172">
                  <c:v>2204.6688832</c:v>
                </c:pt>
                <c:pt idx="173">
                  <c:v>2204.5561588999999</c:v>
                </c:pt>
                <c:pt idx="174">
                  <c:v>2204.1017176</c:v>
                </c:pt>
                <c:pt idx="175">
                  <c:v>2203.8063050000001</c:v>
                </c:pt>
                <c:pt idx="176">
                  <c:v>2203.5885696999999</c:v>
                </c:pt>
                <c:pt idx="177">
                  <c:v>2203.0714312</c:v>
                </c:pt>
                <c:pt idx="178">
                  <c:v>2202.3180533</c:v>
                </c:pt>
                <c:pt idx="179">
                  <c:v>2202.1129249999999</c:v>
                </c:pt>
                <c:pt idx="180">
                  <c:v>2201.8889063000001</c:v>
                </c:pt>
                <c:pt idx="181">
                  <c:v>2201.5869701000001</c:v>
                </c:pt>
                <c:pt idx="182">
                  <c:v>2201.3401785000001</c:v>
                </c:pt>
                <c:pt idx="183">
                  <c:v>2201.1240217</c:v>
                </c:pt>
                <c:pt idx="184">
                  <c:v>2200.8637948999999</c:v>
                </c:pt>
                <c:pt idx="185">
                  <c:v>2200.8022673</c:v>
                </c:pt>
                <c:pt idx="186">
                  <c:v>2200.5263</c:v>
                </c:pt>
                <c:pt idx="187">
                  <c:v>2200.2100415</c:v>
                </c:pt>
                <c:pt idx="188">
                  <c:v>2199.919179</c:v>
                </c:pt>
                <c:pt idx="189">
                  <c:v>2199.7369840000001</c:v>
                </c:pt>
                <c:pt idx="190">
                  <c:v>2199.2516062999998</c:v>
                </c:pt>
                <c:pt idx="191">
                  <c:v>2199.0355871000002</c:v>
                </c:pt>
                <c:pt idx="192">
                  <c:v>2199.1030817999999</c:v>
                </c:pt>
                <c:pt idx="193">
                  <c:v>2198.6507886999998</c:v>
                </c:pt>
                <c:pt idx="194">
                  <c:v>2198.2980843</c:v>
                </c:pt>
                <c:pt idx="195">
                  <c:v>2197.8158764</c:v>
                </c:pt>
                <c:pt idx="196">
                  <c:v>2197.554873</c:v>
                </c:pt>
                <c:pt idx="197">
                  <c:v>2197.1724236999999</c:v>
                </c:pt>
                <c:pt idx="198">
                  <c:v>2196.9350238000002</c:v>
                </c:pt>
                <c:pt idx="199">
                  <c:v>2196.6992607000002</c:v>
                </c:pt>
                <c:pt idx="200">
                  <c:v>2196.4579454</c:v>
                </c:pt>
                <c:pt idx="201">
                  <c:v>2196.1313651999999</c:v>
                </c:pt>
                <c:pt idx="202">
                  <c:v>2195.5831812000001</c:v>
                </c:pt>
                <c:pt idx="203">
                  <c:v>2195.0934078</c:v>
                </c:pt>
                <c:pt idx="204">
                  <c:v>2194.9834519999999</c:v>
                </c:pt>
                <c:pt idx="205">
                  <c:v>2194.4890003</c:v>
                </c:pt>
                <c:pt idx="206">
                  <c:v>2194.1558246</c:v>
                </c:pt>
                <c:pt idx="207">
                  <c:v>2193.8932831000002</c:v>
                </c:pt>
                <c:pt idx="208">
                  <c:v>2193.8663743000002</c:v>
                </c:pt>
                <c:pt idx="209">
                  <c:v>2193.4529210000001</c:v>
                </c:pt>
                <c:pt idx="210">
                  <c:v>2193.4804330000002</c:v>
                </c:pt>
                <c:pt idx="211">
                  <c:v>2193.3061874</c:v>
                </c:pt>
                <c:pt idx="212">
                  <c:v>2193.171253</c:v>
                </c:pt>
                <c:pt idx="213">
                  <c:v>2192.8224058999999</c:v>
                </c:pt>
                <c:pt idx="214">
                  <c:v>2192.1888239999998</c:v>
                </c:pt>
                <c:pt idx="215">
                  <c:v>2191.5875814000001</c:v>
                </c:pt>
                <c:pt idx="216">
                  <c:v>2191.2812085</c:v>
                </c:pt>
                <c:pt idx="217">
                  <c:v>2190.7574964</c:v>
                </c:pt>
                <c:pt idx="218">
                  <c:v>2190.6068350999999</c:v>
                </c:pt>
                <c:pt idx="219">
                  <c:v>2190.4228167000001</c:v>
                </c:pt>
                <c:pt idx="220">
                  <c:v>2190.0874545000001</c:v>
                </c:pt>
                <c:pt idx="221">
                  <c:v>2189.3329901000002</c:v>
                </c:pt>
                <c:pt idx="222">
                  <c:v>2188.6607392000001</c:v>
                </c:pt>
                <c:pt idx="223">
                  <c:v>2187.6184205999998</c:v>
                </c:pt>
                <c:pt idx="224">
                  <c:v>2186.5130687000001</c:v>
                </c:pt>
                <c:pt idx="225">
                  <c:v>2185.6472921999998</c:v>
                </c:pt>
                <c:pt idx="226">
                  <c:v>2184.5399388000001</c:v>
                </c:pt>
                <c:pt idx="227">
                  <c:v>2183.6682967000002</c:v>
                </c:pt>
              </c:numCache>
            </c:numRef>
          </c:val>
          <c:smooth val="1"/>
          <c:extLst>
            <c:ext xmlns:c16="http://schemas.microsoft.com/office/drawing/2014/chart" uri="{C3380CC4-5D6E-409C-BE32-E72D297353CC}">
              <c16:uniqueId val="{00000000-DED1-4CF3-99AE-6DB61129A105}"/>
            </c:ext>
          </c:extLst>
        </c:ser>
        <c:ser>
          <c:idx val="0"/>
          <c:order val="1"/>
          <c:tx>
            <c:strRef>
              <c:f>'4.1b'!$F$2</c:f>
              <c:strCache>
                <c:ptCount val="1"/>
                <c:pt idx="0">
                  <c:v>Light diesel fleet</c:v>
                </c:pt>
              </c:strCache>
            </c:strRef>
          </c:tx>
          <c:spPr>
            <a:ln w="25400">
              <a:solidFill>
                <a:srgbClr val="0093D3"/>
              </a:solidFill>
              <a:prstDash val="sysDash"/>
            </a:ln>
          </c:spPr>
          <c:marker>
            <c:symbol val="none"/>
          </c:marker>
          <c:cat>
            <c:numRef>
              <c:f>'4.1b'!$A$3:$A$230</c:f>
              <c:numCache>
                <c:formatCode>General</c:formatCode>
                <c:ptCount val="228"/>
                <c:pt idx="0">
                  <c:v>2000</c:v>
                </c:pt>
                <c:pt idx="24">
                  <c:v>2002</c:v>
                </c:pt>
                <c:pt idx="48">
                  <c:v>2004</c:v>
                </c:pt>
                <c:pt idx="72">
                  <c:v>2006</c:v>
                </c:pt>
                <c:pt idx="96">
                  <c:v>2008</c:v>
                </c:pt>
                <c:pt idx="120">
                  <c:v>2010</c:v>
                </c:pt>
                <c:pt idx="144">
                  <c:v>2012</c:v>
                </c:pt>
                <c:pt idx="168">
                  <c:v>2014</c:v>
                </c:pt>
                <c:pt idx="192">
                  <c:v>2016</c:v>
                </c:pt>
                <c:pt idx="216">
                  <c:v>2018</c:v>
                </c:pt>
              </c:numCache>
            </c:numRef>
          </c:cat>
          <c:val>
            <c:numRef>
              <c:f>'4.1b'!$F$3:$F$230</c:f>
              <c:numCache>
                <c:formatCode>0</c:formatCode>
                <c:ptCount val="228"/>
                <c:pt idx="0">
                  <c:v>2544.2767901000002</c:v>
                </c:pt>
                <c:pt idx="1">
                  <c:v>2546.1872539999999</c:v>
                </c:pt>
                <c:pt idx="2">
                  <c:v>2548.5929119000002</c:v>
                </c:pt>
                <c:pt idx="3">
                  <c:v>2550.6887581000001</c:v>
                </c:pt>
                <c:pt idx="4">
                  <c:v>2552.7512728000002</c:v>
                </c:pt>
                <c:pt idx="5">
                  <c:v>2555.0552081999999</c:v>
                </c:pt>
                <c:pt idx="6">
                  <c:v>2557.4008438000001</c:v>
                </c:pt>
                <c:pt idx="7">
                  <c:v>2559.210024</c:v>
                </c:pt>
                <c:pt idx="8">
                  <c:v>2561.5177048999999</c:v>
                </c:pt>
                <c:pt idx="9">
                  <c:v>2562.7753641999998</c:v>
                </c:pt>
                <c:pt idx="10">
                  <c:v>2564.4216230000002</c:v>
                </c:pt>
                <c:pt idx="11">
                  <c:v>2566.5608191000001</c:v>
                </c:pt>
                <c:pt idx="12">
                  <c:v>2567.7570058000001</c:v>
                </c:pt>
                <c:pt idx="13">
                  <c:v>2569.7200290999999</c:v>
                </c:pt>
                <c:pt idx="14">
                  <c:v>2571.3091100000001</c:v>
                </c:pt>
                <c:pt idx="15">
                  <c:v>2573.151425</c:v>
                </c:pt>
                <c:pt idx="16">
                  <c:v>2574.9330764000001</c:v>
                </c:pt>
                <c:pt idx="17">
                  <c:v>2577.2376261999998</c:v>
                </c:pt>
                <c:pt idx="18">
                  <c:v>2579.0889130999999</c:v>
                </c:pt>
                <c:pt idx="19">
                  <c:v>2580.7539676000001</c:v>
                </c:pt>
                <c:pt idx="20">
                  <c:v>2582.7883111000001</c:v>
                </c:pt>
                <c:pt idx="21">
                  <c:v>2584.0447224999998</c:v>
                </c:pt>
                <c:pt idx="22">
                  <c:v>2585.6574270999999</c:v>
                </c:pt>
                <c:pt idx="23">
                  <c:v>2587.4838878999999</c:v>
                </c:pt>
                <c:pt idx="24">
                  <c:v>2588.8506087000001</c:v>
                </c:pt>
                <c:pt idx="25">
                  <c:v>2590.6110345000002</c:v>
                </c:pt>
                <c:pt idx="26">
                  <c:v>2592.744236</c:v>
                </c:pt>
                <c:pt idx="27">
                  <c:v>2594.4661019</c:v>
                </c:pt>
                <c:pt idx="28">
                  <c:v>2596.9948662000002</c:v>
                </c:pt>
                <c:pt idx="29">
                  <c:v>2599.7958515999999</c:v>
                </c:pt>
                <c:pt idx="30">
                  <c:v>2602.1790842</c:v>
                </c:pt>
                <c:pt idx="31">
                  <c:v>2605.1518990999998</c:v>
                </c:pt>
                <c:pt idx="32">
                  <c:v>2607.7938518000001</c:v>
                </c:pt>
                <c:pt idx="33">
                  <c:v>2610.2498927000001</c:v>
                </c:pt>
                <c:pt idx="34">
                  <c:v>2613.1321821000001</c:v>
                </c:pt>
                <c:pt idx="35">
                  <c:v>2616.0074294000001</c:v>
                </c:pt>
                <c:pt idx="36">
                  <c:v>2618.4052857000001</c:v>
                </c:pt>
                <c:pt idx="37">
                  <c:v>2621.5478036</c:v>
                </c:pt>
                <c:pt idx="38">
                  <c:v>2623.9557875</c:v>
                </c:pt>
                <c:pt idx="39">
                  <c:v>2626.7764661000001</c:v>
                </c:pt>
                <c:pt idx="40">
                  <c:v>2630.2283772999999</c:v>
                </c:pt>
                <c:pt idx="41">
                  <c:v>2633.6660563999999</c:v>
                </c:pt>
                <c:pt idx="42">
                  <c:v>2636.3571717999998</c:v>
                </c:pt>
                <c:pt idx="43">
                  <c:v>2639.3868011</c:v>
                </c:pt>
                <c:pt idx="44">
                  <c:v>2642.0819329000001</c:v>
                </c:pt>
                <c:pt idx="45">
                  <c:v>2644.7087022000001</c:v>
                </c:pt>
                <c:pt idx="46">
                  <c:v>2647.4479756000001</c:v>
                </c:pt>
                <c:pt idx="47">
                  <c:v>2649.8093588000002</c:v>
                </c:pt>
                <c:pt idx="48">
                  <c:v>2652.1727526999998</c:v>
                </c:pt>
                <c:pt idx="49">
                  <c:v>2654.9202120999998</c:v>
                </c:pt>
                <c:pt idx="50">
                  <c:v>2657.3266844</c:v>
                </c:pt>
                <c:pt idx="51">
                  <c:v>2660.1340478000002</c:v>
                </c:pt>
                <c:pt idx="52">
                  <c:v>2662.9346596</c:v>
                </c:pt>
                <c:pt idx="53">
                  <c:v>2665.6344168999999</c:v>
                </c:pt>
                <c:pt idx="54">
                  <c:v>2668.1957318</c:v>
                </c:pt>
                <c:pt idx="55">
                  <c:v>2670.6809791000001</c:v>
                </c:pt>
                <c:pt idx="56">
                  <c:v>2673.1006671999999</c:v>
                </c:pt>
                <c:pt idx="57">
                  <c:v>2674.8516808999998</c:v>
                </c:pt>
                <c:pt idx="58">
                  <c:v>2676.8672827999999</c:v>
                </c:pt>
                <c:pt idx="59">
                  <c:v>2678.9654897999999</c:v>
                </c:pt>
                <c:pt idx="60">
                  <c:v>2680.7529014000002</c:v>
                </c:pt>
                <c:pt idx="61">
                  <c:v>2683.0612013999998</c:v>
                </c:pt>
                <c:pt idx="62">
                  <c:v>2685.2469609999998</c:v>
                </c:pt>
                <c:pt idx="63">
                  <c:v>2687.4355163999999</c:v>
                </c:pt>
                <c:pt idx="64">
                  <c:v>2689.6463469999999</c:v>
                </c:pt>
                <c:pt idx="65">
                  <c:v>2691.8011046000001</c:v>
                </c:pt>
                <c:pt idx="66">
                  <c:v>2693.9457505999999</c:v>
                </c:pt>
                <c:pt idx="67">
                  <c:v>2695.9198958000002</c:v>
                </c:pt>
                <c:pt idx="68">
                  <c:v>2698.0066351999999</c:v>
                </c:pt>
                <c:pt idx="69">
                  <c:v>2699.8321500000002</c:v>
                </c:pt>
                <c:pt idx="70">
                  <c:v>2701.6989948999999</c:v>
                </c:pt>
                <c:pt idx="71">
                  <c:v>2703.5059081999998</c:v>
                </c:pt>
                <c:pt idx="72">
                  <c:v>2705.0209221999999</c:v>
                </c:pt>
                <c:pt idx="73">
                  <c:v>2706.4272463000002</c:v>
                </c:pt>
                <c:pt idx="74">
                  <c:v>2707.9840330000002</c:v>
                </c:pt>
                <c:pt idx="75">
                  <c:v>2709.5459847000002</c:v>
                </c:pt>
                <c:pt idx="76">
                  <c:v>2710.9131846</c:v>
                </c:pt>
                <c:pt idx="77">
                  <c:v>2712.2863355999998</c:v>
                </c:pt>
                <c:pt idx="78">
                  <c:v>2713.4826572000002</c:v>
                </c:pt>
                <c:pt idx="79">
                  <c:v>2714.627653</c:v>
                </c:pt>
                <c:pt idx="80">
                  <c:v>2715.7660012000001</c:v>
                </c:pt>
                <c:pt idx="81">
                  <c:v>2716.8068130000001</c:v>
                </c:pt>
                <c:pt idx="82">
                  <c:v>2717.9044726000002</c:v>
                </c:pt>
                <c:pt idx="83">
                  <c:v>2719.1120543000002</c:v>
                </c:pt>
                <c:pt idx="84">
                  <c:v>2720.1267305000001</c:v>
                </c:pt>
                <c:pt idx="85">
                  <c:v>2721.3407738000001</c:v>
                </c:pt>
                <c:pt idx="86">
                  <c:v>2722.5551919999998</c:v>
                </c:pt>
                <c:pt idx="87">
                  <c:v>2723.9605815999998</c:v>
                </c:pt>
                <c:pt idx="88">
                  <c:v>2724.9805302</c:v>
                </c:pt>
                <c:pt idx="89">
                  <c:v>2726.4028134</c:v>
                </c:pt>
                <c:pt idx="90">
                  <c:v>2728.1758046999998</c:v>
                </c:pt>
                <c:pt idx="91">
                  <c:v>2729.6295971999998</c:v>
                </c:pt>
                <c:pt idx="92">
                  <c:v>2730.7525381999999</c:v>
                </c:pt>
                <c:pt idx="93">
                  <c:v>2731.8482340999999</c:v>
                </c:pt>
                <c:pt idx="94">
                  <c:v>2733.221524</c:v>
                </c:pt>
                <c:pt idx="95">
                  <c:v>2734.7016180000001</c:v>
                </c:pt>
                <c:pt idx="96">
                  <c:v>2735.5610351</c:v>
                </c:pt>
                <c:pt idx="97">
                  <c:v>2736.5931740000001</c:v>
                </c:pt>
                <c:pt idx="98">
                  <c:v>2737.6872704000002</c:v>
                </c:pt>
                <c:pt idx="99">
                  <c:v>2738.2674883</c:v>
                </c:pt>
                <c:pt idx="100">
                  <c:v>2739.0701029000002</c:v>
                </c:pt>
                <c:pt idx="101">
                  <c:v>2739.4592275999998</c:v>
                </c:pt>
                <c:pt idx="102">
                  <c:v>2740.1330223999998</c:v>
                </c:pt>
                <c:pt idx="103">
                  <c:v>2740.5644035999999</c:v>
                </c:pt>
                <c:pt idx="104">
                  <c:v>2740.8675659</c:v>
                </c:pt>
                <c:pt idx="105">
                  <c:v>2741.482411</c:v>
                </c:pt>
                <c:pt idx="106">
                  <c:v>2741.6536209000001</c:v>
                </c:pt>
                <c:pt idx="107">
                  <c:v>2741.7932691000001</c:v>
                </c:pt>
                <c:pt idx="108">
                  <c:v>2742.0505674000001</c:v>
                </c:pt>
                <c:pt idx="109">
                  <c:v>2742.4001002999998</c:v>
                </c:pt>
                <c:pt idx="110">
                  <c:v>2742.3171232999998</c:v>
                </c:pt>
                <c:pt idx="111">
                  <c:v>2742.5975322999998</c:v>
                </c:pt>
                <c:pt idx="112">
                  <c:v>2742.8795786999999</c:v>
                </c:pt>
                <c:pt idx="113">
                  <c:v>2743.1921379999999</c:v>
                </c:pt>
                <c:pt idx="114">
                  <c:v>2743.1021891999999</c:v>
                </c:pt>
                <c:pt idx="115">
                  <c:v>2742.9447875000001</c:v>
                </c:pt>
                <c:pt idx="116">
                  <c:v>2742.8336617999998</c:v>
                </c:pt>
                <c:pt idx="117">
                  <c:v>2743.0236095</c:v>
                </c:pt>
                <c:pt idx="118">
                  <c:v>2742.9978216999998</c:v>
                </c:pt>
                <c:pt idx="119">
                  <c:v>2742.8521556999999</c:v>
                </c:pt>
                <c:pt idx="120">
                  <c:v>2742.8867369</c:v>
                </c:pt>
                <c:pt idx="121">
                  <c:v>2742.8521737999999</c:v>
                </c:pt>
                <c:pt idx="122">
                  <c:v>2743.1349273999999</c:v>
                </c:pt>
                <c:pt idx="123">
                  <c:v>2742.9980258999999</c:v>
                </c:pt>
                <c:pt idx="124">
                  <c:v>2743.0436168000001</c:v>
                </c:pt>
                <c:pt idx="125">
                  <c:v>2743.3268601</c:v>
                </c:pt>
                <c:pt idx="126">
                  <c:v>2743.1892453999999</c:v>
                </c:pt>
                <c:pt idx="127">
                  <c:v>2743.1477705000002</c:v>
                </c:pt>
                <c:pt idx="128">
                  <c:v>2743.0786637000001</c:v>
                </c:pt>
                <c:pt idx="129">
                  <c:v>2743.0726966000002</c:v>
                </c:pt>
                <c:pt idx="130">
                  <c:v>2743.2065498000002</c:v>
                </c:pt>
                <c:pt idx="131">
                  <c:v>2743.4039766000001</c:v>
                </c:pt>
                <c:pt idx="132">
                  <c:v>2743.3699944</c:v>
                </c:pt>
                <c:pt idx="133">
                  <c:v>2743.5890155000002</c:v>
                </c:pt>
                <c:pt idx="134">
                  <c:v>2743.7546953000001</c:v>
                </c:pt>
                <c:pt idx="135">
                  <c:v>2743.9160035</c:v>
                </c:pt>
                <c:pt idx="136">
                  <c:v>2743.9118755999998</c:v>
                </c:pt>
                <c:pt idx="137">
                  <c:v>2743.8217553999998</c:v>
                </c:pt>
                <c:pt idx="138">
                  <c:v>2743.525271</c:v>
                </c:pt>
                <c:pt idx="139">
                  <c:v>2743.5675022999999</c:v>
                </c:pt>
                <c:pt idx="140">
                  <c:v>2743.6134854000002</c:v>
                </c:pt>
                <c:pt idx="141">
                  <c:v>2743.6800401999999</c:v>
                </c:pt>
                <c:pt idx="142">
                  <c:v>2743.7528366000001</c:v>
                </c:pt>
                <c:pt idx="143">
                  <c:v>2743.8558855000001</c:v>
                </c:pt>
                <c:pt idx="144">
                  <c:v>2743.4371879</c:v>
                </c:pt>
                <c:pt idx="145">
                  <c:v>2742.8920656999999</c:v>
                </c:pt>
                <c:pt idx="146">
                  <c:v>2742.7106635</c:v>
                </c:pt>
                <c:pt idx="147">
                  <c:v>2742.4780750999998</c:v>
                </c:pt>
                <c:pt idx="148">
                  <c:v>2742.3720750000002</c:v>
                </c:pt>
                <c:pt idx="149">
                  <c:v>2741.9917261999999</c:v>
                </c:pt>
                <c:pt idx="150">
                  <c:v>2741.9310384999999</c:v>
                </c:pt>
                <c:pt idx="151">
                  <c:v>2741.7287796000001</c:v>
                </c:pt>
                <c:pt idx="152">
                  <c:v>2741.3716869999998</c:v>
                </c:pt>
                <c:pt idx="153">
                  <c:v>2741.2555007000001</c:v>
                </c:pt>
                <c:pt idx="154">
                  <c:v>2740.6314324999998</c:v>
                </c:pt>
                <c:pt idx="155">
                  <c:v>2740.3095540999998</c:v>
                </c:pt>
                <c:pt idx="156">
                  <c:v>2739.8548418</c:v>
                </c:pt>
                <c:pt idx="157">
                  <c:v>2738.9803035999998</c:v>
                </c:pt>
                <c:pt idx="158">
                  <c:v>2738.5253300999998</c:v>
                </c:pt>
                <c:pt idx="159">
                  <c:v>2738.4717615</c:v>
                </c:pt>
                <c:pt idx="160">
                  <c:v>2738.1466621</c:v>
                </c:pt>
                <c:pt idx="161">
                  <c:v>2737.5033798999998</c:v>
                </c:pt>
                <c:pt idx="162">
                  <c:v>2737.4009847000002</c:v>
                </c:pt>
                <c:pt idx="163">
                  <c:v>2737.1976447000002</c:v>
                </c:pt>
                <c:pt idx="164">
                  <c:v>2737.1875525999999</c:v>
                </c:pt>
                <c:pt idx="165">
                  <c:v>2737.0933878000001</c:v>
                </c:pt>
                <c:pt idx="166">
                  <c:v>2736.9882612000001</c:v>
                </c:pt>
                <c:pt idx="167">
                  <c:v>2737.1622989000002</c:v>
                </c:pt>
                <c:pt idx="168">
                  <c:v>2737.0295623000002</c:v>
                </c:pt>
                <c:pt idx="169">
                  <c:v>2736.5065009</c:v>
                </c:pt>
                <c:pt idx="170">
                  <c:v>2736.5252802999998</c:v>
                </c:pt>
                <c:pt idx="171">
                  <c:v>2736.5844140999998</c:v>
                </c:pt>
                <c:pt idx="172">
                  <c:v>2736.6656340999998</c:v>
                </c:pt>
                <c:pt idx="173">
                  <c:v>2736.8810137</c:v>
                </c:pt>
                <c:pt idx="174">
                  <c:v>2736.9196382</c:v>
                </c:pt>
                <c:pt idx="175">
                  <c:v>2737.0607338999998</c:v>
                </c:pt>
                <c:pt idx="176">
                  <c:v>2737.1122862000002</c:v>
                </c:pt>
                <c:pt idx="177">
                  <c:v>2737.1466252999999</c:v>
                </c:pt>
                <c:pt idx="178">
                  <c:v>2737.1245715</c:v>
                </c:pt>
                <c:pt idx="179">
                  <c:v>2737.3922016000001</c:v>
                </c:pt>
                <c:pt idx="180">
                  <c:v>2737.4163589</c:v>
                </c:pt>
                <c:pt idx="181">
                  <c:v>2737.0311883999998</c:v>
                </c:pt>
                <c:pt idx="182">
                  <c:v>2737.0923619999999</c:v>
                </c:pt>
                <c:pt idx="183">
                  <c:v>2736.9142664999999</c:v>
                </c:pt>
                <c:pt idx="184">
                  <c:v>2736.9612662</c:v>
                </c:pt>
                <c:pt idx="185">
                  <c:v>2737.0052771000001</c:v>
                </c:pt>
                <c:pt idx="186">
                  <c:v>2737.003753</c:v>
                </c:pt>
                <c:pt idx="187">
                  <c:v>2736.9528774999999</c:v>
                </c:pt>
                <c:pt idx="188">
                  <c:v>2736.9271090000002</c:v>
                </c:pt>
                <c:pt idx="189">
                  <c:v>2736.9230127000001</c:v>
                </c:pt>
                <c:pt idx="190">
                  <c:v>2737.0005133</c:v>
                </c:pt>
                <c:pt idx="191">
                  <c:v>2736.8218575000001</c:v>
                </c:pt>
                <c:pt idx="192">
                  <c:v>2736.8637116999998</c:v>
                </c:pt>
                <c:pt idx="193">
                  <c:v>2736.5411657999998</c:v>
                </c:pt>
                <c:pt idx="194">
                  <c:v>2736.3382668999998</c:v>
                </c:pt>
                <c:pt idx="195">
                  <c:v>2735.8931536999999</c:v>
                </c:pt>
                <c:pt idx="196">
                  <c:v>2735.8850078999999</c:v>
                </c:pt>
                <c:pt idx="197">
                  <c:v>2735.6212590999999</c:v>
                </c:pt>
                <c:pt idx="198">
                  <c:v>2735.6679681000001</c:v>
                </c:pt>
                <c:pt idx="199">
                  <c:v>2735.5601462999998</c:v>
                </c:pt>
                <c:pt idx="200">
                  <c:v>2735.3844530000001</c:v>
                </c:pt>
                <c:pt idx="201">
                  <c:v>2735.2175468999999</c:v>
                </c:pt>
                <c:pt idx="202">
                  <c:v>2734.9980132000001</c:v>
                </c:pt>
                <c:pt idx="203">
                  <c:v>2734.7529338999998</c:v>
                </c:pt>
                <c:pt idx="204">
                  <c:v>2734.7473279000001</c:v>
                </c:pt>
                <c:pt idx="205">
                  <c:v>2734.6376601000002</c:v>
                </c:pt>
                <c:pt idx="206">
                  <c:v>2734.8156362</c:v>
                </c:pt>
                <c:pt idx="207">
                  <c:v>2734.6999215000001</c:v>
                </c:pt>
                <c:pt idx="208">
                  <c:v>2734.8069003999999</c:v>
                </c:pt>
                <c:pt idx="209">
                  <c:v>2734.7869007999998</c:v>
                </c:pt>
                <c:pt idx="210">
                  <c:v>2734.9455849000001</c:v>
                </c:pt>
                <c:pt idx="211">
                  <c:v>2734.8812072999999</c:v>
                </c:pt>
                <c:pt idx="212">
                  <c:v>2734.7399449999998</c:v>
                </c:pt>
                <c:pt idx="213">
                  <c:v>2734.7967288</c:v>
                </c:pt>
                <c:pt idx="214">
                  <c:v>2734.8011531000002</c:v>
                </c:pt>
                <c:pt idx="215">
                  <c:v>2734.7940831000001</c:v>
                </c:pt>
                <c:pt idx="216">
                  <c:v>2734.6576839999998</c:v>
                </c:pt>
                <c:pt idx="217">
                  <c:v>2734.5084446000001</c:v>
                </c:pt>
                <c:pt idx="218">
                  <c:v>2734.5341917999999</c:v>
                </c:pt>
                <c:pt idx="219">
                  <c:v>2734.6184192000001</c:v>
                </c:pt>
                <c:pt idx="220">
                  <c:v>2734.4844592999998</c:v>
                </c:pt>
                <c:pt idx="221">
                  <c:v>2733.9666032</c:v>
                </c:pt>
                <c:pt idx="222">
                  <c:v>2733.6595821999999</c:v>
                </c:pt>
                <c:pt idx="223">
                  <c:v>2733.5695724000002</c:v>
                </c:pt>
                <c:pt idx="224">
                  <c:v>2733.1138369</c:v>
                </c:pt>
                <c:pt idx="225">
                  <c:v>2732.8015893000002</c:v>
                </c:pt>
                <c:pt idx="226">
                  <c:v>2732.0817427000002</c:v>
                </c:pt>
                <c:pt idx="227">
                  <c:v>2731.4359709999999</c:v>
                </c:pt>
              </c:numCache>
            </c:numRef>
          </c:val>
          <c:smooth val="1"/>
          <c:extLst>
            <c:ext xmlns:c16="http://schemas.microsoft.com/office/drawing/2014/chart" uri="{C3380CC4-5D6E-409C-BE32-E72D297353CC}">
              <c16:uniqueId val="{00000001-DED1-4CF3-99AE-6DB61129A105}"/>
            </c:ext>
          </c:extLst>
        </c:ser>
        <c:ser>
          <c:idx val="2"/>
          <c:order val="2"/>
          <c:tx>
            <c:strRef>
              <c:f>'4.1b'!$D$2</c:f>
              <c:strCache>
                <c:ptCount val="1"/>
                <c:pt idx="0">
                  <c:v>Used petrol light fleet</c:v>
                </c:pt>
              </c:strCache>
            </c:strRef>
          </c:tx>
          <c:spPr>
            <a:ln w="25400">
              <a:solidFill>
                <a:srgbClr val="0093D3"/>
              </a:solidFill>
              <a:prstDash val="solid"/>
            </a:ln>
          </c:spPr>
          <c:marker>
            <c:symbol val="none"/>
          </c:marker>
          <c:cat>
            <c:numRef>
              <c:f>'4.1b'!$A$3:$A$230</c:f>
              <c:numCache>
                <c:formatCode>General</c:formatCode>
                <c:ptCount val="228"/>
                <c:pt idx="0">
                  <c:v>2000</c:v>
                </c:pt>
                <c:pt idx="24">
                  <c:v>2002</c:v>
                </c:pt>
                <c:pt idx="48">
                  <c:v>2004</c:v>
                </c:pt>
                <c:pt idx="72">
                  <c:v>2006</c:v>
                </c:pt>
                <c:pt idx="96">
                  <c:v>2008</c:v>
                </c:pt>
                <c:pt idx="120">
                  <c:v>2010</c:v>
                </c:pt>
                <c:pt idx="144">
                  <c:v>2012</c:v>
                </c:pt>
                <c:pt idx="168">
                  <c:v>2014</c:v>
                </c:pt>
                <c:pt idx="192">
                  <c:v>2016</c:v>
                </c:pt>
                <c:pt idx="216">
                  <c:v>2018</c:v>
                </c:pt>
              </c:numCache>
            </c:numRef>
          </c:cat>
          <c:val>
            <c:numRef>
              <c:f>'4.1b'!$D$3:$D$230</c:f>
              <c:numCache>
                <c:formatCode>0</c:formatCode>
                <c:ptCount val="228"/>
                <c:pt idx="0">
                  <c:v>1879.9305112</c:v>
                </c:pt>
                <c:pt idx="1">
                  <c:v>1881.3999755</c:v>
                </c:pt>
                <c:pt idx="2">
                  <c:v>1882.8682278000001</c:v>
                </c:pt>
                <c:pt idx="3">
                  <c:v>1884.3968262000001</c:v>
                </c:pt>
                <c:pt idx="4">
                  <c:v>1885.8345627000001</c:v>
                </c:pt>
                <c:pt idx="5">
                  <c:v>1887.0979703999999</c:v>
                </c:pt>
                <c:pt idx="6">
                  <c:v>1888.5147526999999</c:v>
                </c:pt>
                <c:pt idx="7">
                  <c:v>1889.6538238000001</c:v>
                </c:pt>
                <c:pt idx="8">
                  <c:v>1890.8383389000001</c:v>
                </c:pt>
                <c:pt idx="9">
                  <c:v>1892.0347804999999</c:v>
                </c:pt>
                <c:pt idx="10">
                  <c:v>1893.0785225</c:v>
                </c:pt>
                <c:pt idx="11">
                  <c:v>1894.2083305000001</c:v>
                </c:pt>
                <c:pt idx="12">
                  <c:v>1895.0669905</c:v>
                </c:pt>
                <c:pt idx="13">
                  <c:v>1896.0004953</c:v>
                </c:pt>
                <c:pt idx="14">
                  <c:v>1896.9609310999999</c:v>
                </c:pt>
                <c:pt idx="15">
                  <c:v>1898.1702691</c:v>
                </c:pt>
                <c:pt idx="16">
                  <c:v>1899.3858898999999</c:v>
                </c:pt>
                <c:pt idx="17">
                  <c:v>1900.8823921000001</c:v>
                </c:pt>
                <c:pt idx="18">
                  <c:v>1902.0986706000001</c:v>
                </c:pt>
                <c:pt idx="19">
                  <c:v>1903.4024792</c:v>
                </c:pt>
                <c:pt idx="20">
                  <c:v>1904.7496656999999</c:v>
                </c:pt>
                <c:pt idx="21">
                  <c:v>1906.0726268000001</c:v>
                </c:pt>
                <c:pt idx="22">
                  <c:v>1907.4931337999999</c:v>
                </c:pt>
                <c:pt idx="23">
                  <c:v>1908.9612746</c:v>
                </c:pt>
                <c:pt idx="24">
                  <c:v>1910.0586774999999</c:v>
                </c:pt>
                <c:pt idx="25">
                  <c:v>1911.2594594</c:v>
                </c:pt>
                <c:pt idx="26">
                  <c:v>1912.7636266</c:v>
                </c:pt>
                <c:pt idx="27">
                  <c:v>1913.9553378000001</c:v>
                </c:pt>
                <c:pt idx="28">
                  <c:v>1915.2963061999999</c:v>
                </c:pt>
                <c:pt idx="29">
                  <c:v>1916.6548456999999</c:v>
                </c:pt>
                <c:pt idx="30">
                  <c:v>1917.6620075000001</c:v>
                </c:pt>
                <c:pt idx="31">
                  <c:v>1918.8916311</c:v>
                </c:pt>
                <c:pt idx="32">
                  <c:v>1920.3064115</c:v>
                </c:pt>
                <c:pt idx="33">
                  <c:v>1921.4333013</c:v>
                </c:pt>
                <c:pt idx="34">
                  <c:v>1922.6030733</c:v>
                </c:pt>
                <c:pt idx="35">
                  <c:v>1923.7618295</c:v>
                </c:pt>
                <c:pt idx="36">
                  <c:v>1924.6451721999999</c:v>
                </c:pt>
                <c:pt idx="37">
                  <c:v>1925.7984727</c:v>
                </c:pt>
                <c:pt idx="38">
                  <c:v>1926.6857774</c:v>
                </c:pt>
                <c:pt idx="39">
                  <c:v>1927.6665195</c:v>
                </c:pt>
                <c:pt idx="40">
                  <c:v>1928.8548811999999</c:v>
                </c:pt>
                <c:pt idx="41">
                  <c:v>1930.1864455</c:v>
                </c:pt>
                <c:pt idx="42">
                  <c:v>1931.4561908999999</c:v>
                </c:pt>
                <c:pt idx="43">
                  <c:v>1932.8602799</c:v>
                </c:pt>
                <c:pt idx="44">
                  <c:v>1934.2395936</c:v>
                </c:pt>
                <c:pt idx="45">
                  <c:v>1935.7024527999999</c:v>
                </c:pt>
                <c:pt idx="46">
                  <c:v>1937.2643648999999</c:v>
                </c:pt>
                <c:pt idx="47">
                  <c:v>1938.7465809</c:v>
                </c:pt>
                <c:pt idx="48">
                  <c:v>1940.1458247999999</c:v>
                </c:pt>
                <c:pt idx="49">
                  <c:v>1941.6182730999999</c:v>
                </c:pt>
                <c:pt idx="50">
                  <c:v>1942.9326467999999</c:v>
                </c:pt>
                <c:pt idx="51">
                  <c:v>1944.5908251000001</c:v>
                </c:pt>
                <c:pt idx="52">
                  <c:v>1946.1523536</c:v>
                </c:pt>
                <c:pt idx="53">
                  <c:v>1947.3778765</c:v>
                </c:pt>
                <c:pt idx="54">
                  <c:v>1948.7460595</c:v>
                </c:pt>
                <c:pt idx="55">
                  <c:v>1950.4866061</c:v>
                </c:pt>
                <c:pt idx="56">
                  <c:v>1952.1739802</c:v>
                </c:pt>
                <c:pt idx="57">
                  <c:v>1953.6835784</c:v>
                </c:pt>
                <c:pt idx="58">
                  <c:v>1955.2666753000001</c:v>
                </c:pt>
                <c:pt idx="59">
                  <c:v>1956.9692762</c:v>
                </c:pt>
                <c:pt idx="60">
                  <c:v>1958.2679166999999</c:v>
                </c:pt>
                <c:pt idx="61">
                  <c:v>1959.5290462</c:v>
                </c:pt>
                <c:pt idx="62">
                  <c:v>1960.7427662</c:v>
                </c:pt>
                <c:pt idx="63">
                  <c:v>1962.1343864</c:v>
                </c:pt>
                <c:pt idx="64">
                  <c:v>1963.3788153999999</c:v>
                </c:pt>
                <c:pt idx="65">
                  <c:v>1964.5120446999999</c:v>
                </c:pt>
                <c:pt idx="66">
                  <c:v>1965.4900872000001</c:v>
                </c:pt>
                <c:pt idx="67">
                  <c:v>1966.5123059</c:v>
                </c:pt>
                <c:pt idx="68">
                  <c:v>1967.3133832999999</c:v>
                </c:pt>
                <c:pt idx="69">
                  <c:v>1968.2088497</c:v>
                </c:pt>
                <c:pt idx="70">
                  <c:v>1969.1209208</c:v>
                </c:pt>
                <c:pt idx="71">
                  <c:v>1970.3623521</c:v>
                </c:pt>
                <c:pt idx="72">
                  <c:v>1971.1192997000001</c:v>
                </c:pt>
                <c:pt idx="73">
                  <c:v>1971.8939780000001</c:v>
                </c:pt>
                <c:pt idx="74">
                  <c:v>1972.7092843</c:v>
                </c:pt>
                <c:pt idx="75">
                  <c:v>1973.4213913000001</c:v>
                </c:pt>
                <c:pt idx="76">
                  <c:v>1973.80881</c:v>
                </c:pt>
                <c:pt idx="77">
                  <c:v>1974.3038022000001</c:v>
                </c:pt>
                <c:pt idx="78">
                  <c:v>1974.8460372</c:v>
                </c:pt>
                <c:pt idx="79">
                  <c:v>1975.2407174</c:v>
                </c:pt>
                <c:pt idx="80">
                  <c:v>1975.9849652</c:v>
                </c:pt>
                <c:pt idx="81">
                  <c:v>1976.5847341000001</c:v>
                </c:pt>
                <c:pt idx="82">
                  <c:v>1977.0206533999999</c:v>
                </c:pt>
                <c:pt idx="83">
                  <c:v>1977.9142469000001</c:v>
                </c:pt>
                <c:pt idx="84">
                  <c:v>1978.4067172</c:v>
                </c:pt>
                <c:pt idx="85">
                  <c:v>1979.0109487</c:v>
                </c:pt>
                <c:pt idx="86">
                  <c:v>1979.6825554</c:v>
                </c:pt>
                <c:pt idx="87">
                  <c:v>1980.4837176000001</c:v>
                </c:pt>
                <c:pt idx="88">
                  <c:v>1981.2410236000001</c:v>
                </c:pt>
                <c:pt idx="89">
                  <c:v>1982.3464097999999</c:v>
                </c:pt>
                <c:pt idx="90">
                  <c:v>1983.4165035000001</c:v>
                </c:pt>
                <c:pt idx="91">
                  <c:v>1984.4431755000001</c:v>
                </c:pt>
                <c:pt idx="92">
                  <c:v>1985.7479562999999</c:v>
                </c:pt>
                <c:pt idx="93">
                  <c:v>1986.6877457000001</c:v>
                </c:pt>
                <c:pt idx="94">
                  <c:v>1987.7351043000001</c:v>
                </c:pt>
                <c:pt idx="95">
                  <c:v>1989.0951321</c:v>
                </c:pt>
                <c:pt idx="96">
                  <c:v>1989.9905921</c:v>
                </c:pt>
                <c:pt idx="97">
                  <c:v>1991.0754652999999</c:v>
                </c:pt>
                <c:pt idx="98">
                  <c:v>1991.9879954999999</c:v>
                </c:pt>
                <c:pt idx="99">
                  <c:v>1992.7807879</c:v>
                </c:pt>
                <c:pt idx="100">
                  <c:v>1993.5593985999999</c:v>
                </c:pt>
                <c:pt idx="101">
                  <c:v>1994.0497505000001</c:v>
                </c:pt>
                <c:pt idx="102">
                  <c:v>1994.4775612000001</c:v>
                </c:pt>
                <c:pt idx="103">
                  <c:v>1995.0494031999999</c:v>
                </c:pt>
                <c:pt idx="104">
                  <c:v>1995.6276668</c:v>
                </c:pt>
                <c:pt idx="105">
                  <c:v>1996.3128787000001</c:v>
                </c:pt>
                <c:pt idx="106">
                  <c:v>1997.1500897999999</c:v>
                </c:pt>
                <c:pt idx="107">
                  <c:v>1998.104141</c:v>
                </c:pt>
                <c:pt idx="108">
                  <c:v>1998.8448530000001</c:v>
                </c:pt>
                <c:pt idx="109">
                  <c:v>1999.4363312</c:v>
                </c:pt>
                <c:pt idx="110">
                  <c:v>1999.9270638999999</c:v>
                </c:pt>
                <c:pt idx="111">
                  <c:v>2000.1769443999999</c:v>
                </c:pt>
                <c:pt idx="112">
                  <c:v>2000.4228664</c:v>
                </c:pt>
                <c:pt idx="113">
                  <c:v>2000.5713728000001</c:v>
                </c:pt>
                <c:pt idx="114">
                  <c:v>2000.6107371000001</c:v>
                </c:pt>
                <c:pt idx="115">
                  <c:v>2000.6673432</c:v>
                </c:pt>
                <c:pt idx="116">
                  <c:v>2000.7874632999999</c:v>
                </c:pt>
                <c:pt idx="117">
                  <c:v>2000.8366794999999</c:v>
                </c:pt>
                <c:pt idx="118">
                  <c:v>2000.7886395</c:v>
                </c:pt>
                <c:pt idx="119">
                  <c:v>2000.7935901999999</c:v>
                </c:pt>
                <c:pt idx="120">
                  <c:v>2000.8874539999999</c:v>
                </c:pt>
                <c:pt idx="121">
                  <c:v>2000.9533038</c:v>
                </c:pt>
                <c:pt idx="122">
                  <c:v>2000.8817741</c:v>
                </c:pt>
                <c:pt idx="123">
                  <c:v>2001.033424</c:v>
                </c:pt>
                <c:pt idx="124">
                  <c:v>2001.3784103999999</c:v>
                </c:pt>
                <c:pt idx="125">
                  <c:v>2001.7421380999999</c:v>
                </c:pt>
                <c:pt idx="126">
                  <c:v>2002.2083955999999</c:v>
                </c:pt>
                <c:pt idx="127">
                  <c:v>2002.7104147</c:v>
                </c:pt>
                <c:pt idx="128">
                  <c:v>2003.1781957000001</c:v>
                </c:pt>
                <c:pt idx="129">
                  <c:v>2003.6446031</c:v>
                </c:pt>
                <c:pt idx="130">
                  <c:v>2004.1183047</c:v>
                </c:pt>
                <c:pt idx="131">
                  <c:v>2004.6104995999999</c:v>
                </c:pt>
                <c:pt idx="132">
                  <c:v>2004.9361326999999</c:v>
                </c:pt>
                <c:pt idx="133">
                  <c:v>2005.2145551000001</c:v>
                </c:pt>
                <c:pt idx="134">
                  <c:v>2005.4463604</c:v>
                </c:pt>
                <c:pt idx="135">
                  <c:v>2005.7368775</c:v>
                </c:pt>
                <c:pt idx="136">
                  <c:v>2006.0704713</c:v>
                </c:pt>
                <c:pt idx="137">
                  <c:v>2006.4765457000001</c:v>
                </c:pt>
                <c:pt idx="138">
                  <c:v>2007.1238573999999</c:v>
                </c:pt>
                <c:pt idx="139">
                  <c:v>2007.5811323</c:v>
                </c:pt>
                <c:pt idx="140">
                  <c:v>2008.2028009999999</c:v>
                </c:pt>
                <c:pt idx="141">
                  <c:v>2008.6569887999999</c:v>
                </c:pt>
                <c:pt idx="142">
                  <c:v>2009.1525397</c:v>
                </c:pt>
                <c:pt idx="143">
                  <c:v>2009.6768224</c:v>
                </c:pt>
                <c:pt idx="144">
                  <c:v>2009.8430983000001</c:v>
                </c:pt>
                <c:pt idx="145">
                  <c:v>2010.0956882999999</c:v>
                </c:pt>
                <c:pt idx="146">
                  <c:v>2010.3363621999999</c:v>
                </c:pt>
                <c:pt idx="147">
                  <c:v>2010.341899</c:v>
                </c:pt>
                <c:pt idx="148">
                  <c:v>2010.3327475000001</c:v>
                </c:pt>
                <c:pt idx="149">
                  <c:v>2010.4100694000001</c:v>
                </c:pt>
                <c:pt idx="150">
                  <c:v>2010.4686793000001</c:v>
                </c:pt>
                <c:pt idx="151">
                  <c:v>2010.4950318000001</c:v>
                </c:pt>
                <c:pt idx="152">
                  <c:v>2010.4455719</c:v>
                </c:pt>
                <c:pt idx="153">
                  <c:v>2010.4340391000001</c:v>
                </c:pt>
                <c:pt idx="154">
                  <c:v>2010.3053190999999</c:v>
                </c:pt>
                <c:pt idx="155">
                  <c:v>2010.3923102000001</c:v>
                </c:pt>
                <c:pt idx="156">
                  <c:v>2010.3239804</c:v>
                </c:pt>
                <c:pt idx="157">
                  <c:v>2010.2739548</c:v>
                </c:pt>
                <c:pt idx="158">
                  <c:v>2010.3216588</c:v>
                </c:pt>
                <c:pt idx="159">
                  <c:v>2010.3620057999999</c:v>
                </c:pt>
                <c:pt idx="160">
                  <c:v>2010.5394623</c:v>
                </c:pt>
                <c:pt idx="161">
                  <c:v>2010.6616537</c:v>
                </c:pt>
                <c:pt idx="162">
                  <c:v>2010.6522038999999</c:v>
                </c:pt>
                <c:pt idx="163">
                  <c:v>2010.6738519</c:v>
                </c:pt>
                <c:pt idx="164">
                  <c:v>2010.8365226999999</c:v>
                </c:pt>
                <c:pt idx="165">
                  <c:v>2010.8933070999999</c:v>
                </c:pt>
                <c:pt idx="166">
                  <c:v>2010.8971607000001</c:v>
                </c:pt>
                <c:pt idx="167">
                  <c:v>2011.0877499999999</c:v>
                </c:pt>
                <c:pt idx="168">
                  <c:v>2011.1372987</c:v>
                </c:pt>
                <c:pt idx="169">
                  <c:v>2011.2409146</c:v>
                </c:pt>
                <c:pt idx="170">
                  <c:v>2011.1478686</c:v>
                </c:pt>
                <c:pt idx="171">
                  <c:v>2011.2481161999999</c:v>
                </c:pt>
                <c:pt idx="172">
                  <c:v>2011.4444195999999</c:v>
                </c:pt>
                <c:pt idx="173">
                  <c:v>2011.7665790999999</c:v>
                </c:pt>
                <c:pt idx="174">
                  <c:v>2011.8010480999999</c:v>
                </c:pt>
                <c:pt idx="175">
                  <c:v>2012.2798078999999</c:v>
                </c:pt>
                <c:pt idx="176">
                  <c:v>2012.9034184</c:v>
                </c:pt>
                <c:pt idx="177">
                  <c:v>2013.2752123</c:v>
                </c:pt>
                <c:pt idx="178">
                  <c:v>2013.5523229999999</c:v>
                </c:pt>
                <c:pt idx="179">
                  <c:v>2014.1564601</c:v>
                </c:pt>
                <c:pt idx="180">
                  <c:v>2014.5848381000001</c:v>
                </c:pt>
                <c:pt idx="181">
                  <c:v>2015.3392523</c:v>
                </c:pt>
                <c:pt idx="182">
                  <c:v>2015.8342646999999</c:v>
                </c:pt>
                <c:pt idx="183">
                  <c:v>2016.4744516000001</c:v>
                </c:pt>
                <c:pt idx="184">
                  <c:v>2017.0705303</c:v>
                </c:pt>
                <c:pt idx="185">
                  <c:v>2017.4786606</c:v>
                </c:pt>
                <c:pt idx="186">
                  <c:v>2017.8284854999999</c:v>
                </c:pt>
                <c:pt idx="187">
                  <c:v>2018.3933348999999</c:v>
                </c:pt>
                <c:pt idx="188">
                  <c:v>2018.7278289999999</c:v>
                </c:pt>
                <c:pt idx="189">
                  <c:v>2019.2090158000001</c:v>
                </c:pt>
                <c:pt idx="190">
                  <c:v>2019.432689</c:v>
                </c:pt>
                <c:pt idx="191">
                  <c:v>2019.8566002</c:v>
                </c:pt>
                <c:pt idx="192">
                  <c:v>2020.3112925</c:v>
                </c:pt>
                <c:pt idx="193">
                  <c:v>2020.5440060000001</c:v>
                </c:pt>
                <c:pt idx="194">
                  <c:v>2021.019771</c:v>
                </c:pt>
                <c:pt idx="195">
                  <c:v>2021.3957253999999</c:v>
                </c:pt>
                <c:pt idx="196">
                  <c:v>2021.8103133</c:v>
                </c:pt>
                <c:pt idx="197">
                  <c:v>2022.0011732</c:v>
                </c:pt>
                <c:pt idx="198">
                  <c:v>2022.4461745000001</c:v>
                </c:pt>
                <c:pt idx="199">
                  <c:v>2023.0558306999999</c:v>
                </c:pt>
                <c:pt idx="200">
                  <c:v>2023.5769266</c:v>
                </c:pt>
                <c:pt idx="201">
                  <c:v>2024.1118266000001</c:v>
                </c:pt>
                <c:pt idx="202">
                  <c:v>2024.5600569999999</c:v>
                </c:pt>
                <c:pt idx="203">
                  <c:v>2025.0281716</c:v>
                </c:pt>
                <c:pt idx="204">
                  <c:v>2025.6139816</c:v>
                </c:pt>
                <c:pt idx="205">
                  <c:v>2026.1456056</c:v>
                </c:pt>
                <c:pt idx="206">
                  <c:v>2026.8150479999999</c:v>
                </c:pt>
                <c:pt idx="207">
                  <c:v>2027.4893557</c:v>
                </c:pt>
                <c:pt idx="208">
                  <c:v>2028.2486948999999</c:v>
                </c:pt>
                <c:pt idx="209">
                  <c:v>2028.8252967999999</c:v>
                </c:pt>
                <c:pt idx="210">
                  <c:v>2029.8602421999999</c:v>
                </c:pt>
                <c:pt idx="211">
                  <c:v>2030.7257383000001</c:v>
                </c:pt>
                <c:pt idx="212">
                  <c:v>2031.8444185999999</c:v>
                </c:pt>
                <c:pt idx="213">
                  <c:v>2032.5514433999999</c:v>
                </c:pt>
                <c:pt idx="214">
                  <c:v>2032.8449149999999</c:v>
                </c:pt>
                <c:pt idx="215">
                  <c:v>2033.4428246</c:v>
                </c:pt>
                <c:pt idx="216">
                  <c:v>2034.1050201999999</c:v>
                </c:pt>
                <c:pt idx="217">
                  <c:v>2034.7839378000001</c:v>
                </c:pt>
                <c:pt idx="218">
                  <c:v>2035.3124250000001</c:v>
                </c:pt>
                <c:pt idx="219">
                  <c:v>2035.9007398000001</c:v>
                </c:pt>
                <c:pt idx="220">
                  <c:v>2036.2954252</c:v>
                </c:pt>
                <c:pt idx="221">
                  <c:v>2036.543764</c:v>
                </c:pt>
                <c:pt idx="222">
                  <c:v>2036.7746657</c:v>
                </c:pt>
                <c:pt idx="223">
                  <c:v>2036.7823294</c:v>
                </c:pt>
                <c:pt idx="224">
                  <c:v>2036.8335476</c:v>
                </c:pt>
                <c:pt idx="225">
                  <c:v>2036.6619547</c:v>
                </c:pt>
                <c:pt idx="226">
                  <c:v>2036.3502839</c:v>
                </c:pt>
                <c:pt idx="227">
                  <c:v>2036.2071195999999</c:v>
                </c:pt>
              </c:numCache>
            </c:numRef>
          </c:val>
          <c:smooth val="1"/>
          <c:extLst>
            <c:ext xmlns:c16="http://schemas.microsoft.com/office/drawing/2014/chart" uri="{C3380CC4-5D6E-409C-BE32-E72D297353CC}">
              <c16:uniqueId val="{00000002-DED1-4CF3-99AE-6DB61129A105}"/>
            </c:ext>
          </c:extLst>
        </c:ser>
        <c:ser>
          <c:idx val="4"/>
          <c:order val="3"/>
          <c:tx>
            <c:strRef>
              <c:f>'4.1b'!$G$2</c:f>
              <c:strCache>
                <c:ptCount val="1"/>
                <c:pt idx="0">
                  <c:v>Used diesel light fleet</c:v>
                </c:pt>
              </c:strCache>
            </c:strRef>
          </c:tx>
          <c:spPr>
            <a:ln w="25400">
              <a:solidFill>
                <a:srgbClr val="BDC1C1"/>
              </a:solidFill>
              <a:prstDash val="sysDash"/>
            </a:ln>
          </c:spPr>
          <c:marker>
            <c:symbol val="none"/>
          </c:marker>
          <c:cat>
            <c:numRef>
              <c:f>'4.1b'!$A$3:$A$230</c:f>
              <c:numCache>
                <c:formatCode>General</c:formatCode>
                <c:ptCount val="228"/>
                <c:pt idx="0">
                  <c:v>2000</c:v>
                </c:pt>
                <c:pt idx="24">
                  <c:v>2002</c:v>
                </c:pt>
                <c:pt idx="48">
                  <c:v>2004</c:v>
                </c:pt>
                <c:pt idx="72">
                  <c:v>2006</c:v>
                </c:pt>
                <c:pt idx="96">
                  <c:v>2008</c:v>
                </c:pt>
                <c:pt idx="120">
                  <c:v>2010</c:v>
                </c:pt>
                <c:pt idx="144">
                  <c:v>2012</c:v>
                </c:pt>
                <c:pt idx="168">
                  <c:v>2014</c:v>
                </c:pt>
                <c:pt idx="192">
                  <c:v>2016</c:v>
                </c:pt>
                <c:pt idx="216">
                  <c:v>2018</c:v>
                </c:pt>
              </c:numCache>
            </c:numRef>
          </c:cat>
          <c:val>
            <c:numRef>
              <c:f>'4.1b'!$G$3:$G$230</c:f>
              <c:numCache>
                <c:formatCode>0</c:formatCode>
                <c:ptCount val="228"/>
                <c:pt idx="0">
                  <c:v>2493.6560218</c:v>
                </c:pt>
                <c:pt idx="1">
                  <c:v>2495.3166747999999</c:v>
                </c:pt>
                <c:pt idx="2">
                  <c:v>2497.5019298000002</c:v>
                </c:pt>
                <c:pt idx="3">
                  <c:v>2499.5775924999998</c:v>
                </c:pt>
                <c:pt idx="4">
                  <c:v>2501.6905412999999</c:v>
                </c:pt>
                <c:pt idx="5">
                  <c:v>2503.9929834</c:v>
                </c:pt>
                <c:pt idx="6">
                  <c:v>2506.4157710999998</c:v>
                </c:pt>
                <c:pt idx="7">
                  <c:v>2508.5891557999998</c:v>
                </c:pt>
                <c:pt idx="8">
                  <c:v>2510.9777557000002</c:v>
                </c:pt>
                <c:pt idx="9">
                  <c:v>2512.5498579999999</c:v>
                </c:pt>
                <c:pt idx="10">
                  <c:v>2513.9554183999999</c:v>
                </c:pt>
                <c:pt idx="11">
                  <c:v>2515.6663644999999</c:v>
                </c:pt>
                <c:pt idx="12">
                  <c:v>2517.3117050000001</c:v>
                </c:pt>
                <c:pt idx="13">
                  <c:v>2519.1387074999998</c:v>
                </c:pt>
                <c:pt idx="14">
                  <c:v>2520.9903479</c:v>
                </c:pt>
                <c:pt idx="15">
                  <c:v>2523.1364705999999</c:v>
                </c:pt>
                <c:pt idx="16">
                  <c:v>2525.0533922999998</c:v>
                </c:pt>
                <c:pt idx="17">
                  <c:v>2527.3389152</c:v>
                </c:pt>
                <c:pt idx="18">
                  <c:v>2529.1878155999998</c:v>
                </c:pt>
                <c:pt idx="19">
                  <c:v>2531.1619879999998</c:v>
                </c:pt>
                <c:pt idx="20">
                  <c:v>2533.1451573999998</c:v>
                </c:pt>
                <c:pt idx="21">
                  <c:v>2534.7135592999998</c:v>
                </c:pt>
                <c:pt idx="22">
                  <c:v>2536.3640777999999</c:v>
                </c:pt>
                <c:pt idx="23">
                  <c:v>2538.2861625999999</c:v>
                </c:pt>
                <c:pt idx="24">
                  <c:v>2539.9942510999999</c:v>
                </c:pt>
                <c:pt idx="25">
                  <c:v>2541.9937923000002</c:v>
                </c:pt>
                <c:pt idx="26">
                  <c:v>2544.2226092000001</c:v>
                </c:pt>
                <c:pt idx="27">
                  <c:v>2546.2846276</c:v>
                </c:pt>
                <c:pt idx="28">
                  <c:v>2549.2276089000002</c:v>
                </c:pt>
                <c:pt idx="29">
                  <c:v>2552.4128068999999</c:v>
                </c:pt>
                <c:pt idx="30">
                  <c:v>2555.6142884999999</c:v>
                </c:pt>
                <c:pt idx="31">
                  <c:v>2559.2302770000001</c:v>
                </c:pt>
                <c:pt idx="32">
                  <c:v>2562.8809808999999</c:v>
                </c:pt>
                <c:pt idx="33">
                  <c:v>2566.2269829000002</c:v>
                </c:pt>
                <c:pt idx="34">
                  <c:v>2570.0588478999998</c:v>
                </c:pt>
                <c:pt idx="35">
                  <c:v>2573.868168</c:v>
                </c:pt>
                <c:pt idx="36">
                  <c:v>2577.2105329999999</c:v>
                </c:pt>
                <c:pt idx="37">
                  <c:v>2581.6482789000002</c:v>
                </c:pt>
                <c:pt idx="38">
                  <c:v>2585.0729486</c:v>
                </c:pt>
                <c:pt idx="39">
                  <c:v>2588.9088253999998</c:v>
                </c:pt>
                <c:pt idx="40">
                  <c:v>2593.5320388</c:v>
                </c:pt>
                <c:pt idx="41">
                  <c:v>2598.0777674000001</c:v>
                </c:pt>
                <c:pt idx="42">
                  <c:v>2601.825965</c:v>
                </c:pt>
                <c:pt idx="43">
                  <c:v>2605.9464895999999</c:v>
                </c:pt>
                <c:pt idx="44">
                  <c:v>2609.7723470000001</c:v>
                </c:pt>
                <c:pt idx="45">
                  <c:v>2613.6638082999998</c:v>
                </c:pt>
                <c:pt idx="46">
                  <c:v>2617.4326847000002</c:v>
                </c:pt>
                <c:pt idx="47">
                  <c:v>2620.8250243000002</c:v>
                </c:pt>
                <c:pt idx="48">
                  <c:v>2624.0344338999998</c:v>
                </c:pt>
                <c:pt idx="49">
                  <c:v>2627.6785079000001</c:v>
                </c:pt>
                <c:pt idx="50">
                  <c:v>2631.1989666999998</c:v>
                </c:pt>
                <c:pt idx="51">
                  <c:v>2635.1131040999999</c:v>
                </c:pt>
                <c:pt idx="52">
                  <c:v>2638.9289480000002</c:v>
                </c:pt>
                <c:pt idx="53">
                  <c:v>2642.6259495999998</c:v>
                </c:pt>
                <c:pt idx="54">
                  <c:v>2646.0527054999998</c:v>
                </c:pt>
                <c:pt idx="55">
                  <c:v>2649.4638762999998</c:v>
                </c:pt>
                <c:pt idx="56">
                  <c:v>2652.8452765000002</c:v>
                </c:pt>
                <c:pt idx="57">
                  <c:v>2655.3465126999999</c:v>
                </c:pt>
                <c:pt idx="58">
                  <c:v>2658.1323232999998</c:v>
                </c:pt>
                <c:pt idx="59">
                  <c:v>2661.0751584</c:v>
                </c:pt>
                <c:pt idx="60">
                  <c:v>2663.7457711000002</c:v>
                </c:pt>
                <c:pt idx="61">
                  <c:v>2666.9461735999998</c:v>
                </c:pt>
                <c:pt idx="62">
                  <c:v>2670.0145736999998</c:v>
                </c:pt>
                <c:pt idx="63">
                  <c:v>2673.1990750999998</c:v>
                </c:pt>
                <c:pt idx="64">
                  <c:v>2676.427557</c:v>
                </c:pt>
                <c:pt idx="65">
                  <c:v>2679.5125416000001</c:v>
                </c:pt>
                <c:pt idx="66">
                  <c:v>2682.6567633999998</c:v>
                </c:pt>
                <c:pt idx="67">
                  <c:v>2685.7293963000002</c:v>
                </c:pt>
                <c:pt idx="68">
                  <c:v>2688.9762722</c:v>
                </c:pt>
                <c:pt idx="69">
                  <c:v>2691.7207155000001</c:v>
                </c:pt>
                <c:pt idx="70">
                  <c:v>2694.7127498</c:v>
                </c:pt>
                <c:pt idx="71">
                  <c:v>2697.4723924999998</c:v>
                </c:pt>
                <c:pt idx="72">
                  <c:v>2700.0343122999998</c:v>
                </c:pt>
                <c:pt idx="73">
                  <c:v>2702.4267731999998</c:v>
                </c:pt>
                <c:pt idx="74">
                  <c:v>2704.9957396</c:v>
                </c:pt>
                <c:pt idx="75">
                  <c:v>2707.5217535000002</c:v>
                </c:pt>
                <c:pt idx="76">
                  <c:v>2710.0343281999999</c:v>
                </c:pt>
                <c:pt idx="77">
                  <c:v>2712.6210022999999</c:v>
                </c:pt>
                <c:pt idx="78">
                  <c:v>2714.8919999</c:v>
                </c:pt>
                <c:pt idx="79">
                  <c:v>2717.1583252</c:v>
                </c:pt>
                <c:pt idx="80">
                  <c:v>2719.5546774999998</c:v>
                </c:pt>
                <c:pt idx="81">
                  <c:v>2721.3167244000001</c:v>
                </c:pt>
                <c:pt idx="82">
                  <c:v>2723.2874230000002</c:v>
                </c:pt>
                <c:pt idx="83">
                  <c:v>2725.3780864999999</c:v>
                </c:pt>
                <c:pt idx="84">
                  <c:v>2727.3326622</c:v>
                </c:pt>
                <c:pt idx="85">
                  <c:v>2729.4237867000002</c:v>
                </c:pt>
                <c:pt idx="86">
                  <c:v>2731.3230506999998</c:v>
                </c:pt>
                <c:pt idx="87">
                  <c:v>2733.3326538000001</c:v>
                </c:pt>
                <c:pt idx="88">
                  <c:v>2735.2470628999999</c:v>
                </c:pt>
                <c:pt idx="89">
                  <c:v>2737.2050438000001</c:v>
                </c:pt>
                <c:pt idx="90">
                  <c:v>2739.6825527999999</c:v>
                </c:pt>
                <c:pt idx="91">
                  <c:v>2742.0898710000001</c:v>
                </c:pt>
                <c:pt idx="92">
                  <c:v>2744.4953973000001</c:v>
                </c:pt>
                <c:pt idx="93">
                  <c:v>2746.5119168000001</c:v>
                </c:pt>
                <c:pt idx="94">
                  <c:v>2748.6499465000002</c:v>
                </c:pt>
                <c:pt idx="95">
                  <c:v>2750.7258984</c:v>
                </c:pt>
                <c:pt idx="96">
                  <c:v>2752.354057</c:v>
                </c:pt>
                <c:pt idx="97">
                  <c:v>2754.1632330000002</c:v>
                </c:pt>
                <c:pt idx="98">
                  <c:v>2756.0392747999999</c:v>
                </c:pt>
                <c:pt idx="99">
                  <c:v>2757.7701901999999</c:v>
                </c:pt>
                <c:pt idx="100">
                  <c:v>2759.7418523000001</c:v>
                </c:pt>
                <c:pt idx="101">
                  <c:v>2761.2565546000001</c:v>
                </c:pt>
                <c:pt idx="102">
                  <c:v>2762.9439950999999</c:v>
                </c:pt>
                <c:pt idx="103">
                  <c:v>2764.8958283000002</c:v>
                </c:pt>
                <c:pt idx="104">
                  <c:v>2766.4611487000002</c:v>
                </c:pt>
                <c:pt idx="105">
                  <c:v>2768.1913420000001</c:v>
                </c:pt>
                <c:pt idx="106">
                  <c:v>2769.6345369000001</c:v>
                </c:pt>
                <c:pt idx="107">
                  <c:v>2771.132897</c:v>
                </c:pt>
                <c:pt idx="108">
                  <c:v>2772.5090217000002</c:v>
                </c:pt>
                <c:pt idx="109">
                  <c:v>2774.2103913000001</c:v>
                </c:pt>
                <c:pt idx="110">
                  <c:v>2775.6322061999999</c:v>
                </c:pt>
                <c:pt idx="111">
                  <c:v>2777.1001998000002</c:v>
                </c:pt>
                <c:pt idx="112">
                  <c:v>2778.4634123999999</c:v>
                </c:pt>
                <c:pt idx="113">
                  <c:v>2779.8410889000002</c:v>
                </c:pt>
                <c:pt idx="114">
                  <c:v>2780.7723113000002</c:v>
                </c:pt>
                <c:pt idx="115">
                  <c:v>2782.0946303000001</c:v>
                </c:pt>
                <c:pt idx="116">
                  <c:v>2783.4386303000001</c:v>
                </c:pt>
                <c:pt idx="117">
                  <c:v>2784.7942205999998</c:v>
                </c:pt>
                <c:pt idx="118">
                  <c:v>2786.0446916999999</c:v>
                </c:pt>
                <c:pt idx="119">
                  <c:v>2786.5728373000002</c:v>
                </c:pt>
                <c:pt idx="120">
                  <c:v>2787.6923778</c:v>
                </c:pt>
                <c:pt idx="121">
                  <c:v>2788.8609588999998</c:v>
                </c:pt>
                <c:pt idx="122">
                  <c:v>2790.0384165</c:v>
                </c:pt>
                <c:pt idx="123">
                  <c:v>2791.2901581000001</c:v>
                </c:pt>
                <c:pt idx="124">
                  <c:v>2792.7410817</c:v>
                </c:pt>
                <c:pt idx="125">
                  <c:v>2794.1745600999998</c:v>
                </c:pt>
                <c:pt idx="126">
                  <c:v>2795.2582404</c:v>
                </c:pt>
                <c:pt idx="127">
                  <c:v>2796.6980351000002</c:v>
                </c:pt>
                <c:pt idx="128">
                  <c:v>2798.1518406</c:v>
                </c:pt>
                <c:pt idx="129">
                  <c:v>2799.5727522000002</c:v>
                </c:pt>
                <c:pt idx="130">
                  <c:v>2800.8397669999999</c:v>
                </c:pt>
                <c:pt idx="131">
                  <c:v>2802.4133225</c:v>
                </c:pt>
                <c:pt idx="132">
                  <c:v>2803.7287154999999</c:v>
                </c:pt>
                <c:pt idx="133">
                  <c:v>2805.3668539</c:v>
                </c:pt>
                <c:pt idx="134">
                  <c:v>2806.8106324999999</c:v>
                </c:pt>
                <c:pt idx="135">
                  <c:v>2808.5938689</c:v>
                </c:pt>
                <c:pt idx="136">
                  <c:v>2810.4258639999998</c:v>
                </c:pt>
                <c:pt idx="137">
                  <c:v>2812.1124721000001</c:v>
                </c:pt>
                <c:pt idx="138">
                  <c:v>2813.6851477</c:v>
                </c:pt>
                <c:pt idx="139">
                  <c:v>2815.4981487999999</c:v>
                </c:pt>
                <c:pt idx="140">
                  <c:v>2817.3952906</c:v>
                </c:pt>
                <c:pt idx="141">
                  <c:v>2818.7606961000001</c:v>
                </c:pt>
                <c:pt idx="142">
                  <c:v>2820.1513593</c:v>
                </c:pt>
                <c:pt idx="143">
                  <c:v>2821.2172596</c:v>
                </c:pt>
                <c:pt idx="144">
                  <c:v>2822.3336463999999</c:v>
                </c:pt>
                <c:pt idx="145">
                  <c:v>2823.3660915999999</c:v>
                </c:pt>
                <c:pt idx="146">
                  <c:v>2824.8279624000002</c:v>
                </c:pt>
                <c:pt idx="147">
                  <c:v>2826.2710347000002</c:v>
                </c:pt>
                <c:pt idx="148">
                  <c:v>2827.6518550000001</c:v>
                </c:pt>
                <c:pt idx="149">
                  <c:v>2829.0398776000002</c:v>
                </c:pt>
                <c:pt idx="150">
                  <c:v>2830.1355312000001</c:v>
                </c:pt>
                <c:pt idx="151">
                  <c:v>2831.1587383999999</c:v>
                </c:pt>
                <c:pt idx="152">
                  <c:v>2832.2780693</c:v>
                </c:pt>
                <c:pt idx="153">
                  <c:v>2833.2532016999999</c:v>
                </c:pt>
                <c:pt idx="154">
                  <c:v>2834.2882552000001</c:v>
                </c:pt>
                <c:pt idx="155">
                  <c:v>2835.2818342</c:v>
                </c:pt>
                <c:pt idx="156">
                  <c:v>2836.1286</c:v>
                </c:pt>
                <c:pt idx="157">
                  <c:v>2837.1187706000001</c:v>
                </c:pt>
                <c:pt idx="158">
                  <c:v>2838.1652723000002</c:v>
                </c:pt>
                <c:pt idx="159">
                  <c:v>2839.3550365999999</c:v>
                </c:pt>
                <c:pt idx="160">
                  <c:v>2840.6858894000002</c:v>
                </c:pt>
                <c:pt idx="161">
                  <c:v>2841.8199321000002</c:v>
                </c:pt>
                <c:pt idx="162">
                  <c:v>2842.7514153000002</c:v>
                </c:pt>
                <c:pt idx="163">
                  <c:v>2844.0072565</c:v>
                </c:pt>
                <c:pt idx="164">
                  <c:v>2845.2566538999999</c:v>
                </c:pt>
                <c:pt idx="165">
                  <c:v>2846.2478832000002</c:v>
                </c:pt>
                <c:pt idx="166">
                  <c:v>2847.3020740000002</c:v>
                </c:pt>
                <c:pt idx="167">
                  <c:v>2848.2294557</c:v>
                </c:pt>
                <c:pt idx="168">
                  <c:v>2849.3953187000002</c:v>
                </c:pt>
                <c:pt idx="169">
                  <c:v>2850.5378231999998</c:v>
                </c:pt>
                <c:pt idx="170">
                  <c:v>2851.7843585000001</c:v>
                </c:pt>
                <c:pt idx="171">
                  <c:v>2852.8651786</c:v>
                </c:pt>
                <c:pt idx="172">
                  <c:v>2853.9834704</c:v>
                </c:pt>
                <c:pt idx="173">
                  <c:v>2855.0969282999999</c:v>
                </c:pt>
                <c:pt idx="174">
                  <c:v>2856.2485004999999</c:v>
                </c:pt>
                <c:pt idx="175">
                  <c:v>2857.4806875999998</c:v>
                </c:pt>
                <c:pt idx="176">
                  <c:v>2858.4549014999998</c:v>
                </c:pt>
                <c:pt idx="177">
                  <c:v>2859.5610839999999</c:v>
                </c:pt>
                <c:pt idx="178">
                  <c:v>2860.5148233</c:v>
                </c:pt>
                <c:pt idx="179">
                  <c:v>2861.3189630000002</c:v>
                </c:pt>
                <c:pt idx="180">
                  <c:v>2862.2629234000001</c:v>
                </c:pt>
                <c:pt idx="181">
                  <c:v>2863.3366228</c:v>
                </c:pt>
                <c:pt idx="182">
                  <c:v>2864.4976052000002</c:v>
                </c:pt>
                <c:pt idx="183">
                  <c:v>2865.4263669000002</c:v>
                </c:pt>
                <c:pt idx="184">
                  <c:v>2866.7146293000001</c:v>
                </c:pt>
                <c:pt idx="185">
                  <c:v>2867.6076066000001</c:v>
                </c:pt>
                <c:pt idx="186">
                  <c:v>2868.9433838999998</c:v>
                </c:pt>
                <c:pt idx="187">
                  <c:v>2869.9262554000002</c:v>
                </c:pt>
                <c:pt idx="188">
                  <c:v>2870.7143845000001</c:v>
                </c:pt>
                <c:pt idx="189">
                  <c:v>2871.6810876</c:v>
                </c:pt>
                <c:pt idx="190">
                  <c:v>2872.4628081000001</c:v>
                </c:pt>
                <c:pt idx="191">
                  <c:v>2873.1720922</c:v>
                </c:pt>
                <c:pt idx="192">
                  <c:v>2874.1570624999999</c:v>
                </c:pt>
                <c:pt idx="193">
                  <c:v>2874.8618237999999</c:v>
                </c:pt>
                <c:pt idx="194">
                  <c:v>2875.6580749999998</c:v>
                </c:pt>
                <c:pt idx="195">
                  <c:v>2876.4013562</c:v>
                </c:pt>
                <c:pt idx="196">
                  <c:v>2877.0339681</c:v>
                </c:pt>
                <c:pt idx="197">
                  <c:v>2877.8365053000002</c:v>
                </c:pt>
                <c:pt idx="198">
                  <c:v>2878.7875981000002</c:v>
                </c:pt>
                <c:pt idx="199">
                  <c:v>2879.9987925999999</c:v>
                </c:pt>
                <c:pt idx="200">
                  <c:v>2880.9939006999998</c:v>
                </c:pt>
                <c:pt idx="201">
                  <c:v>2881.7900112000002</c:v>
                </c:pt>
                <c:pt idx="202">
                  <c:v>2882.2464163</c:v>
                </c:pt>
                <c:pt idx="203">
                  <c:v>2882.4333637999998</c:v>
                </c:pt>
                <c:pt idx="204">
                  <c:v>2882.9589055000001</c:v>
                </c:pt>
                <c:pt idx="205">
                  <c:v>2883.8330212000001</c:v>
                </c:pt>
                <c:pt idx="206">
                  <c:v>2884.3776277000002</c:v>
                </c:pt>
                <c:pt idx="207">
                  <c:v>2885.0159613000001</c:v>
                </c:pt>
                <c:pt idx="208">
                  <c:v>2885.4349139000001</c:v>
                </c:pt>
                <c:pt idx="209">
                  <c:v>2885.6944477000002</c:v>
                </c:pt>
                <c:pt idx="210">
                  <c:v>2886.5991432999999</c:v>
                </c:pt>
                <c:pt idx="211">
                  <c:v>2887.3172795</c:v>
                </c:pt>
                <c:pt idx="212">
                  <c:v>2887.4091407000001</c:v>
                </c:pt>
                <c:pt idx="213">
                  <c:v>2887.7479589999998</c:v>
                </c:pt>
                <c:pt idx="214">
                  <c:v>2888.1149976000002</c:v>
                </c:pt>
                <c:pt idx="215">
                  <c:v>2888.2707317999998</c:v>
                </c:pt>
                <c:pt idx="216">
                  <c:v>2888.6236405999998</c:v>
                </c:pt>
                <c:pt idx="217">
                  <c:v>2888.9268489999999</c:v>
                </c:pt>
                <c:pt idx="218">
                  <c:v>2889.3255856999999</c:v>
                </c:pt>
                <c:pt idx="219">
                  <c:v>2889.9270390000001</c:v>
                </c:pt>
                <c:pt idx="220">
                  <c:v>2890.4604325999999</c:v>
                </c:pt>
                <c:pt idx="221">
                  <c:v>2890.5724197999998</c:v>
                </c:pt>
                <c:pt idx="222">
                  <c:v>2890.6672434000002</c:v>
                </c:pt>
                <c:pt idx="223">
                  <c:v>2890.6697780999998</c:v>
                </c:pt>
                <c:pt idx="224">
                  <c:v>2890.3687897999998</c:v>
                </c:pt>
                <c:pt idx="225">
                  <c:v>2890.1933835</c:v>
                </c:pt>
                <c:pt idx="226">
                  <c:v>2889.6391198000001</c:v>
                </c:pt>
                <c:pt idx="227">
                  <c:v>2889.6497637000002</c:v>
                </c:pt>
              </c:numCache>
            </c:numRef>
          </c:val>
          <c:smooth val="1"/>
          <c:extLst>
            <c:ext xmlns:c16="http://schemas.microsoft.com/office/drawing/2014/chart" uri="{C3380CC4-5D6E-409C-BE32-E72D297353CC}">
              <c16:uniqueId val="{00000003-DED1-4CF3-99AE-6DB61129A105}"/>
            </c:ext>
          </c:extLst>
        </c:ser>
        <c:ser>
          <c:idx val="3"/>
          <c:order val="4"/>
          <c:tx>
            <c:strRef>
              <c:f>'4.1b'!$E$2</c:f>
              <c:strCache>
                <c:ptCount val="1"/>
                <c:pt idx="0">
                  <c:v>NZ new petrol light fleet</c:v>
                </c:pt>
              </c:strCache>
            </c:strRef>
          </c:tx>
          <c:spPr>
            <a:ln w="25400">
              <a:solidFill>
                <a:srgbClr val="434646"/>
              </a:solidFill>
              <a:prstDash val="solid"/>
            </a:ln>
          </c:spPr>
          <c:marker>
            <c:symbol val="none"/>
          </c:marker>
          <c:cat>
            <c:numRef>
              <c:f>'4.1b'!$A$3:$A$230</c:f>
              <c:numCache>
                <c:formatCode>General</c:formatCode>
                <c:ptCount val="228"/>
                <c:pt idx="0">
                  <c:v>2000</c:v>
                </c:pt>
                <c:pt idx="24">
                  <c:v>2002</c:v>
                </c:pt>
                <c:pt idx="48">
                  <c:v>2004</c:v>
                </c:pt>
                <c:pt idx="72">
                  <c:v>2006</c:v>
                </c:pt>
                <c:pt idx="96">
                  <c:v>2008</c:v>
                </c:pt>
                <c:pt idx="120">
                  <c:v>2010</c:v>
                </c:pt>
                <c:pt idx="144">
                  <c:v>2012</c:v>
                </c:pt>
                <c:pt idx="168">
                  <c:v>2014</c:v>
                </c:pt>
                <c:pt idx="192">
                  <c:v>2016</c:v>
                </c:pt>
                <c:pt idx="216">
                  <c:v>2018</c:v>
                </c:pt>
              </c:numCache>
            </c:numRef>
          </c:cat>
          <c:val>
            <c:numRef>
              <c:f>'4.1b'!$E$3:$E$230</c:f>
              <c:numCache>
                <c:formatCode>0</c:formatCode>
                <c:ptCount val="228"/>
                <c:pt idx="0">
                  <c:v>2075.8623788</c:v>
                </c:pt>
                <c:pt idx="1">
                  <c:v>2078.1465613</c:v>
                </c:pt>
                <c:pt idx="2">
                  <c:v>2080.9634529</c:v>
                </c:pt>
                <c:pt idx="3">
                  <c:v>2083.7616601</c:v>
                </c:pt>
                <c:pt idx="4">
                  <c:v>2086.0360085000002</c:v>
                </c:pt>
                <c:pt idx="5">
                  <c:v>2088.4345229999999</c:v>
                </c:pt>
                <c:pt idx="6">
                  <c:v>2091.0132961999998</c:v>
                </c:pt>
                <c:pt idx="7">
                  <c:v>2093.4773675000001</c:v>
                </c:pt>
                <c:pt idx="8">
                  <c:v>2096.3995968999998</c:v>
                </c:pt>
                <c:pt idx="9">
                  <c:v>2098.4232155999998</c:v>
                </c:pt>
                <c:pt idx="10">
                  <c:v>2100.9567459</c:v>
                </c:pt>
                <c:pt idx="11">
                  <c:v>2103.8666552999998</c:v>
                </c:pt>
                <c:pt idx="12">
                  <c:v>2106.5459446</c:v>
                </c:pt>
                <c:pt idx="13">
                  <c:v>2109.4165600000001</c:v>
                </c:pt>
                <c:pt idx="14">
                  <c:v>2112.0781791999998</c:v>
                </c:pt>
                <c:pt idx="15">
                  <c:v>2114.9998692999998</c:v>
                </c:pt>
                <c:pt idx="16">
                  <c:v>2117.6652475999999</c:v>
                </c:pt>
                <c:pt idx="17">
                  <c:v>2120.7839054000001</c:v>
                </c:pt>
                <c:pt idx="18">
                  <c:v>2123.5497169</c:v>
                </c:pt>
                <c:pt idx="19">
                  <c:v>2126.3097348000001</c:v>
                </c:pt>
                <c:pt idx="20">
                  <c:v>2129.1103352</c:v>
                </c:pt>
                <c:pt idx="21">
                  <c:v>2131.2083296000001</c:v>
                </c:pt>
                <c:pt idx="22">
                  <c:v>2134.7288592999998</c:v>
                </c:pt>
                <c:pt idx="23">
                  <c:v>2138.1359735999999</c:v>
                </c:pt>
                <c:pt idx="24">
                  <c:v>2141.2135001000001</c:v>
                </c:pt>
                <c:pt idx="25">
                  <c:v>2144.3963610000001</c:v>
                </c:pt>
                <c:pt idx="26">
                  <c:v>2147.7887642000001</c:v>
                </c:pt>
                <c:pt idx="27">
                  <c:v>2150.4994237000001</c:v>
                </c:pt>
                <c:pt idx="28">
                  <c:v>2153.6960677000002</c:v>
                </c:pt>
                <c:pt idx="29">
                  <c:v>2157.3409336</c:v>
                </c:pt>
                <c:pt idx="30">
                  <c:v>2160.1397262999999</c:v>
                </c:pt>
                <c:pt idx="31">
                  <c:v>2163.290579</c:v>
                </c:pt>
                <c:pt idx="32">
                  <c:v>2166.6727471999998</c:v>
                </c:pt>
                <c:pt idx="33">
                  <c:v>2169.1536557999998</c:v>
                </c:pt>
                <c:pt idx="34">
                  <c:v>2172.9034265999999</c:v>
                </c:pt>
                <c:pt idx="35">
                  <c:v>2176.1744834000001</c:v>
                </c:pt>
                <c:pt idx="36">
                  <c:v>2179.7381853000002</c:v>
                </c:pt>
                <c:pt idx="37">
                  <c:v>2183.5867188000002</c:v>
                </c:pt>
                <c:pt idx="38">
                  <c:v>2186.9865915999999</c:v>
                </c:pt>
                <c:pt idx="39">
                  <c:v>2190.0042318999999</c:v>
                </c:pt>
                <c:pt idx="40">
                  <c:v>2193.4959411999998</c:v>
                </c:pt>
                <c:pt idx="41">
                  <c:v>2197.2715339000001</c:v>
                </c:pt>
                <c:pt idx="42">
                  <c:v>2200.7419399</c:v>
                </c:pt>
                <c:pt idx="43">
                  <c:v>2204.7941052000001</c:v>
                </c:pt>
                <c:pt idx="44">
                  <c:v>2208.4633192000001</c:v>
                </c:pt>
                <c:pt idx="45">
                  <c:v>2211.7736009</c:v>
                </c:pt>
                <c:pt idx="46">
                  <c:v>2216.5508233</c:v>
                </c:pt>
                <c:pt idx="47">
                  <c:v>2219.7314778999998</c:v>
                </c:pt>
                <c:pt idx="48">
                  <c:v>2222.8880849000002</c:v>
                </c:pt>
                <c:pt idx="49">
                  <c:v>2226.5705305000001</c:v>
                </c:pt>
                <c:pt idx="50">
                  <c:v>2229.7732065</c:v>
                </c:pt>
                <c:pt idx="51">
                  <c:v>2233.4979659000001</c:v>
                </c:pt>
                <c:pt idx="52">
                  <c:v>2237.2183983999998</c:v>
                </c:pt>
                <c:pt idx="53">
                  <c:v>2240.7523811999999</c:v>
                </c:pt>
                <c:pt idx="54">
                  <c:v>2244.6746056000002</c:v>
                </c:pt>
                <c:pt idx="55">
                  <c:v>2248.5127201</c:v>
                </c:pt>
                <c:pt idx="56">
                  <c:v>2252.5346396</c:v>
                </c:pt>
                <c:pt idx="57">
                  <c:v>2255.9451571</c:v>
                </c:pt>
                <c:pt idx="58">
                  <c:v>2259.5579182000001</c:v>
                </c:pt>
                <c:pt idx="59">
                  <c:v>2263.3095741000002</c:v>
                </c:pt>
                <c:pt idx="60">
                  <c:v>2266.7898163</c:v>
                </c:pt>
                <c:pt idx="61">
                  <c:v>2270.2764978</c:v>
                </c:pt>
                <c:pt idx="62">
                  <c:v>2272.9515243999999</c:v>
                </c:pt>
                <c:pt idx="63">
                  <c:v>2276.2891393999998</c:v>
                </c:pt>
                <c:pt idx="64">
                  <c:v>2279.8271039000001</c:v>
                </c:pt>
                <c:pt idx="65">
                  <c:v>2283.2279644</c:v>
                </c:pt>
                <c:pt idx="66">
                  <c:v>2286.2105348999999</c:v>
                </c:pt>
                <c:pt idx="67">
                  <c:v>2289.2531847</c:v>
                </c:pt>
                <c:pt idx="68">
                  <c:v>2291.7484242</c:v>
                </c:pt>
                <c:pt idx="69">
                  <c:v>2294.1215109</c:v>
                </c:pt>
                <c:pt idx="70">
                  <c:v>2297.0935457</c:v>
                </c:pt>
                <c:pt idx="71">
                  <c:v>2299.4041656999998</c:v>
                </c:pt>
                <c:pt idx="72">
                  <c:v>2302.2496163999999</c:v>
                </c:pt>
                <c:pt idx="73">
                  <c:v>2305.2598389999998</c:v>
                </c:pt>
                <c:pt idx="74">
                  <c:v>2307.5157153</c:v>
                </c:pt>
                <c:pt idx="75">
                  <c:v>2310.0446145999999</c:v>
                </c:pt>
                <c:pt idx="76">
                  <c:v>2311.888841</c:v>
                </c:pt>
                <c:pt idx="77">
                  <c:v>2313.9982242000001</c:v>
                </c:pt>
                <c:pt idx="78">
                  <c:v>2316.4167981000001</c:v>
                </c:pt>
                <c:pt idx="79">
                  <c:v>2318.3995845999998</c:v>
                </c:pt>
                <c:pt idx="80">
                  <c:v>2321.4141423999999</c:v>
                </c:pt>
                <c:pt idx="81">
                  <c:v>2323.5612473000001</c:v>
                </c:pt>
                <c:pt idx="82">
                  <c:v>2326.3566827999998</c:v>
                </c:pt>
                <c:pt idx="83">
                  <c:v>2328.6278395999998</c:v>
                </c:pt>
                <c:pt idx="84">
                  <c:v>2330.9824146000001</c:v>
                </c:pt>
                <c:pt idx="85">
                  <c:v>2333.4220467999999</c:v>
                </c:pt>
                <c:pt idx="86">
                  <c:v>2335.7693598000001</c:v>
                </c:pt>
                <c:pt idx="87">
                  <c:v>2338.2438140999998</c:v>
                </c:pt>
                <c:pt idx="88">
                  <c:v>2340.7220369000001</c:v>
                </c:pt>
                <c:pt idx="89">
                  <c:v>2343.0506593</c:v>
                </c:pt>
                <c:pt idx="90">
                  <c:v>2345.2279082</c:v>
                </c:pt>
                <c:pt idx="91">
                  <c:v>2347.2961332</c:v>
                </c:pt>
                <c:pt idx="92">
                  <c:v>2349.6021368000002</c:v>
                </c:pt>
                <c:pt idx="93">
                  <c:v>2351.2115248999999</c:v>
                </c:pt>
                <c:pt idx="94">
                  <c:v>2353.6184032000001</c:v>
                </c:pt>
                <c:pt idx="95">
                  <c:v>2355.3479849</c:v>
                </c:pt>
                <c:pt idx="96">
                  <c:v>2357.1803475000002</c:v>
                </c:pt>
                <c:pt idx="97">
                  <c:v>2358.8975808999999</c:v>
                </c:pt>
                <c:pt idx="98">
                  <c:v>2360.1671543000002</c:v>
                </c:pt>
                <c:pt idx="99">
                  <c:v>2361.3436121</c:v>
                </c:pt>
                <c:pt idx="100">
                  <c:v>2362.7564327999999</c:v>
                </c:pt>
                <c:pt idx="101">
                  <c:v>2364.2233421999999</c:v>
                </c:pt>
                <c:pt idx="102">
                  <c:v>2365.6317984000002</c:v>
                </c:pt>
                <c:pt idx="103">
                  <c:v>2367.1333150999999</c:v>
                </c:pt>
                <c:pt idx="104">
                  <c:v>2368.4689059000002</c:v>
                </c:pt>
                <c:pt idx="105">
                  <c:v>2369.3260307</c:v>
                </c:pt>
                <c:pt idx="106">
                  <c:v>2370.6186066999999</c:v>
                </c:pt>
                <c:pt idx="107">
                  <c:v>2371.6483398</c:v>
                </c:pt>
                <c:pt idx="108">
                  <c:v>2372.8017989</c:v>
                </c:pt>
                <c:pt idx="109">
                  <c:v>2374.1914507000001</c:v>
                </c:pt>
                <c:pt idx="110">
                  <c:v>2375.1431146</c:v>
                </c:pt>
                <c:pt idx="111">
                  <c:v>2375.9784439</c:v>
                </c:pt>
                <c:pt idx="112">
                  <c:v>2376.8778548</c:v>
                </c:pt>
                <c:pt idx="113">
                  <c:v>2377.7700672999999</c:v>
                </c:pt>
                <c:pt idx="114">
                  <c:v>2378.6008787000001</c:v>
                </c:pt>
                <c:pt idx="115">
                  <c:v>2379.6001056999999</c:v>
                </c:pt>
                <c:pt idx="116">
                  <c:v>2380.6363707</c:v>
                </c:pt>
                <c:pt idx="117">
                  <c:v>2381.0967254000002</c:v>
                </c:pt>
                <c:pt idx="118">
                  <c:v>2382.1788025000001</c:v>
                </c:pt>
                <c:pt idx="119">
                  <c:v>2382.8819397000002</c:v>
                </c:pt>
                <c:pt idx="120">
                  <c:v>2383.4489349999999</c:v>
                </c:pt>
                <c:pt idx="121">
                  <c:v>2384.2612155000002</c:v>
                </c:pt>
                <c:pt idx="122">
                  <c:v>2385.0552885000002</c:v>
                </c:pt>
                <c:pt idx="123">
                  <c:v>2385.7014855000002</c:v>
                </c:pt>
                <c:pt idx="124">
                  <c:v>2386.6892945999998</c:v>
                </c:pt>
                <c:pt idx="125">
                  <c:v>2387.5415475999998</c:v>
                </c:pt>
                <c:pt idx="126">
                  <c:v>2388.4291076</c:v>
                </c:pt>
                <c:pt idx="127">
                  <c:v>2389.2931742000001</c:v>
                </c:pt>
                <c:pt idx="128">
                  <c:v>2389.7507249999999</c:v>
                </c:pt>
                <c:pt idx="129">
                  <c:v>2390.2668444000001</c:v>
                </c:pt>
                <c:pt idx="130">
                  <c:v>2391.0509207</c:v>
                </c:pt>
                <c:pt idx="131">
                  <c:v>2391.5526946</c:v>
                </c:pt>
                <c:pt idx="132">
                  <c:v>2392.0389639</c:v>
                </c:pt>
                <c:pt idx="133">
                  <c:v>2392.3699843999998</c:v>
                </c:pt>
                <c:pt idx="134">
                  <c:v>2392.8489586000001</c:v>
                </c:pt>
                <c:pt idx="135">
                  <c:v>2393.3120889000002</c:v>
                </c:pt>
                <c:pt idx="136">
                  <c:v>2393.8593218999999</c:v>
                </c:pt>
                <c:pt idx="137">
                  <c:v>2394.3681934000001</c:v>
                </c:pt>
                <c:pt idx="138">
                  <c:v>2394.7978143999999</c:v>
                </c:pt>
                <c:pt idx="139">
                  <c:v>2395.3444270999998</c:v>
                </c:pt>
                <c:pt idx="140">
                  <c:v>2395.5140544999999</c:v>
                </c:pt>
                <c:pt idx="141">
                  <c:v>2395.4883349000002</c:v>
                </c:pt>
                <c:pt idx="142">
                  <c:v>2395.5086292999999</c:v>
                </c:pt>
                <c:pt idx="143">
                  <c:v>2395.8011114000001</c:v>
                </c:pt>
                <c:pt idx="144">
                  <c:v>2395.473297</c:v>
                </c:pt>
                <c:pt idx="145">
                  <c:v>2395.3148129000001</c:v>
                </c:pt>
                <c:pt idx="146">
                  <c:v>2395.3362665999998</c:v>
                </c:pt>
                <c:pt idx="147">
                  <c:v>2394.9514475999999</c:v>
                </c:pt>
                <c:pt idx="148">
                  <c:v>2394.8494043999999</c:v>
                </c:pt>
                <c:pt idx="149">
                  <c:v>2394.7511657</c:v>
                </c:pt>
                <c:pt idx="150">
                  <c:v>2395.0913423000002</c:v>
                </c:pt>
                <c:pt idx="151">
                  <c:v>2395.0365258000002</c:v>
                </c:pt>
                <c:pt idx="152">
                  <c:v>2394.5468246999999</c:v>
                </c:pt>
                <c:pt idx="153">
                  <c:v>2394.5601879000001</c:v>
                </c:pt>
                <c:pt idx="154">
                  <c:v>2394.0156717</c:v>
                </c:pt>
                <c:pt idx="155">
                  <c:v>2393.2747792999999</c:v>
                </c:pt>
                <c:pt idx="156">
                  <c:v>2393.0998205000001</c:v>
                </c:pt>
                <c:pt idx="157">
                  <c:v>2392.2128741000001</c:v>
                </c:pt>
                <c:pt idx="158">
                  <c:v>2391.6888039999999</c:v>
                </c:pt>
                <c:pt idx="159">
                  <c:v>2391.6720713999998</c:v>
                </c:pt>
                <c:pt idx="160">
                  <c:v>2391.3479959000001</c:v>
                </c:pt>
                <c:pt idx="161">
                  <c:v>2390.6776364000002</c:v>
                </c:pt>
                <c:pt idx="162">
                  <c:v>2390.5124470000001</c:v>
                </c:pt>
                <c:pt idx="163">
                  <c:v>2390.0181861999999</c:v>
                </c:pt>
                <c:pt idx="164">
                  <c:v>2389.3496061000001</c:v>
                </c:pt>
                <c:pt idx="165">
                  <c:v>2389.1304577000001</c:v>
                </c:pt>
                <c:pt idx="166">
                  <c:v>2388.7007228000002</c:v>
                </c:pt>
                <c:pt idx="167">
                  <c:v>2388.4665338</c:v>
                </c:pt>
                <c:pt idx="168">
                  <c:v>2388.0081814</c:v>
                </c:pt>
                <c:pt idx="169">
                  <c:v>2387.0940270000001</c:v>
                </c:pt>
                <c:pt idx="170">
                  <c:v>2386.8009099000001</c:v>
                </c:pt>
                <c:pt idx="171">
                  <c:v>2386.6650226000002</c:v>
                </c:pt>
                <c:pt idx="172">
                  <c:v>2386.2657628000002</c:v>
                </c:pt>
                <c:pt idx="173">
                  <c:v>2385.9903024999999</c:v>
                </c:pt>
                <c:pt idx="174">
                  <c:v>2385.5397419999999</c:v>
                </c:pt>
                <c:pt idx="175">
                  <c:v>2384.8363899000001</c:v>
                </c:pt>
                <c:pt idx="176">
                  <c:v>2384.1074942</c:v>
                </c:pt>
                <c:pt idx="177">
                  <c:v>2382.9106012000002</c:v>
                </c:pt>
                <c:pt idx="178">
                  <c:v>2381.3172156000001</c:v>
                </c:pt>
                <c:pt idx="179">
                  <c:v>2380.8959966000002</c:v>
                </c:pt>
                <c:pt idx="180">
                  <c:v>2380.3648171999998</c:v>
                </c:pt>
                <c:pt idx="181">
                  <c:v>2379.2826143000002</c:v>
                </c:pt>
                <c:pt idx="182">
                  <c:v>2378.8050100999999</c:v>
                </c:pt>
                <c:pt idx="183">
                  <c:v>2378.2290453000001</c:v>
                </c:pt>
                <c:pt idx="184">
                  <c:v>2377.5135985000002</c:v>
                </c:pt>
                <c:pt idx="185">
                  <c:v>2377.3922068000002</c:v>
                </c:pt>
                <c:pt idx="186">
                  <c:v>2376.9848284</c:v>
                </c:pt>
                <c:pt idx="187">
                  <c:v>2376.1795274999999</c:v>
                </c:pt>
                <c:pt idx="188">
                  <c:v>2375.6072048000001</c:v>
                </c:pt>
                <c:pt idx="189">
                  <c:v>2374.7095749999999</c:v>
                </c:pt>
                <c:pt idx="190">
                  <c:v>2373.8134303000002</c:v>
                </c:pt>
                <c:pt idx="191">
                  <c:v>2373.3654541999999</c:v>
                </c:pt>
                <c:pt idx="192">
                  <c:v>2373.1928137999998</c:v>
                </c:pt>
                <c:pt idx="193">
                  <c:v>2372.5594259999998</c:v>
                </c:pt>
                <c:pt idx="194">
                  <c:v>2371.7390188999998</c:v>
                </c:pt>
                <c:pt idx="195">
                  <c:v>2370.8201319999998</c:v>
                </c:pt>
                <c:pt idx="196">
                  <c:v>2370.3664156</c:v>
                </c:pt>
                <c:pt idx="197">
                  <c:v>2369.7486930999999</c:v>
                </c:pt>
                <c:pt idx="198">
                  <c:v>2369.0125334999998</c:v>
                </c:pt>
                <c:pt idx="199">
                  <c:v>2368.2930047999998</c:v>
                </c:pt>
                <c:pt idx="200">
                  <c:v>2367.4714128000001</c:v>
                </c:pt>
                <c:pt idx="201">
                  <c:v>2366.3635964</c:v>
                </c:pt>
                <c:pt idx="202">
                  <c:v>2365.1266169</c:v>
                </c:pt>
                <c:pt idx="203">
                  <c:v>2364.0049611999998</c:v>
                </c:pt>
                <c:pt idx="204">
                  <c:v>2363.2472422999999</c:v>
                </c:pt>
                <c:pt idx="205">
                  <c:v>2361.9665574000001</c:v>
                </c:pt>
                <c:pt idx="206">
                  <c:v>2361.1899045999999</c:v>
                </c:pt>
                <c:pt idx="207">
                  <c:v>2360.1916541999999</c:v>
                </c:pt>
                <c:pt idx="208">
                  <c:v>2359.9299200999999</c:v>
                </c:pt>
                <c:pt idx="209">
                  <c:v>2358.8367471000001</c:v>
                </c:pt>
                <c:pt idx="210">
                  <c:v>2358.0267748000001</c:v>
                </c:pt>
                <c:pt idx="211">
                  <c:v>2357.2275754000002</c:v>
                </c:pt>
                <c:pt idx="212">
                  <c:v>2355.8975409</c:v>
                </c:pt>
                <c:pt idx="213">
                  <c:v>2354.5781473000002</c:v>
                </c:pt>
                <c:pt idx="214">
                  <c:v>2353.3650934000002</c:v>
                </c:pt>
                <c:pt idx="215">
                  <c:v>2351.8269528999999</c:v>
                </c:pt>
                <c:pt idx="216">
                  <c:v>2350.5681460000001</c:v>
                </c:pt>
                <c:pt idx="217">
                  <c:v>2348.9743238000001</c:v>
                </c:pt>
                <c:pt idx="218">
                  <c:v>2348.2680274999998</c:v>
                </c:pt>
                <c:pt idx="219">
                  <c:v>2347.3796664000001</c:v>
                </c:pt>
                <c:pt idx="220">
                  <c:v>2346.5128043</c:v>
                </c:pt>
                <c:pt idx="221">
                  <c:v>2344.8228982999999</c:v>
                </c:pt>
                <c:pt idx="222">
                  <c:v>2343.4918391000001</c:v>
                </c:pt>
                <c:pt idx="223">
                  <c:v>2341.6359735999999</c:v>
                </c:pt>
                <c:pt idx="224">
                  <c:v>2339.2459549999999</c:v>
                </c:pt>
                <c:pt idx="225">
                  <c:v>2337.6575653</c:v>
                </c:pt>
                <c:pt idx="226">
                  <c:v>2335.6483954999999</c:v>
                </c:pt>
                <c:pt idx="227">
                  <c:v>2333.9807394999998</c:v>
                </c:pt>
              </c:numCache>
            </c:numRef>
          </c:val>
          <c:smooth val="1"/>
          <c:extLst>
            <c:ext xmlns:c16="http://schemas.microsoft.com/office/drawing/2014/chart" uri="{C3380CC4-5D6E-409C-BE32-E72D297353CC}">
              <c16:uniqueId val="{00000004-DED1-4CF3-99AE-6DB61129A105}"/>
            </c:ext>
          </c:extLst>
        </c:ser>
        <c:ser>
          <c:idx val="5"/>
          <c:order val="5"/>
          <c:tx>
            <c:strRef>
              <c:f>'4.1b'!$H$2</c:f>
              <c:strCache>
                <c:ptCount val="1"/>
                <c:pt idx="0">
                  <c:v>NZ New diesel light fleet</c:v>
                </c:pt>
              </c:strCache>
            </c:strRef>
          </c:tx>
          <c:spPr>
            <a:ln w="25400">
              <a:solidFill>
                <a:srgbClr val="434646"/>
              </a:solidFill>
              <a:prstDash val="sysDash"/>
            </a:ln>
          </c:spPr>
          <c:marker>
            <c:symbol val="none"/>
          </c:marker>
          <c:cat>
            <c:numRef>
              <c:f>'4.1b'!$A$3:$A$230</c:f>
              <c:numCache>
                <c:formatCode>General</c:formatCode>
                <c:ptCount val="228"/>
                <c:pt idx="0">
                  <c:v>2000</c:v>
                </c:pt>
                <c:pt idx="24">
                  <c:v>2002</c:v>
                </c:pt>
                <c:pt idx="48">
                  <c:v>2004</c:v>
                </c:pt>
                <c:pt idx="72">
                  <c:v>2006</c:v>
                </c:pt>
                <c:pt idx="96">
                  <c:v>2008</c:v>
                </c:pt>
                <c:pt idx="120">
                  <c:v>2010</c:v>
                </c:pt>
                <c:pt idx="144">
                  <c:v>2012</c:v>
                </c:pt>
                <c:pt idx="168">
                  <c:v>2014</c:v>
                </c:pt>
                <c:pt idx="192">
                  <c:v>2016</c:v>
                </c:pt>
                <c:pt idx="216">
                  <c:v>2018</c:v>
                </c:pt>
              </c:numCache>
            </c:numRef>
          </c:cat>
          <c:val>
            <c:numRef>
              <c:f>'4.1b'!$H$3:$H$230</c:f>
              <c:numCache>
                <c:formatCode>0</c:formatCode>
                <c:ptCount val="228"/>
                <c:pt idx="0">
                  <c:v>2638.4757543000001</c:v>
                </c:pt>
                <c:pt idx="1">
                  <c:v>2640.5620530000001</c:v>
                </c:pt>
                <c:pt idx="2">
                  <c:v>2642.9047478000002</c:v>
                </c:pt>
                <c:pt idx="3">
                  <c:v>2644.4886901</c:v>
                </c:pt>
                <c:pt idx="4">
                  <c:v>2646.3143805</c:v>
                </c:pt>
                <c:pt idx="5">
                  <c:v>2648.3500284000002</c:v>
                </c:pt>
                <c:pt idx="6">
                  <c:v>2650.296437</c:v>
                </c:pt>
                <c:pt idx="7">
                  <c:v>2651.2746922000001</c:v>
                </c:pt>
                <c:pt idx="8">
                  <c:v>2652.8342096000001</c:v>
                </c:pt>
                <c:pt idx="9">
                  <c:v>2653.1971088999999</c:v>
                </c:pt>
                <c:pt idx="10">
                  <c:v>2654.7614398999999</c:v>
                </c:pt>
                <c:pt idx="11">
                  <c:v>2656.8900847999998</c:v>
                </c:pt>
                <c:pt idx="12">
                  <c:v>2657.0547200000001</c:v>
                </c:pt>
                <c:pt idx="13">
                  <c:v>2658.7517819999998</c:v>
                </c:pt>
                <c:pt idx="14">
                  <c:v>2659.6765836999998</c:v>
                </c:pt>
                <c:pt idx="15">
                  <c:v>2660.7151303000001</c:v>
                </c:pt>
                <c:pt idx="16">
                  <c:v>2662.0548073</c:v>
                </c:pt>
                <c:pt idx="17">
                  <c:v>2663.7887375</c:v>
                </c:pt>
                <c:pt idx="18">
                  <c:v>2665.2351862</c:v>
                </c:pt>
                <c:pt idx="19">
                  <c:v>2666.0854552999999</c:v>
                </c:pt>
                <c:pt idx="20">
                  <c:v>2667.6133294000001</c:v>
                </c:pt>
                <c:pt idx="21">
                  <c:v>2668.1863327000001</c:v>
                </c:pt>
                <c:pt idx="22">
                  <c:v>2669.2107436000001</c:v>
                </c:pt>
                <c:pt idx="23">
                  <c:v>2670.3240246999999</c:v>
                </c:pt>
                <c:pt idx="24">
                  <c:v>2670.9677179</c:v>
                </c:pt>
                <c:pt idx="25">
                  <c:v>2671.8570877000002</c:v>
                </c:pt>
                <c:pt idx="26">
                  <c:v>2673.4105840000002</c:v>
                </c:pt>
                <c:pt idx="27">
                  <c:v>2674.4316778000002</c:v>
                </c:pt>
                <c:pt idx="28">
                  <c:v>2675.9526013999998</c:v>
                </c:pt>
                <c:pt idx="29">
                  <c:v>2677.5003839000001</c:v>
                </c:pt>
                <c:pt idx="30">
                  <c:v>2678.5643930000001</c:v>
                </c:pt>
                <c:pt idx="31">
                  <c:v>2680.3322604</c:v>
                </c:pt>
                <c:pt idx="32">
                  <c:v>2681.1635053</c:v>
                </c:pt>
                <c:pt idx="33">
                  <c:v>2682.1038182000002</c:v>
                </c:pt>
                <c:pt idx="34">
                  <c:v>2683.3406359000001</c:v>
                </c:pt>
                <c:pt idx="35">
                  <c:v>2684.7136159000001</c:v>
                </c:pt>
                <c:pt idx="36">
                  <c:v>2685.6661783</c:v>
                </c:pt>
                <c:pt idx="37">
                  <c:v>2686.6797928999999</c:v>
                </c:pt>
                <c:pt idx="38">
                  <c:v>2687.4277505</c:v>
                </c:pt>
                <c:pt idx="39">
                  <c:v>2688.5878837999999</c:v>
                </c:pt>
                <c:pt idx="40">
                  <c:v>2690.1214964000001</c:v>
                </c:pt>
                <c:pt idx="41">
                  <c:v>2691.6547820999999</c:v>
                </c:pt>
                <c:pt idx="42">
                  <c:v>2692.5950622999999</c:v>
                </c:pt>
                <c:pt idx="43">
                  <c:v>2693.8393850000002</c:v>
                </c:pt>
                <c:pt idx="44">
                  <c:v>2694.7190399999999</c:v>
                </c:pt>
                <c:pt idx="45">
                  <c:v>2695.2379114999999</c:v>
                </c:pt>
                <c:pt idx="46">
                  <c:v>2696.2221343000001</c:v>
                </c:pt>
                <c:pt idx="47">
                  <c:v>2696.9285002000001</c:v>
                </c:pt>
                <c:pt idx="48">
                  <c:v>2697.9314356</c:v>
                </c:pt>
                <c:pt idx="49">
                  <c:v>2699.1347144000001</c:v>
                </c:pt>
                <c:pt idx="50">
                  <c:v>2699.7376273999998</c:v>
                </c:pt>
                <c:pt idx="51">
                  <c:v>2700.6812421</c:v>
                </c:pt>
                <c:pt idx="52">
                  <c:v>2701.764678</c:v>
                </c:pt>
                <c:pt idx="53">
                  <c:v>2702.7445048</c:v>
                </c:pt>
                <c:pt idx="54">
                  <c:v>2703.7440397999999</c:v>
                </c:pt>
                <c:pt idx="55">
                  <c:v>2704.6560199</c:v>
                </c:pt>
                <c:pt idx="56">
                  <c:v>2705.4687115000002</c:v>
                </c:pt>
                <c:pt idx="57">
                  <c:v>2705.9079204999998</c:v>
                </c:pt>
                <c:pt idx="58">
                  <c:v>2706.6225233999999</c:v>
                </c:pt>
                <c:pt idx="59">
                  <c:v>2707.2809836000001</c:v>
                </c:pt>
                <c:pt idx="60">
                  <c:v>2707.5693092000001</c:v>
                </c:pt>
                <c:pt idx="61">
                  <c:v>2708.3846288999998</c:v>
                </c:pt>
                <c:pt idx="62">
                  <c:v>2709.1382401000001</c:v>
                </c:pt>
                <c:pt idx="63">
                  <c:v>2709.6389156</c:v>
                </c:pt>
                <c:pt idx="64">
                  <c:v>2710.1736768999999</c:v>
                </c:pt>
                <c:pt idx="65">
                  <c:v>2710.7615875000001</c:v>
                </c:pt>
                <c:pt idx="66">
                  <c:v>2711.2155676000002</c:v>
                </c:pt>
                <c:pt idx="67">
                  <c:v>2711.4373968</c:v>
                </c:pt>
                <c:pt idx="68">
                  <c:v>2711.6763572</c:v>
                </c:pt>
                <c:pt idx="69">
                  <c:v>2712.0513882</c:v>
                </c:pt>
                <c:pt idx="70">
                  <c:v>2712.1850085999999</c:v>
                </c:pt>
                <c:pt idx="71">
                  <c:v>2712.5179395</c:v>
                </c:pt>
                <c:pt idx="72">
                  <c:v>2712.4337000999999</c:v>
                </c:pt>
                <c:pt idx="73">
                  <c:v>2712.3236673000001</c:v>
                </c:pt>
                <c:pt idx="74">
                  <c:v>2712.3616182999999</c:v>
                </c:pt>
                <c:pt idx="75">
                  <c:v>2712.4825258999999</c:v>
                </c:pt>
                <c:pt idx="76">
                  <c:v>2712.1811201</c:v>
                </c:pt>
                <c:pt idx="77">
                  <c:v>2711.8088597000001</c:v>
                </c:pt>
                <c:pt idx="78">
                  <c:v>2711.4927145000001</c:v>
                </c:pt>
                <c:pt idx="79">
                  <c:v>2711.0812827999998</c:v>
                </c:pt>
                <c:pt idx="80">
                  <c:v>2710.5062431000001</c:v>
                </c:pt>
                <c:pt idx="81">
                  <c:v>2710.5837480999999</c:v>
                </c:pt>
                <c:pt idx="82">
                  <c:v>2710.5305217999999</c:v>
                </c:pt>
                <c:pt idx="83">
                  <c:v>2710.6024118</c:v>
                </c:pt>
                <c:pt idx="84">
                  <c:v>2710.4080574999998</c:v>
                </c:pt>
                <c:pt idx="85">
                  <c:v>2710.5660779</c:v>
                </c:pt>
                <c:pt idx="86">
                  <c:v>2710.9675695999999</c:v>
                </c:pt>
                <c:pt idx="87">
                  <c:v>2711.6979455000001</c:v>
                </c:pt>
                <c:pt idx="88">
                  <c:v>2711.6717417</c:v>
                </c:pt>
                <c:pt idx="89">
                  <c:v>2712.5782482</c:v>
                </c:pt>
                <c:pt idx="90">
                  <c:v>2713.6161253</c:v>
                </c:pt>
                <c:pt idx="91">
                  <c:v>2714.0092758000001</c:v>
                </c:pt>
                <c:pt idx="92">
                  <c:v>2713.7221331999999</c:v>
                </c:pt>
                <c:pt idx="93">
                  <c:v>2713.7787330000001</c:v>
                </c:pt>
                <c:pt idx="94">
                  <c:v>2714.4154600000002</c:v>
                </c:pt>
                <c:pt idx="95">
                  <c:v>2715.3521486</c:v>
                </c:pt>
                <c:pt idx="96">
                  <c:v>2715.4449006</c:v>
                </c:pt>
                <c:pt idx="97">
                  <c:v>2715.7763543999999</c:v>
                </c:pt>
                <c:pt idx="98">
                  <c:v>2716.1878956</c:v>
                </c:pt>
                <c:pt idx="99">
                  <c:v>2715.6947122000001</c:v>
                </c:pt>
                <c:pt idx="100">
                  <c:v>2715.4402670999998</c:v>
                </c:pt>
                <c:pt idx="101">
                  <c:v>2714.9402922999998</c:v>
                </c:pt>
                <c:pt idx="102">
                  <c:v>2714.7936783</c:v>
                </c:pt>
                <c:pt idx="103">
                  <c:v>2713.8903620999999</c:v>
                </c:pt>
                <c:pt idx="104">
                  <c:v>2713.1189393999998</c:v>
                </c:pt>
                <c:pt idx="105">
                  <c:v>2712.8237081000002</c:v>
                </c:pt>
                <c:pt idx="106">
                  <c:v>2712.0202644999999</c:v>
                </c:pt>
                <c:pt idx="107">
                  <c:v>2710.9946448999999</c:v>
                </c:pt>
                <c:pt idx="108">
                  <c:v>2710.3468512999998</c:v>
                </c:pt>
                <c:pt idx="109">
                  <c:v>2709.6495073000001</c:v>
                </c:pt>
                <c:pt idx="110">
                  <c:v>2708.3242070000001</c:v>
                </c:pt>
                <c:pt idx="111">
                  <c:v>2707.7367493000002</c:v>
                </c:pt>
                <c:pt idx="112">
                  <c:v>2707.2979264999999</c:v>
                </c:pt>
                <c:pt idx="113">
                  <c:v>2706.9371578</c:v>
                </c:pt>
                <c:pt idx="114">
                  <c:v>2706.2137410999999</c:v>
                </c:pt>
                <c:pt idx="115">
                  <c:v>2705.0094595</c:v>
                </c:pt>
                <c:pt idx="116">
                  <c:v>2703.8624444000002</c:v>
                </c:pt>
                <c:pt idx="117">
                  <c:v>2703.2709463000001</c:v>
                </c:pt>
                <c:pt idx="118">
                  <c:v>2702.4522863000002</c:v>
                </c:pt>
                <c:pt idx="119">
                  <c:v>2702.0182549000001</c:v>
                </c:pt>
                <c:pt idx="120">
                  <c:v>2701.4277947</c:v>
                </c:pt>
                <c:pt idx="121">
                  <c:v>2700.7405782999999</c:v>
                </c:pt>
                <c:pt idx="122">
                  <c:v>2700.5378142</c:v>
                </c:pt>
                <c:pt idx="123">
                  <c:v>2699.612451</c:v>
                </c:pt>
                <c:pt idx="124">
                  <c:v>2698.9597818000002</c:v>
                </c:pt>
                <c:pt idx="125">
                  <c:v>2698.7939884000002</c:v>
                </c:pt>
                <c:pt idx="126">
                  <c:v>2698.1364543</c:v>
                </c:pt>
                <c:pt idx="127">
                  <c:v>2697.3303643999998</c:v>
                </c:pt>
                <c:pt idx="128">
                  <c:v>2696.4771848999999</c:v>
                </c:pt>
                <c:pt idx="129">
                  <c:v>2695.7819798999999</c:v>
                </c:pt>
                <c:pt idx="130">
                  <c:v>2695.4345936999998</c:v>
                </c:pt>
                <c:pt idx="131">
                  <c:v>2695.0218368999999</c:v>
                </c:pt>
                <c:pt idx="132">
                  <c:v>2694.4076461</c:v>
                </c:pt>
                <c:pt idx="133">
                  <c:v>2694.0713427000001</c:v>
                </c:pt>
                <c:pt idx="134">
                  <c:v>2693.7429207999999</c:v>
                </c:pt>
                <c:pt idx="135">
                  <c:v>2693.2851851</c:v>
                </c:pt>
                <c:pt idx="136">
                  <c:v>2692.5372643000001</c:v>
                </c:pt>
                <c:pt idx="137">
                  <c:v>2691.8279157000002</c:v>
                </c:pt>
                <c:pt idx="138">
                  <c:v>2690.9037775000002</c:v>
                </c:pt>
                <c:pt idx="139">
                  <c:v>2690.2858827999999</c:v>
                </c:pt>
                <c:pt idx="140">
                  <c:v>2689.68914</c:v>
                </c:pt>
                <c:pt idx="141">
                  <c:v>2689.4651386999999</c:v>
                </c:pt>
                <c:pt idx="142">
                  <c:v>2689.1772437</c:v>
                </c:pt>
                <c:pt idx="143">
                  <c:v>2689.1306574999999</c:v>
                </c:pt>
                <c:pt idx="144">
                  <c:v>2688.1431513000002</c:v>
                </c:pt>
                <c:pt idx="145">
                  <c:v>2687.1272113</c:v>
                </c:pt>
                <c:pt idx="146">
                  <c:v>2686.4657554999999</c:v>
                </c:pt>
                <c:pt idx="147">
                  <c:v>2685.8088689000001</c:v>
                </c:pt>
                <c:pt idx="148">
                  <c:v>2685.4078459000002</c:v>
                </c:pt>
                <c:pt idx="149">
                  <c:v>2684.8399840000002</c:v>
                </c:pt>
                <c:pt idx="150">
                  <c:v>2684.7438332000002</c:v>
                </c:pt>
                <c:pt idx="151">
                  <c:v>2684.4443087999998</c:v>
                </c:pt>
                <c:pt idx="152">
                  <c:v>2683.9970785</c:v>
                </c:pt>
                <c:pt idx="153">
                  <c:v>2683.6148529000002</c:v>
                </c:pt>
                <c:pt idx="154">
                  <c:v>2682.671488</c:v>
                </c:pt>
                <c:pt idx="155">
                  <c:v>2682.1389666999999</c:v>
                </c:pt>
                <c:pt idx="156">
                  <c:v>2681.3841587000002</c:v>
                </c:pt>
                <c:pt idx="157">
                  <c:v>2680.2502832999999</c:v>
                </c:pt>
                <c:pt idx="158">
                  <c:v>2679.6546723000001</c:v>
                </c:pt>
                <c:pt idx="159">
                  <c:v>2679.3712208000002</c:v>
                </c:pt>
                <c:pt idx="160">
                  <c:v>2678.896381</c:v>
                </c:pt>
                <c:pt idx="161">
                  <c:v>2678.3351723999999</c:v>
                </c:pt>
                <c:pt idx="162">
                  <c:v>2678.1677900999998</c:v>
                </c:pt>
                <c:pt idx="163">
                  <c:v>2677.9001616</c:v>
                </c:pt>
                <c:pt idx="164">
                  <c:v>2677.9039435999998</c:v>
                </c:pt>
                <c:pt idx="165">
                  <c:v>2677.7965038000002</c:v>
                </c:pt>
                <c:pt idx="166">
                  <c:v>2677.876683</c:v>
                </c:pt>
                <c:pt idx="167">
                  <c:v>2678.2752885999998</c:v>
                </c:pt>
                <c:pt idx="168">
                  <c:v>2677.9999226</c:v>
                </c:pt>
                <c:pt idx="169">
                  <c:v>2677.4545828</c:v>
                </c:pt>
                <c:pt idx="170">
                  <c:v>2677.4303086999998</c:v>
                </c:pt>
                <c:pt idx="171">
                  <c:v>2677.5822222000002</c:v>
                </c:pt>
                <c:pt idx="172">
                  <c:v>2677.8967757999999</c:v>
                </c:pt>
                <c:pt idx="173">
                  <c:v>2678.5748616000001</c:v>
                </c:pt>
                <c:pt idx="174">
                  <c:v>2678.7675465000002</c:v>
                </c:pt>
                <c:pt idx="175">
                  <c:v>2679.1521214999998</c:v>
                </c:pt>
                <c:pt idx="176">
                  <c:v>2679.3657588000001</c:v>
                </c:pt>
                <c:pt idx="177">
                  <c:v>2679.5137644000001</c:v>
                </c:pt>
                <c:pt idx="178">
                  <c:v>2679.9025971000001</c:v>
                </c:pt>
                <c:pt idx="179">
                  <c:v>2680.3701038999998</c:v>
                </c:pt>
                <c:pt idx="180">
                  <c:v>2680.4777917000001</c:v>
                </c:pt>
                <c:pt idx="181">
                  <c:v>2680.2149361000002</c:v>
                </c:pt>
                <c:pt idx="182">
                  <c:v>2680.3127628000002</c:v>
                </c:pt>
                <c:pt idx="183">
                  <c:v>2680.2753308000001</c:v>
                </c:pt>
                <c:pt idx="184">
                  <c:v>2680.5109160000002</c:v>
                </c:pt>
                <c:pt idx="185">
                  <c:v>2680.902576</c:v>
                </c:pt>
                <c:pt idx="186">
                  <c:v>2681.0679759999998</c:v>
                </c:pt>
                <c:pt idx="187">
                  <c:v>2681.3039244000001</c:v>
                </c:pt>
                <c:pt idx="188">
                  <c:v>2681.5425095999999</c:v>
                </c:pt>
                <c:pt idx="189">
                  <c:v>2681.7810681999999</c:v>
                </c:pt>
                <c:pt idx="190">
                  <c:v>2682.2408614999999</c:v>
                </c:pt>
                <c:pt idx="191">
                  <c:v>2682.2729746999998</c:v>
                </c:pt>
                <c:pt idx="192">
                  <c:v>2682.5794205000002</c:v>
                </c:pt>
                <c:pt idx="193">
                  <c:v>2682.3976477000001</c:v>
                </c:pt>
                <c:pt idx="194">
                  <c:v>2682.3481581999999</c:v>
                </c:pt>
                <c:pt idx="195">
                  <c:v>2682.0833736</c:v>
                </c:pt>
                <c:pt idx="196">
                  <c:v>2682.354562</c:v>
                </c:pt>
                <c:pt idx="197">
                  <c:v>2682.3401156</c:v>
                </c:pt>
                <c:pt idx="198">
                  <c:v>2682.8043517999999</c:v>
                </c:pt>
                <c:pt idx="199">
                  <c:v>2682.7880687000002</c:v>
                </c:pt>
                <c:pt idx="200">
                  <c:v>2682.8382114999999</c:v>
                </c:pt>
                <c:pt idx="201">
                  <c:v>2682.9161214999999</c:v>
                </c:pt>
                <c:pt idx="202">
                  <c:v>2682.9527379000001</c:v>
                </c:pt>
                <c:pt idx="203">
                  <c:v>2683.0033899</c:v>
                </c:pt>
                <c:pt idx="204">
                  <c:v>2683.3008759999998</c:v>
                </c:pt>
                <c:pt idx="205">
                  <c:v>2683.4259714</c:v>
                </c:pt>
                <c:pt idx="206">
                  <c:v>2683.8008552000001</c:v>
                </c:pt>
                <c:pt idx="207">
                  <c:v>2684.0382785000002</c:v>
                </c:pt>
                <c:pt idx="208">
                  <c:v>2684.3985779999998</c:v>
                </c:pt>
                <c:pt idx="209">
                  <c:v>2684.8841885000002</c:v>
                </c:pt>
                <c:pt idx="210">
                  <c:v>2685.3720828</c:v>
                </c:pt>
                <c:pt idx="211">
                  <c:v>2685.4838829</c:v>
                </c:pt>
                <c:pt idx="212">
                  <c:v>2685.7788592000002</c:v>
                </c:pt>
                <c:pt idx="213">
                  <c:v>2686.1673409999999</c:v>
                </c:pt>
                <c:pt idx="214">
                  <c:v>2686.4728426000001</c:v>
                </c:pt>
                <c:pt idx="215">
                  <c:v>2686.7850874000001</c:v>
                </c:pt>
                <c:pt idx="216">
                  <c:v>2686.8640985000002</c:v>
                </c:pt>
                <c:pt idx="217">
                  <c:v>2687.1089382999999</c:v>
                </c:pt>
                <c:pt idx="218">
                  <c:v>2687.4390748000001</c:v>
                </c:pt>
                <c:pt idx="219">
                  <c:v>2687.7206910999998</c:v>
                </c:pt>
                <c:pt idx="220">
                  <c:v>2687.782483</c:v>
                </c:pt>
                <c:pt idx="221">
                  <c:v>2687.6369645999998</c:v>
                </c:pt>
                <c:pt idx="222">
                  <c:v>2687.6007152000002</c:v>
                </c:pt>
                <c:pt idx="223">
                  <c:v>2687.8177231999998</c:v>
                </c:pt>
                <c:pt idx="224">
                  <c:v>2687.7962766000001</c:v>
                </c:pt>
                <c:pt idx="225">
                  <c:v>2687.7238312999998</c:v>
                </c:pt>
                <c:pt idx="226">
                  <c:v>2687.3511592</c:v>
                </c:pt>
                <c:pt idx="227">
                  <c:v>2686.8548470999999</c:v>
                </c:pt>
              </c:numCache>
            </c:numRef>
          </c:val>
          <c:smooth val="1"/>
          <c:extLst>
            <c:ext xmlns:c16="http://schemas.microsoft.com/office/drawing/2014/chart" uri="{C3380CC4-5D6E-409C-BE32-E72D297353CC}">
              <c16:uniqueId val="{00000005-DED1-4CF3-99AE-6DB61129A105}"/>
            </c:ext>
          </c:extLst>
        </c:ser>
        <c:ser>
          <c:idx val="6"/>
          <c:order val="6"/>
          <c:tx>
            <c:strRef>
              <c:f>'4.1b'!$I$2</c:f>
              <c:strCache>
                <c:ptCount val="1"/>
                <c:pt idx="0">
                  <c:v>Light fleet average </c:v>
                </c:pt>
              </c:strCache>
            </c:strRef>
          </c:tx>
          <c:spPr>
            <a:ln w="38100" cmpd="sng">
              <a:solidFill>
                <a:srgbClr val="EEA259"/>
              </a:solidFill>
              <a:prstDash val="sysDot"/>
            </a:ln>
          </c:spPr>
          <c:marker>
            <c:symbol val="none"/>
          </c:marker>
          <c:cat>
            <c:numRef>
              <c:f>'4.1b'!$A$3:$A$230</c:f>
              <c:numCache>
                <c:formatCode>General</c:formatCode>
                <c:ptCount val="228"/>
                <c:pt idx="0">
                  <c:v>2000</c:v>
                </c:pt>
                <c:pt idx="24">
                  <c:v>2002</c:v>
                </c:pt>
                <c:pt idx="48">
                  <c:v>2004</c:v>
                </c:pt>
                <c:pt idx="72">
                  <c:v>2006</c:v>
                </c:pt>
                <c:pt idx="96">
                  <c:v>2008</c:v>
                </c:pt>
                <c:pt idx="120">
                  <c:v>2010</c:v>
                </c:pt>
                <c:pt idx="144">
                  <c:v>2012</c:v>
                </c:pt>
                <c:pt idx="168">
                  <c:v>2014</c:v>
                </c:pt>
                <c:pt idx="192">
                  <c:v>2016</c:v>
                </c:pt>
                <c:pt idx="216">
                  <c:v>2018</c:v>
                </c:pt>
              </c:numCache>
            </c:numRef>
          </c:cat>
          <c:val>
            <c:numRef>
              <c:f>'4.1b'!$I$3:$I$230</c:f>
              <c:numCache>
                <c:formatCode>0</c:formatCode>
                <c:ptCount val="228"/>
                <c:pt idx="0">
                  <c:v>2070.6525041999998</c:v>
                </c:pt>
                <c:pt idx="1">
                  <c:v>2072.525005</c:v>
                </c:pt>
                <c:pt idx="2">
                  <c:v>2074.8526471</c:v>
                </c:pt>
                <c:pt idx="3">
                  <c:v>2077.0981741999999</c:v>
                </c:pt>
                <c:pt idx="4">
                  <c:v>2078.974471</c:v>
                </c:pt>
                <c:pt idx="5">
                  <c:v>2080.9588156999998</c:v>
                </c:pt>
                <c:pt idx="6">
                  <c:v>2083.0944061999999</c:v>
                </c:pt>
                <c:pt idx="7">
                  <c:v>2084.9864695000001</c:v>
                </c:pt>
                <c:pt idx="8">
                  <c:v>2087.3010380000001</c:v>
                </c:pt>
                <c:pt idx="9">
                  <c:v>2088.9011421999999</c:v>
                </c:pt>
                <c:pt idx="10">
                  <c:v>2090.7496910999998</c:v>
                </c:pt>
                <c:pt idx="11">
                  <c:v>2092.9784642999998</c:v>
                </c:pt>
                <c:pt idx="12">
                  <c:v>2094.7280384999999</c:v>
                </c:pt>
                <c:pt idx="13">
                  <c:v>2096.7447345</c:v>
                </c:pt>
                <c:pt idx="14">
                  <c:v>2098.5067218999998</c:v>
                </c:pt>
                <c:pt idx="15">
                  <c:v>2100.5722372</c:v>
                </c:pt>
                <c:pt idx="16">
                  <c:v>2102.4133794999998</c:v>
                </c:pt>
                <c:pt idx="17">
                  <c:v>2104.7599203999998</c:v>
                </c:pt>
                <c:pt idx="18">
                  <c:v>2106.6909353999999</c:v>
                </c:pt>
                <c:pt idx="19">
                  <c:v>2108.5603615</c:v>
                </c:pt>
                <c:pt idx="20">
                  <c:v>2110.6014234999998</c:v>
                </c:pt>
                <c:pt idx="21">
                  <c:v>2112.0781103999998</c:v>
                </c:pt>
                <c:pt idx="22">
                  <c:v>2114.4253711000001</c:v>
                </c:pt>
                <c:pt idx="23">
                  <c:v>2116.7752476000001</c:v>
                </c:pt>
                <c:pt idx="24">
                  <c:v>2118.6720786000001</c:v>
                </c:pt>
                <c:pt idx="25">
                  <c:v>2120.6523051999998</c:v>
                </c:pt>
                <c:pt idx="26">
                  <c:v>2122.9793012999999</c:v>
                </c:pt>
                <c:pt idx="27">
                  <c:v>2124.7557342999999</c:v>
                </c:pt>
                <c:pt idx="28">
                  <c:v>2127.0785584</c:v>
                </c:pt>
                <c:pt idx="29">
                  <c:v>2129.8610856</c:v>
                </c:pt>
                <c:pt idx="30">
                  <c:v>2131.8406153999999</c:v>
                </c:pt>
                <c:pt idx="31">
                  <c:v>2134.2143540000002</c:v>
                </c:pt>
                <c:pt idx="32">
                  <c:v>2136.7557286000001</c:v>
                </c:pt>
                <c:pt idx="33">
                  <c:v>2138.7139078</c:v>
                </c:pt>
                <c:pt idx="34">
                  <c:v>2141.3969311000001</c:v>
                </c:pt>
                <c:pt idx="35">
                  <c:v>2143.7910508</c:v>
                </c:pt>
                <c:pt idx="36">
                  <c:v>2146.1227285999998</c:v>
                </c:pt>
                <c:pt idx="37">
                  <c:v>2148.8341529999998</c:v>
                </c:pt>
                <c:pt idx="38">
                  <c:v>2151.0645505000002</c:v>
                </c:pt>
                <c:pt idx="39">
                  <c:v>2153.1889818999998</c:v>
                </c:pt>
                <c:pt idx="40">
                  <c:v>2155.7125378999999</c:v>
                </c:pt>
                <c:pt idx="41">
                  <c:v>2158.4769188999999</c:v>
                </c:pt>
                <c:pt idx="42">
                  <c:v>2160.8856132999999</c:v>
                </c:pt>
                <c:pt idx="43">
                  <c:v>2163.6788885999999</c:v>
                </c:pt>
                <c:pt idx="44">
                  <c:v>2166.2514704</c:v>
                </c:pt>
                <c:pt idx="45">
                  <c:v>2168.6701173000001</c:v>
                </c:pt>
                <c:pt idx="46">
                  <c:v>2171.9045101000002</c:v>
                </c:pt>
                <c:pt idx="47">
                  <c:v>2174.1967853000001</c:v>
                </c:pt>
                <c:pt idx="48">
                  <c:v>2176.4387317000001</c:v>
                </c:pt>
                <c:pt idx="49">
                  <c:v>2179.0094963000001</c:v>
                </c:pt>
                <c:pt idx="50">
                  <c:v>2181.1755766000001</c:v>
                </c:pt>
                <c:pt idx="51">
                  <c:v>2183.8504647999998</c:v>
                </c:pt>
                <c:pt idx="52">
                  <c:v>2186.5190345999999</c:v>
                </c:pt>
                <c:pt idx="53">
                  <c:v>2189.0120984999999</c:v>
                </c:pt>
                <c:pt idx="54">
                  <c:v>2191.7615998000001</c:v>
                </c:pt>
                <c:pt idx="55">
                  <c:v>2194.5024960000001</c:v>
                </c:pt>
                <c:pt idx="56">
                  <c:v>2197.2808620000001</c:v>
                </c:pt>
                <c:pt idx="57">
                  <c:v>2199.6793410999999</c:v>
                </c:pt>
                <c:pt idx="58">
                  <c:v>2202.1687861999999</c:v>
                </c:pt>
                <c:pt idx="59">
                  <c:v>2204.7828860999998</c:v>
                </c:pt>
                <c:pt idx="60">
                  <c:v>2207.0999855</c:v>
                </c:pt>
                <c:pt idx="61">
                  <c:v>2209.3933302999999</c:v>
                </c:pt>
                <c:pt idx="62">
                  <c:v>2211.2939360999999</c:v>
                </c:pt>
                <c:pt idx="63">
                  <c:v>2213.6208505</c:v>
                </c:pt>
                <c:pt idx="64">
                  <c:v>2215.9652086999999</c:v>
                </c:pt>
                <c:pt idx="65">
                  <c:v>2218.2849593000001</c:v>
                </c:pt>
                <c:pt idx="66">
                  <c:v>2220.3541924000001</c:v>
                </c:pt>
                <c:pt idx="67">
                  <c:v>2222.3944206000001</c:v>
                </c:pt>
                <c:pt idx="68">
                  <c:v>2224.1732748999998</c:v>
                </c:pt>
                <c:pt idx="69">
                  <c:v>2225.8913459999999</c:v>
                </c:pt>
                <c:pt idx="70">
                  <c:v>2227.7246955000001</c:v>
                </c:pt>
                <c:pt idx="71">
                  <c:v>2229.3961558999999</c:v>
                </c:pt>
                <c:pt idx="72">
                  <c:v>2231.0790041</c:v>
                </c:pt>
                <c:pt idx="73">
                  <c:v>2232.8810103000001</c:v>
                </c:pt>
                <c:pt idx="74">
                  <c:v>2234.3249434999998</c:v>
                </c:pt>
                <c:pt idx="75">
                  <c:v>2235.9921989999998</c:v>
                </c:pt>
                <c:pt idx="76">
                  <c:v>2237.0457471999998</c:v>
                </c:pt>
                <c:pt idx="77">
                  <c:v>2238.4409056999998</c:v>
                </c:pt>
                <c:pt idx="78">
                  <c:v>2239.9547404</c:v>
                </c:pt>
                <c:pt idx="79">
                  <c:v>2241.1515860999998</c:v>
                </c:pt>
                <c:pt idx="80">
                  <c:v>2243.0625134000002</c:v>
                </c:pt>
                <c:pt idx="81">
                  <c:v>2244.4414253999998</c:v>
                </c:pt>
                <c:pt idx="82">
                  <c:v>2246.0014501000001</c:v>
                </c:pt>
                <c:pt idx="83">
                  <c:v>2247.5466212000001</c:v>
                </c:pt>
                <c:pt idx="84">
                  <c:v>2248.8843596000002</c:v>
                </c:pt>
                <c:pt idx="85">
                  <c:v>2250.4168943999998</c:v>
                </c:pt>
                <c:pt idx="86">
                  <c:v>2251.8057641</c:v>
                </c:pt>
                <c:pt idx="87">
                  <c:v>2253.4111505999999</c:v>
                </c:pt>
                <c:pt idx="88">
                  <c:v>2254.8888618999999</c:v>
                </c:pt>
                <c:pt idx="89">
                  <c:v>2256.6435406999999</c:v>
                </c:pt>
                <c:pt idx="90">
                  <c:v>2258.2785592999999</c:v>
                </c:pt>
                <c:pt idx="91">
                  <c:v>2259.7598243000002</c:v>
                </c:pt>
                <c:pt idx="92">
                  <c:v>2261.6258959000002</c:v>
                </c:pt>
                <c:pt idx="93">
                  <c:v>2262.8240166</c:v>
                </c:pt>
                <c:pt idx="94">
                  <c:v>2264.5724639999999</c:v>
                </c:pt>
                <c:pt idx="95">
                  <c:v>2266.1052595000001</c:v>
                </c:pt>
                <c:pt idx="96">
                  <c:v>2267.3558033999998</c:v>
                </c:pt>
                <c:pt idx="97">
                  <c:v>2268.6777422999999</c:v>
                </c:pt>
                <c:pt idx="98">
                  <c:v>2269.8317495000001</c:v>
                </c:pt>
                <c:pt idx="99">
                  <c:v>2270.772508</c:v>
                </c:pt>
                <c:pt idx="100">
                  <c:v>2271.8818962999999</c:v>
                </c:pt>
                <c:pt idx="101">
                  <c:v>2273.0081319999999</c:v>
                </c:pt>
                <c:pt idx="102">
                  <c:v>2273.9678503</c:v>
                </c:pt>
                <c:pt idx="103">
                  <c:v>2275.0419321999998</c:v>
                </c:pt>
                <c:pt idx="104">
                  <c:v>2275.9582753999998</c:v>
                </c:pt>
                <c:pt idx="105">
                  <c:v>2276.7888664000002</c:v>
                </c:pt>
                <c:pt idx="106">
                  <c:v>2277.8992457999998</c:v>
                </c:pt>
                <c:pt idx="107">
                  <c:v>2278.7797919999998</c:v>
                </c:pt>
                <c:pt idx="108">
                  <c:v>2279.7020243000002</c:v>
                </c:pt>
                <c:pt idx="109">
                  <c:v>2280.7620026</c:v>
                </c:pt>
                <c:pt idx="110">
                  <c:v>2281.4363766000001</c:v>
                </c:pt>
                <c:pt idx="111">
                  <c:v>2282.0042721</c:v>
                </c:pt>
                <c:pt idx="112">
                  <c:v>2282.6483546999998</c:v>
                </c:pt>
                <c:pt idx="113">
                  <c:v>2283.2421552000001</c:v>
                </c:pt>
                <c:pt idx="114">
                  <c:v>2283.6398407000001</c:v>
                </c:pt>
                <c:pt idx="115">
                  <c:v>2284.1064895999998</c:v>
                </c:pt>
                <c:pt idx="116">
                  <c:v>2284.6219861999998</c:v>
                </c:pt>
                <c:pt idx="117">
                  <c:v>2284.894828</c:v>
                </c:pt>
                <c:pt idx="118">
                  <c:v>2285.3215991000002</c:v>
                </c:pt>
                <c:pt idx="119">
                  <c:v>2285.4770899</c:v>
                </c:pt>
                <c:pt idx="120">
                  <c:v>2285.7031608000002</c:v>
                </c:pt>
                <c:pt idx="121">
                  <c:v>2286.0133983000001</c:v>
                </c:pt>
                <c:pt idx="122">
                  <c:v>2286.2223804999999</c:v>
                </c:pt>
                <c:pt idx="123">
                  <c:v>2286.4537633</c:v>
                </c:pt>
                <c:pt idx="124">
                  <c:v>2287.0167894000001</c:v>
                </c:pt>
                <c:pt idx="125">
                  <c:v>2287.6091881000002</c:v>
                </c:pt>
                <c:pt idx="126">
                  <c:v>2288.1289044</c:v>
                </c:pt>
                <c:pt idx="127">
                  <c:v>2288.6353497999999</c:v>
                </c:pt>
                <c:pt idx="128">
                  <c:v>2288.9532554000002</c:v>
                </c:pt>
                <c:pt idx="129">
                  <c:v>2289.4020829000001</c:v>
                </c:pt>
                <c:pt idx="130">
                  <c:v>2289.8472244999998</c:v>
                </c:pt>
                <c:pt idx="131">
                  <c:v>2290.2125294000002</c:v>
                </c:pt>
                <c:pt idx="132">
                  <c:v>2290.5413972000001</c:v>
                </c:pt>
                <c:pt idx="133">
                  <c:v>2290.8764248000002</c:v>
                </c:pt>
                <c:pt idx="134">
                  <c:v>2291.2058063999998</c:v>
                </c:pt>
                <c:pt idx="135">
                  <c:v>2291.6944604999999</c:v>
                </c:pt>
                <c:pt idx="136">
                  <c:v>2292.1409582000001</c:v>
                </c:pt>
                <c:pt idx="137">
                  <c:v>2292.668412</c:v>
                </c:pt>
                <c:pt idx="138">
                  <c:v>2293.3120527000001</c:v>
                </c:pt>
                <c:pt idx="139">
                  <c:v>2293.8573430000001</c:v>
                </c:pt>
                <c:pt idx="140">
                  <c:v>2294.3618437999999</c:v>
                </c:pt>
                <c:pt idx="141">
                  <c:v>2294.6797053</c:v>
                </c:pt>
                <c:pt idx="142">
                  <c:v>2294.9213356999999</c:v>
                </c:pt>
                <c:pt idx="143">
                  <c:v>2295.2382511999999</c:v>
                </c:pt>
                <c:pt idx="144">
                  <c:v>2295.1590185999999</c:v>
                </c:pt>
                <c:pt idx="145">
                  <c:v>2295.2306441999999</c:v>
                </c:pt>
                <c:pt idx="146">
                  <c:v>2295.431028</c:v>
                </c:pt>
                <c:pt idx="147">
                  <c:v>2295.4168156999999</c:v>
                </c:pt>
                <c:pt idx="148">
                  <c:v>2295.4956010999999</c:v>
                </c:pt>
                <c:pt idx="149">
                  <c:v>2295.8420759000001</c:v>
                </c:pt>
                <c:pt idx="150">
                  <c:v>2296.2049336</c:v>
                </c:pt>
                <c:pt idx="151">
                  <c:v>2296.3471073000001</c:v>
                </c:pt>
                <c:pt idx="152">
                  <c:v>2296.4282867000002</c:v>
                </c:pt>
                <c:pt idx="153">
                  <c:v>2296.3864646000002</c:v>
                </c:pt>
                <c:pt idx="154">
                  <c:v>2296.1388418000001</c:v>
                </c:pt>
                <c:pt idx="155">
                  <c:v>2295.9383969999999</c:v>
                </c:pt>
                <c:pt idx="156">
                  <c:v>2295.8208196999999</c:v>
                </c:pt>
                <c:pt idx="157">
                  <c:v>2295.5757275000001</c:v>
                </c:pt>
                <c:pt idx="158">
                  <c:v>2295.5021190000002</c:v>
                </c:pt>
                <c:pt idx="159">
                  <c:v>2295.4762823000001</c:v>
                </c:pt>
                <c:pt idx="160">
                  <c:v>2295.5506197999998</c:v>
                </c:pt>
                <c:pt idx="161">
                  <c:v>2295.6843742999999</c:v>
                </c:pt>
                <c:pt idx="162">
                  <c:v>2295.5078825999999</c:v>
                </c:pt>
                <c:pt idx="163">
                  <c:v>2295.4570270999998</c:v>
                </c:pt>
                <c:pt idx="164">
                  <c:v>2295.4835220999998</c:v>
                </c:pt>
                <c:pt idx="165">
                  <c:v>2295.5355731</c:v>
                </c:pt>
                <c:pt idx="166">
                  <c:v>2295.5830685999999</c:v>
                </c:pt>
                <c:pt idx="167">
                  <c:v>2295.6316278999998</c:v>
                </c:pt>
                <c:pt idx="168">
                  <c:v>2295.4189796999999</c:v>
                </c:pt>
                <c:pt idx="169">
                  <c:v>2295.194782</c:v>
                </c:pt>
                <c:pt idx="170">
                  <c:v>2295.0236921999999</c:v>
                </c:pt>
                <c:pt idx="171">
                  <c:v>2295.0144068999998</c:v>
                </c:pt>
                <c:pt idx="172">
                  <c:v>2295.0165846999998</c:v>
                </c:pt>
                <c:pt idx="173">
                  <c:v>2295.2813412999999</c:v>
                </c:pt>
                <c:pt idx="174">
                  <c:v>2295.0693753</c:v>
                </c:pt>
                <c:pt idx="175">
                  <c:v>2295.0467757000001</c:v>
                </c:pt>
                <c:pt idx="176">
                  <c:v>2295.0007820000001</c:v>
                </c:pt>
                <c:pt idx="177">
                  <c:v>2294.6845302000002</c:v>
                </c:pt>
                <c:pt idx="178">
                  <c:v>2294.3130977999999</c:v>
                </c:pt>
                <c:pt idx="179">
                  <c:v>2294.2162355999999</c:v>
                </c:pt>
                <c:pt idx="180">
                  <c:v>2294.0485015999998</c:v>
                </c:pt>
                <c:pt idx="181">
                  <c:v>2293.9549615000001</c:v>
                </c:pt>
                <c:pt idx="182">
                  <c:v>2293.8425493</c:v>
                </c:pt>
                <c:pt idx="183">
                  <c:v>2293.8056112999998</c:v>
                </c:pt>
                <c:pt idx="184">
                  <c:v>2293.8465342999998</c:v>
                </c:pt>
                <c:pt idx="185">
                  <c:v>2293.9940839000001</c:v>
                </c:pt>
                <c:pt idx="186">
                  <c:v>2293.9598006000001</c:v>
                </c:pt>
                <c:pt idx="187">
                  <c:v>2293.9083635000002</c:v>
                </c:pt>
                <c:pt idx="188">
                  <c:v>2293.8005357000002</c:v>
                </c:pt>
                <c:pt idx="189">
                  <c:v>2293.8041629999998</c:v>
                </c:pt>
                <c:pt idx="190">
                  <c:v>2293.6233904000001</c:v>
                </c:pt>
                <c:pt idx="191">
                  <c:v>2293.5659031999999</c:v>
                </c:pt>
                <c:pt idx="192">
                  <c:v>2293.7768818</c:v>
                </c:pt>
                <c:pt idx="193">
                  <c:v>2293.4917449</c:v>
                </c:pt>
                <c:pt idx="194">
                  <c:v>2293.3081025000001</c:v>
                </c:pt>
                <c:pt idx="195">
                  <c:v>2293.0479804000001</c:v>
                </c:pt>
                <c:pt idx="196">
                  <c:v>2292.9875130999999</c:v>
                </c:pt>
                <c:pt idx="197">
                  <c:v>2292.8184553999999</c:v>
                </c:pt>
                <c:pt idx="198">
                  <c:v>2292.9164985000002</c:v>
                </c:pt>
                <c:pt idx="199">
                  <c:v>2292.8800737000001</c:v>
                </c:pt>
                <c:pt idx="200">
                  <c:v>2292.8867801000001</c:v>
                </c:pt>
                <c:pt idx="201">
                  <c:v>2292.7776248999999</c:v>
                </c:pt>
                <c:pt idx="202">
                  <c:v>2292.3678393</c:v>
                </c:pt>
                <c:pt idx="203">
                  <c:v>2292.0266566999999</c:v>
                </c:pt>
                <c:pt idx="204">
                  <c:v>2292.0369595000002</c:v>
                </c:pt>
                <c:pt idx="205">
                  <c:v>2291.7969677000001</c:v>
                </c:pt>
                <c:pt idx="206">
                  <c:v>2291.6439722999999</c:v>
                </c:pt>
                <c:pt idx="207">
                  <c:v>2291.7116339999998</c:v>
                </c:pt>
                <c:pt idx="208">
                  <c:v>2291.7707274999998</c:v>
                </c:pt>
                <c:pt idx="209">
                  <c:v>2291.72739</c:v>
                </c:pt>
                <c:pt idx="210">
                  <c:v>2292.0871397999999</c:v>
                </c:pt>
                <c:pt idx="211">
                  <c:v>2292.0478425000001</c:v>
                </c:pt>
                <c:pt idx="212">
                  <c:v>2292.1145557999998</c:v>
                </c:pt>
                <c:pt idx="213">
                  <c:v>2291.8965944000001</c:v>
                </c:pt>
                <c:pt idx="214">
                  <c:v>2291.3466410999999</c:v>
                </c:pt>
                <c:pt idx="215">
                  <c:v>2290.8561730000001</c:v>
                </c:pt>
                <c:pt idx="216">
                  <c:v>2290.561643</c:v>
                </c:pt>
                <c:pt idx="217">
                  <c:v>2290.3650394000001</c:v>
                </c:pt>
                <c:pt idx="218">
                  <c:v>2290.4501540000001</c:v>
                </c:pt>
                <c:pt idx="219">
                  <c:v>2290.4109880000001</c:v>
                </c:pt>
                <c:pt idx="220">
                  <c:v>2290.143012</c:v>
                </c:pt>
                <c:pt idx="221">
                  <c:v>2289.6434577999999</c:v>
                </c:pt>
                <c:pt idx="222">
                  <c:v>2289.0712924999998</c:v>
                </c:pt>
                <c:pt idx="223">
                  <c:v>2288.2170234999999</c:v>
                </c:pt>
                <c:pt idx="224">
                  <c:v>2287.3486760999999</c:v>
                </c:pt>
                <c:pt idx="225">
                  <c:v>2286.4782252</c:v>
                </c:pt>
                <c:pt idx="226">
                  <c:v>2285.5320738</c:v>
                </c:pt>
                <c:pt idx="227">
                  <c:v>2284.7163034</c:v>
                </c:pt>
              </c:numCache>
            </c:numRef>
          </c:val>
          <c:smooth val="1"/>
          <c:extLst>
            <c:ext xmlns:c16="http://schemas.microsoft.com/office/drawing/2014/chart" uri="{C3380CC4-5D6E-409C-BE32-E72D297353CC}">
              <c16:uniqueId val="{00000006-DED1-4CF3-99AE-6DB61129A105}"/>
            </c:ext>
          </c:extLst>
        </c:ser>
        <c:dLbls>
          <c:showLegendKey val="0"/>
          <c:showVal val="0"/>
          <c:showCatName val="0"/>
          <c:showSerName val="0"/>
          <c:showPercent val="0"/>
          <c:showBubbleSize val="0"/>
        </c:dLbls>
        <c:smooth val="0"/>
        <c:axId val="158618368"/>
        <c:axId val="158619904"/>
      </c:lineChart>
      <c:catAx>
        <c:axId val="158618368"/>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619904"/>
        <c:crosses val="autoZero"/>
        <c:auto val="1"/>
        <c:lblAlgn val="ctr"/>
        <c:lblOffset val="100"/>
        <c:tickLblSkip val="6"/>
        <c:tickMarkSkip val="12"/>
        <c:noMultiLvlLbl val="0"/>
      </c:catAx>
      <c:valAx>
        <c:axId val="158619904"/>
        <c:scaling>
          <c:orientation val="minMax"/>
          <c:max val="3000"/>
          <c:min val="175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CC</a:t>
                </a:r>
              </a:p>
            </c:rich>
          </c:tx>
          <c:layout>
            <c:manualLayout>
              <c:xMode val="edge"/>
              <c:yMode val="edge"/>
              <c:x val="7.2527777777777814E-4"/>
              <c:y val="0.3004592592592652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618368"/>
        <c:crosses val="autoZero"/>
        <c:crossBetween val="midCat"/>
        <c:majorUnit val="250"/>
      </c:valAx>
      <c:spPr>
        <a:solidFill>
          <a:srgbClr val="FFFFFF"/>
        </a:solidFill>
        <a:ln w="25400">
          <a:noFill/>
        </a:ln>
      </c:spPr>
    </c:plotArea>
    <c:legend>
      <c:legendPos val="r"/>
      <c:layout>
        <c:manualLayout>
          <c:xMode val="edge"/>
          <c:yMode val="edge"/>
          <c:x val="8.2493055555555486E-2"/>
          <c:y val="0.78270555555555565"/>
          <c:w val="0.87534555555556548"/>
          <c:h val="0.19679490740740926"/>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4.2a : Light fleet engine size trend</a:t>
            </a:r>
          </a:p>
        </c:rich>
      </c:tx>
      <c:layout>
        <c:manualLayout>
          <c:xMode val="edge"/>
          <c:yMode val="edge"/>
          <c:x val="0.18627416666666671"/>
          <c:y val="8.9004629629630266E-3"/>
        </c:manualLayout>
      </c:layout>
      <c:overlay val="0"/>
      <c:spPr>
        <a:noFill/>
        <a:ln w="25400">
          <a:noFill/>
        </a:ln>
      </c:spPr>
    </c:title>
    <c:autoTitleDeleted val="0"/>
    <c:plotArea>
      <c:layout>
        <c:manualLayout>
          <c:layoutTarget val="inner"/>
          <c:xMode val="edge"/>
          <c:yMode val="edge"/>
          <c:x val="0.18420611111111379"/>
          <c:y val="0.10366342592592721"/>
          <c:w val="0.77628027777777775"/>
          <c:h val="0.67688518518519514"/>
        </c:manualLayout>
      </c:layout>
      <c:areaChart>
        <c:grouping val="stacked"/>
        <c:varyColors val="0"/>
        <c:ser>
          <c:idx val="0"/>
          <c:order val="0"/>
          <c:tx>
            <c:strRef>
              <c:f>'4.2a,b'!$C$2</c:f>
              <c:strCache>
                <c:ptCount val="1"/>
                <c:pt idx="0">
                  <c:v>&lt; 1350</c:v>
                </c:pt>
              </c:strCache>
            </c:strRef>
          </c:tx>
          <c:spPr>
            <a:solidFill>
              <a:srgbClr val="C0C0C0"/>
            </a:solidFill>
            <a:ln w="25400">
              <a:noFill/>
            </a:ln>
          </c:spPr>
          <c:cat>
            <c:strRef>
              <c:f>'4.2a,b'!$A$3:$A$230</c:f>
              <c:strCache>
                <c:ptCount val="217"/>
                <c:pt idx="0">
                  <c:v>2000</c:v>
                </c:pt>
                <c:pt idx="24">
                  <c:v>2002</c:v>
                </c:pt>
                <c:pt idx="48">
                  <c:v>2004</c:v>
                </c:pt>
                <c:pt idx="72">
                  <c:v>2006</c:v>
                </c:pt>
                <c:pt idx="96">
                  <c:v>2008</c:v>
                </c:pt>
                <c:pt idx="120">
                  <c:v>2010</c:v>
                </c:pt>
                <c:pt idx="144">
                  <c:v>2012</c:v>
                </c:pt>
                <c:pt idx="156">
                  <c:v>2013</c:v>
                </c:pt>
                <c:pt idx="168">
                  <c:v>2014</c:v>
                </c:pt>
                <c:pt idx="180">
                  <c:v>2015</c:v>
                </c:pt>
                <c:pt idx="192">
                  <c:v>2016</c:v>
                </c:pt>
                <c:pt idx="216">
                  <c:v>2018</c:v>
                </c:pt>
              </c:strCache>
            </c:strRef>
          </c:cat>
          <c:val>
            <c:numRef>
              <c:f>'4.2a,b'!$C$3:$C$230</c:f>
              <c:numCache>
                <c:formatCode>General</c:formatCode>
                <c:ptCount val="228"/>
                <c:pt idx="0">
                  <c:v>360258</c:v>
                </c:pt>
                <c:pt idx="1">
                  <c:v>358150</c:v>
                </c:pt>
                <c:pt idx="2">
                  <c:v>355475</c:v>
                </c:pt>
                <c:pt idx="3">
                  <c:v>353458</c:v>
                </c:pt>
                <c:pt idx="4">
                  <c:v>351184</c:v>
                </c:pt>
                <c:pt idx="5">
                  <c:v>348771</c:v>
                </c:pt>
                <c:pt idx="6">
                  <c:v>346443</c:v>
                </c:pt>
                <c:pt idx="7">
                  <c:v>344282</c:v>
                </c:pt>
                <c:pt idx="8">
                  <c:v>341459</c:v>
                </c:pt>
                <c:pt idx="9">
                  <c:v>339800</c:v>
                </c:pt>
                <c:pt idx="10">
                  <c:v>337884</c:v>
                </c:pt>
                <c:pt idx="11">
                  <c:v>336152</c:v>
                </c:pt>
                <c:pt idx="12">
                  <c:v>334338</c:v>
                </c:pt>
                <c:pt idx="13">
                  <c:v>332353</c:v>
                </c:pt>
                <c:pt idx="14">
                  <c:v>330160</c:v>
                </c:pt>
                <c:pt idx="15">
                  <c:v>328348</c:v>
                </c:pt>
                <c:pt idx="16">
                  <c:v>326411</c:v>
                </c:pt>
                <c:pt idx="17">
                  <c:v>324476</c:v>
                </c:pt>
                <c:pt idx="18">
                  <c:v>322632</c:v>
                </c:pt>
                <c:pt idx="19">
                  <c:v>320925</c:v>
                </c:pt>
                <c:pt idx="20">
                  <c:v>318585</c:v>
                </c:pt>
                <c:pt idx="21">
                  <c:v>317179</c:v>
                </c:pt>
                <c:pt idx="22">
                  <c:v>315561</c:v>
                </c:pt>
                <c:pt idx="23">
                  <c:v>314071</c:v>
                </c:pt>
                <c:pt idx="24">
                  <c:v>312468</c:v>
                </c:pt>
                <c:pt idx="25">
                  <c:v>310693</c:v>
                </c:pt>
                <c:pt idx="26">
                  <c:v>308953</c:v>
                </c:pt>
                <c:pt idx="27">
                  <c:v>307385</c:v>
                </c:pt>
                <c:pt idx="28">
                  <c:v>305826</c:v>
                </c:pt>
                <c:pt idx="29">
                  <c:v>304306</c:v>
                </c:pt>
                <c:pt idx="30">
                  <c:v>302982</c:v>
                </c:pt>
                <c:pt idx="31">
                  <c:v>301602</c:v>
                </c:pt>
                <c:pt idx="32">
                  <c:v>299633</c:v>
                </c:pt>
                <c:pt idx="33">
                  <c:v>298863</c:v>
                </c:pt>
                <c:pt idx="34">
                  <c:v>297761</c:v>
                </c:pt>
                <c:pt idx="35">
                  <c:v>296715</c:v>
                </c:pt>
                <c:pt idx="36">
                  <c:v>295706</c:v>
                </c:pt>
                <c:pt idx="37">
                  <c:v>294609</c:v>
                </c:pt>
                <c:pt idx="38">
                  <c:v>293484</c:v>
                </c:pt>
                <c:pt idx="39">
                  <c:v>292567</c:v>
                </c:pt>
                <c:pt idx="40">
                  <c:v>291505</c:v>
                </c:pt>
                <c:pt idx="41">
                  <c:v>290599</c:v>
                </c:pt>
                <c:pt idx="42">
                  <c:v>289746</c:v>
                </c:pt>
                <c:pt idx="43">
                  <c:v>288574</c:v>
                </c:pt>
                <c:pt idx="44">
                  <c:v>287478</c:v>
                </c:pt>
                <c:pt idx="45">
                  <c:v>286716</c:v>
                </c:pt>
                <c:pt idx="46">
                  <c:v>285749</c:v>
                </c:pt>
                <c:pt idx="47">
                  <c:v>284921</c:v>
                </c:pt>
                <c:pt idx="48">
                  <c:v>284043</c:v>
                </c:pt>
                <c:pt idx="49">
                  <c:v>283201</c:v>
                </c:pt>
                <c:pt idx="50">
                  <c:v>282177</c:v>
                </c:pt>
                <c:pt idx="51">
                  <c:v>281451</c:v>
                </c:pt>
                <c:pt idx="52">
                  <c:v>280459</c:v>
                </c:pt>
                <c:pt idx="53">
                  <c:v>279595</c:v>
                </c:pt>
                <c:pt idx="54">
                  <c:v>278775</c:v>
                </c:pt>
                <c:pt idx="55">
                  <c:v>277801</c:v>
                </c:pt>
                <c:pt idx="56">
                  <c:v>276969</c:v>
                </c:pt>
                <c:pt idx="57">
                  <c:v>276395</c:v>
                </c:pt>
                <c:pt idx="58">
                  <c:v>275583</c:v>
                </c:pt>
                <c:pt idx="59">
                  <c:v>274846</c:v>
                </c:pt>
                <c:pt idx="60">
                  <c:v>274104</c:v>
                </c:pt>
                <c:pt idx="61">
                  <c:v>273326</c:v>
                </c:pt>
                <c:pt idx="62">
                  <c:v>272529</c:v>
                </c:pt>
                <c:pt idx="63">
                  <c:v>271984</c:v>
                </c:pt>
                <c:pt idx="64">
                  <c:v>271010</c:v>
                </c:pt>
                <c:pt idx="65">
                  <c:v>270490</c:v>
                </c:pt>
                <c:pt idx="66">
                  <c:v>269847</c:v>
                </c:pt>
                <c:pt idx="67">
                  <c:v>269092</c:v>
                </c:pt>
                <c:pt idx="68">
                  <c:v>268794</c:v>
                </c:pt>
                <c:pt idx="69">
                  <c:v>268383</c:v>
                </c:pt>
                <c:pt idx="70">
                  <c:v>267762</c:v>
                </c:pt>
                <c:pt idx="71">
                  <c:v>267285</c:v>
                </c:pt>
                <c:pt idx="72">
                  <c:v>266806</c:v>
                </c:pt>
                <c:pt idx="73">
                  <c:v>266434</c:v>
                </c:pt>
                <c:pt idx="74">
                  <c:v>265901</c:v>
                </c:pt>
                <c:pt idx="75">
                  <c:v>265828</c:v>
                </c:pt>
                <c:pt idx="76">
                  <c:v>265447</c:v>
                </c:pt>
                <c:pt idx="77">
                  <c:v>265157</c:v>
                </c:pt>
                <c:pt idx="78">
                  <c:v>264820</c:v>
                </c:pt>
                <c:pt idx="79">
                  <c:v>264419</c:v>
                </c:pt>
                <c:pt idx="80">
                  <c:v>264095</c:v>
                </c:pt>
                <c:pt idx="81">
                  <c:v>263824</c:v>
                </c:pt>
                <c:pt idx="82">
                  <c:v>263647</c:v>
                </c:pt>
                <c:pt idx="83">
                  <c:v>263460</c:v>
                </c:pt>
                <c:pt idx="84">
                  <c:v>263091</c:v>
                </c:pt>
                <c:pt idx="85">
                  <c:v>262944</c:v>
                </c:pt>
                <c:pt idx="86">
                  <c:v>262654</c:v>
                </c:pt>
                <c:pt idx="87">
                  <c:v>262562</c:v>
                </c:pt>
                <c:pt idx="88">
                  <c:v>262273</c:v>
                </c:pt>
                <c:pt idx="89">
                  <c:v>261932</c:v>
                </c:pt>
                <c:pt idx="90">
                  <c:v>261717</c:v>
                </c:pt>
                <c:pt idx="91">
                  <c:v>261751</c:v>
                </c:pt>
                <c:pt idx="92">
                  <c:v>261619</c:v>
                </c:pt>
                <c:pt idx="93">
                  <c:v>261330</c:v>
                </c:pt>
                <c:pt idx="94">
                  <c:v>261173</c:v>
                </c:pt>
                <c:pt idx="95">
                  <c:v>261120</c:v>
                </c:pt>
                <c:pt idx="96">
                  <c:v>260969</c:v>
                </c:pt>
                <c:pt idx="97">
                  <c:v>260966</c:v>
                </c:pt>
                <c:pt idx="98">
                  <c:v>260712</c:v>
                </c:pt>
                <c:pt idx="99">
                  <c:v>260534</c:v>
                </c:pt>
                <c:pt idx="100">
                  <c:v>260245</c:v>
                </c:pt>
                <c:pt idx="101">
                  <c:v>260043</c:v>
                </c:pt>
                <c:pt idx="102">
                  <c:v>259971</c:v>
                </c:pt>
                <c:pt idx="103">
                  <c:v>259705</c:v>
                </c:pt>
                <c:pt idx="104">
                  <c:v>259435</c:v>
                </c:pt>
                <c:pt idx="105">
                  <c:v>259272</c:v>
                </c:pt>
                <c:pt idx="106">
                  <c:v>258986</c:v>
                </c:pt>
                <c:pt idx="107">
                  <c:v>258592</c:v>
                </c:pt>
                <c:pt idx="108">
                  <c:v>258070</c:v>
                </c:pt>
                <c:pt idx="109">
                  <c:v>257450</c:v>
                </c:pt>
                <c:pt idx="110">
                  <c:v>257023</c:v>
                </c:pt>
                <c:pt idx="111">
                  <c:v>256755</c:v>
                </c:pt>
                <c:pt idx="112">
                  <c:v>256587</c:v>
                </c:pt>
                <c:pt idx="113">
                  <c:v>256480</c:v>
                </c:pt>
                <c:pt idx="114">
                  <c:v>256470</c:v>
                </c:pt>
                <c:pt idx="115">
                  <c:v>256436</c:v>
                </c:pt>
                <c:pt idx="116">
                  <c:v>256379</c:v>
                </c:pt>
                <c:pt idx="117">
                  <c:v>256511</c:v>
                </c:pt>
                <c:pt idx="118">
                  <c:v>256582</c:v>
                </c:pt>
                <c:pt idx="119">
                  <c:v>256879</c:v>
                </c:pt>
                <c:pt idx="120">
                  <c:v>257132</c:v>
                </c:pt>
                <c:pt idx="121">
                  <c:v>257275</c:v>
                </c:pt>
                <c:pt idx="122">
                  <c:v>257395</c:v>
                </c:pt>
                <c:pt idx="123">
                  <c:v>257519</c:v>
                </c:pt>
                <c:pt idx="124">
                  <c:v>257457</c:v>
                </c:pt>
                <c:pt idx="125">
                  <c:v>257414</c:v>
                </c:pt>
                <c:pt idx="126">
                  <c:v>257413</c:v>
                </c:pt>
                <c:pt idx="127">
                  <c:v>257331</c:v>
                </c:pt>
                <c:pt idx="128">
                  <c:v>257451</c:v>
                </c:pt>
                <c:pt idx="129">
                  <c:v>257505</c:v>
                </c:pt>
                <c:pt idx="130">
                  <c:v>257615</c:v>
                </c:pt>
                <c:pt idx="131">
                  <c:v>257860</c:v>
                </c:pt>
                <c:pt idx="132">
                  <c:v>258069</c:v>
                </c:pt>
                <c:pt idx="133">
                  <c:v>258118</c:v>
                </c:pt>
                <c:pt idx="134">
                  <c:v>258140</c:v>
                </c:pt>
                <c:pt idx="135">
                  <c:v>258213</c:v>
                </c:pt>
                <c:pt idx="136">
                  <c:v>258075</c:v>
                </c:pt>
                <c:pt idx="137">
                  <c:v>257942</c:v>
                </c:pt>
                <c:pt idx="138">
                  <c:v>257845</c:v>
                </c:pt>
                <c:pt idx="139">
                  <c:v>257691</c:v>
                </c:pt>
                <c:pt idx="140">
                  <c:v>257767</c:v>
                </c:pt>
                <c:pt idx="141">
                  <c:v>258160</c:v>
                </c:pt>
                <c:pt idx="142">
                  <c:v>258522</c:v>
                </c:pt>
                <c:pt idx="143">
                  <c:v>259010</c:v>
                </c:pt>
                <c:pt idx="144">
                  <c:v>259331</c:v>
                </c:pt>
                <c:pt idx="145">
                  <c:v>259673</c:v>
                </c:pt>
                <c:pt idx="146">
                  <c:v>259985</c:v>
                </c:pt>
                <c:pt idx="147">
                  <c:v>260422</c:v>
                </c:pt>
                <c:pt idx="148">
                  <c:v>261085</c:v>
                </c:pt>
                <c:pt idx="149">
                  <c:v>261586</c:v>
                </c:pt>
                <c:pt idx="150">
                  <c:v>262008</c:v>
                </c:pt>
                <c:pt idx="151">
                  <c:v>262466</c:v>
                </c:pt>
                <c:pt idx="152">
                  <c:v>263167</c:v>
                </c:pt>
                <c:pt idx="153">
                  <c:v>263691</c:v>
                </c:pt>
                <c:pt idx="154">
                  <c:v>264549</c:v>
                </c:pt>
                <c:pt idx="155">
                  <c:v>265305</c:v>
                </c:pt>
                <c:pt idx="156">
                  <c:v>266010</c:v>
                </c:pt>
                <c:pt idx="157">
                  <c:v>267072</c:v>
                </c:pt>
                <c:pt idx="158">
                  <c:v>268029</c:v>
                </c:pt>
                <c:pt idx="159">
                  <c:v>268572</c:v>
                </c:pt>
                <c:pt idx="160">
                  <c:v>269433</c:v>
                </c:pt>
                <c:pt idx="161">
                  <c:v>270629</c:v>
                </c:pt>
                <c:pt idx="162">
                  <c:v>271696</c:v>
                </c:pt>
                <c:pt idx="163">
                  <c:v>272841</c:v>
                </c:pt>
                <c:pt idx="164">
                  <c:v>274005</c:v>
                </c:pt>
                <c:pt idx="165">
                  <c:v>274953</c:v>
                </c:pt>
                <c:pt idx="166">
                  <c:v>276425</c:v>
                </c:pt>
                <c:pt idx="167">
                  <c:v>277686</c:v>
                </c:pt>
                <c:pt idx="168">
                  <c:v>278835</c:v>
                </c:pt>
                <c:pt idx="169">
                  <c:v>280209</c:v>
                </c:pt>
                <c:pt idx="170">
                  <c:v>281331</c:v>
                </c:pt>
                <c:pt idx="171">
                  <c:v>282399</c:v>
                </c:pt>
                <c:pt idx="172">
                  <c:v>283518</c:v>
                </c:pt>
                <c:pt idx="173">
                  <c:v>284759</c:v>
                </c:pt>
                <c:pt idx="174">
                  <c:v>286231</c:v>
                </c:pt>
                <c:pt idx="175">
                  <c:v>287492</c:v>
                </c:pt>
                <c:pt idx="176">
                  <c:v>288658</c:v>
                </c:pt>
                <c:pt idx="177">
                  <c:v>290205</c:v>
                </c:pt>
                <c:pt idx="178">
                  <c:v>292107</c:v>
                </c:pt>
                <c:pt idx="179">
                  <c:v>293394</c:v>
                </c:pt>
                <c:pt idx="180">
                  <c:v>294961</c:v>
                </c:pt>
                <c:pt idx="181">
                  <c:v>296541</c:v>
                </c:pt>
                <c:pt idx="182">
                  <c:v>297663</c:v>
                </c:pt>
                <c:pt idx="183">
                  <c:v>298868</c:v>
                </c:pt>
                <c:pt idx="184">
                  <c:v>300211</c:v>
                </c:pt>
                <c:pt idx="185">
                  <c:v>301509</c:v>
                </c:pt>
                <c:pt idx="186">
                  <c:v>302874</c:v>
                </c:pt>
                <c:pt idx="187">
                  <c:v>304274</c:v>
                </c:pt>
                <c:pt idx="188">
                  <c:v>305646</c:v>
                </c:pt>
                <c:pt idx="189">
                  <c:v>306793</c:v>
                </c:pt>
                <c:pt idx="190">
                  <c:v>308371</c:v>
                </c:pt>
                <c:pt idx="191">
                  <c:v>309705</c:v>
                </c:pt>
                <c:pt idx="192">
                  <c:v>310928</c:v>
                </c:pt>
                <c:pt idx="193">
                  <c:v>312390</c:v>
                </c:pt>
                <c:pt idx="194">
                  <c:v>313604</c:v>
                </c:pt>
                <c:pt idx="195">
                  <c:v>315210</c:v>
                </c:pt>
                <c:pt idx="196">
                  <c:v>316475</c:v>
                </c:pt>
                <c:pt idx="197">
                  <c:v>318072</c:v>
                </c:pt>
                <c:pt idx="198">
                  <c:v>318871</c:v>
                </c:pt>
                <c:pt idx="199">
                  <c:v>319820</c:v>
                </c:pt>
                <c:pt idx="200">
                  <c:v>321084</c:v>
                </c:pt>
                <c:pt idx="201">
                  <c:v>322602</c:v>
                </c:pt>
                <c:pt idx="202">
                  <c:v>324326</c:v>
                </c:pt>
                <c:pt idx="203">
                  <c:v>326033</c:v>
                </c:pt>
                <c:pt idx="204">
                  <c:v>327087</c:v>
                </c:pt>
                <c:pt idx="205">
                  <c:v>328821</c:v>
                </c:pt>
                <c:pt idx="206">
                  <c:v>330229</c:v>
                </c:pt>
                <c:pt idx="207">
                  <c:v>331533</c:v>
                </c:pt>
                <c:pt idx="208">
                  <c:v>332650</c:v>
                </c:pt>
                <c:pt idx="209">
                  <c:v>334530</c:v>
                </c:pt>
                <c:pt idx="210">
                  <c:v>335452</c:v>
                </c:pt>
                <c:pt idx="211">
                  <c:v>336775</c:v>
                </c:pt>
                <c:pt idx="212">
                  <c:v>338430</c:v>
                </c:pt>
                <c:pt idx="213">
                  <c:v>340024</c:v>
                </c:pt>
                <c:pt idx="214">
                  <c:v>342411</c:v>
                </c:pt>
                <c:pt idx="215">
                  <c:v>344906</c:v>
                </c:pt>
                <c:pt idx="216">
                  <c:v>346409</c:v>
                </c:pt>
                <c:pt idx="217">
                  <c:v>348519</c:v>
                </c:pt>
                <c:pt idx="218">
                  <c:v>349859</c:v>
                </c:pt>
                <c:pt idx="219">
                  <c:v>351164</c:v>
                </c:pt>
                <c:pt idx="220">
                  <c:v>353021</c:v>
                </c:pt>
                <c:pt idx="221">
                  <c:v>355308</c:v>
                </c:pt>
                <c:pt idx="222">
                  <c:v>356686</c:v>
                </c:pt>
                <c:pt idx="223">
                  <c:v>358601</c:v>
                </c:pt>
                <c:pt idx="224">
                  <c:v>360507</c:v>
                </c:pt>
                <c:pt idx="225">
                  <c:v>362159</c:v>
                </c:pt>
                <c:pt idx="226">
                  <c:v>364029</c:v>
                </c:pt>
                <c:pt idx="227">
                  <c:v>365679</c:v>
                </c:pt>
              </c:numCache>
            </c:numRef>
          </c:val>
          <c:extLst>
            <c:ext xmlns:c16="http://schemas.microsoft.com/office/drawing/2014/chart" uri="{C3380CC4-5D6E-409C-BE32-E72D297353CC}">
              <c16:uniqueId val="{00000000-7859-4E8F-A1AB-03C4F92EFCA6}"/>
            </c:ext>
          </c:extLst>
        </c:ser>
        <c:ser>
          <c:idx val="1"/>
          <c:order val="1"/>
          <c:tx>
            <c:strRef>
              <c:f>'4.2a,b'!$D$2</c:f>
              <c:strCache>
                <c:ptCount val="1"/>
                <c:pt idx="0">
                  <c:v>1350-1599</c:v>
                </c:pt>
              </c:strCache>
            </c:strRef>
          </c:tx>
          <c:spPr>
            <a:solidFill>
              <a:srgbClr val="A6B9D0"/>
            </a:solidFill>
            <a:ln w="25400">
              <a:noFill/>
            </a:ln>
          </c:spPr>
          <c:cat>
            <c:strRef>
              <c:f>'4.2a,b'!$A$3:$A$230</c:f>
              <c:strCache>
                <c:ptCount val="217"/>
                <c:pt idx="0">
                  <c:v>2000</c:v>
                </c:pt>
                <c:pt idx="24">
                  <c:v>2002</c:v>
                </c:pt>
                <c:pt idx="48">
                  <c:v>2004</c:v>
                </c:pt>
                <c:pt idx="72">
                  <c:v>2006</c:v>
                </c:pt>
                <c:pt idx="96">
                  <c:v>2008</c:v>
                </c:pt>
                <c:pt idx="120">
                  <c:v>2010</c:v>
                </c:pt>
                <c:pt idx="144">
                  <c:v>2012</c:v>
                </c:pt>
                <c:pt idx="156">
                  <c:v>2013</c:v>
                </c:pt>
                <c:pt idx="168">
                  <c:v>2014</c:v>
                </c:pt>
                <c:pt idx="180">
                  <c:v>2015</c:v>
                </c:pt>
                <c:pt idx="192">
                  <c:v>2016</c:v>
                </c:pt>
                <c:pt idx="216">
                  <c:v>2018</c:v>
                </c:pt>
              </c:strCache>
            </c:strRef>
          </c:cat>
          <c:val>
            <c:numRef>
              <c:f>'4.2a,b'!$D$3:$D$230</c:f>
              <c:numCache>
                <c:formatCode>General</c:formatCode>
                <c:ptCount val="228"/>
                <c:pt idx="0">
                  <c:v>489905</c:v>
                </c:pt>
                <c:pt idx="1">
                  <c:v>491332</c:v>
                </c:pt>
                <c:pt idx="2">
                  <c:v>492361</c:v>
                </c:pt>
                <c:pt idx="3">
                  <c:v>494082</c:v>
                </c:pt>
                <c:pt idx="4">
                  <c:v>494945</c:v>
                </c:pt>
                <c:pt idx="5">
                  <c:v>496126</c:v>
                </c:pt>
                <c:pt idx="6">
                  <c:v>497171</c:v>
                </c:pt>
                <c:pt idx="7">
                  <c:v>498058</c:v>
                </c:pt>
                <c:pt idx="8">
                  <c:v>499190</c:v>
                </c:pt>
                <c:pt idx="9">
                  <c:v>500743</c:v>
                </c:pt>
                <c:pt idx="10">
                  <c:v>502111</c:v>
                </c:pt>
                <c:pt idx="11">
                  <c:v>503046</c:v>
                </c:pt>
                <c:pt idx="12">
                  <c:v>503910</c:v>
                </c:pt>
                <c:pt idx="13">
                  <c:v>505163</c:v>
                </c:pt>
                <c:pt idx="14">
                  <c:v>505794</c:v>
                </c:pt>
                <c:pt idx="15">
                  <c:v>506885</c:v>
                </c:pt>
                <c:pt idx="16">
                  <c:v>507996</c:v>
                </c:pt>
                <c:pt idx="17">
                  <c:v>509233</c:v>
                </c:pt>
                <c:pt idx="18">
                  <c:v>510543</c:v>
                </c:pt>
                <c:pt idx="19">
                  <c:v>512035</c:v>
                </c:pt>
                <c:pt idx="20">
                  <c:v>513402</c:v>
                </c:pt>
                <c:pt idx="21">
                  <c:v>514582</c:v>
                </c:pt>
                <c:pt idx="22">
                  <c:v>516027</c:v>
                </c:pt>
                <c:pt idx="23">
                  <c:v>517257</c:v>
                </c:pt>
                <c:pt idx="24">
                  <c:v>518117</c:v>
                </c:pt>
                <c:pt idx="25">
                  <c:v>519742</c:v>
                </c:pt>
                <c:pt idx="26">
                  <c:v>520768</c:v>
                </c:pt>
                <c:pt idx="27">
                  <c:v>521358</c:v>
                </c:pt>
                <c:pt idx="28">
                  <c:v>521985</c:v>
                </c:pt>
                <c:pt idx="29">
                  <c:v>522801</c:v>
                </c:pt>
                <c:pt idx="30">
                  <c:v>523529</c:v>
                </c:pt>
                <c:pt idx="31">
                  <c:v>524498</c:v>
                </c:pt>
                <c:pt idx="32">
                  <c:v>525121</c:v>
                </c:pt>
                <c:pt idx="33">
                  <c:v>525769</c:v>
                </c:pt>
                <c:pt idx="34">
                  <c:v>526878</c:v>
                </c:pt>
                <c:pt idx="35">
                  <c:v>527780</c:v>
                </c:pt>
                <c:pt idx="36">
                  <c:v>528595</c:v>
                </c:pt>
                <c:pt idx="37">
                  <c:v>529585</c:v>
                </c:pt>
                <c:pt idx="38">
                  <c:v>530061</c:v>
                </c:pt>
                <c:pt idx="39">
                  <c:v>530793</c:v>
                </c:pt>
                <c:pt idx="40">
                  <c:v>531640</c:v>
                </c:pt>
                <c:pt idx="41">
                  <c:v>532340</c:v>
                </c:pt>
                <c:pt idx="42">
                  <c:v>533340</c:v>
                </c:pt>
                <c:pt idx="43">
                  <c:v>534023</c:v>
                </c:pt>
                <c:pt idx="44">
                  <c:v>534725</c:v>
                </c:pt>
                <c:pt idx="45">
                  <c:v>535710</c:v>
                </c:pt>
                <c:pt idx="46">
                  <c:v>536694</c:v>
                </c:pt>
                <c:pt idx="47">
                  <c:v>537119</c:v>
                </c:pt>
                <c:pt idx="48">
                  <c:v>537777</c:v>
                </c:pt>
                <c:pt idx="49">
                  <c:v>538487</c:v>
                </c:pt>
                <c:pt idx="50">
                  <c:v>538770</c:v>
                </c:pt>
                <c:pt idx="51">
                  <c:v>539331</c:v>
                </c:pt>
                <c:pt idx="52">
                  <c:v>539774</c:v>
                </c:pt>
                <c:pt idx="53">
                  <c:v>540173</c:v>
                </c:pt>
                <c:pt idx="54">
                  <c:v>540530</c:v>
                </c:pt>
                <c:pt idx="55">
                  <c:v>540587</c:v>
                </c:pt>
                <c:pt idx="56">
                  <c:v>540832</c:v>
                </c:pt>
                <c:pt idx="57">
                  <c:v>541198</c:v>
                </c:pt>
                <c:pt idx="58">
                  <c:v>541261</c:v>
                </c:pt>
                <c:pt idx="59">
                  <c:v>541766</c:v>
                </c:pt>
                <c:pt idx="60">
                  <c:v>541885</c:v>
                </c:pt>
                <c:pt idx="61">
                  <c:v>542451</c:v>
                </c:pt>
                <c:pt idx="62">
                  <c:v>542248</c:v>
                </c:pt>
                <c:pt idx="63">
                  <c:v>542585</c:v>
                </c:pt>
                <c:pt idx="64">
                  <c:v>542605</c:v>
                </c:pt>
                <c:pt idx="65">
                  <c:v>542707</c:v>
                </c:pt>
                <c:pt idx="66">
                  <c:v>543284</c:v>
                </c:pt>
                <c:pt idx="67">
                  <c:v>543537</c:v>
                </c:pt>
                <c:pt idx="68">
                  <c:v>544125</c:v>
                </c:pt>
                <c:pt idx="69">
                  <c:v>544702</c:v>
                </c:pt>
                <c:pt idx="70">
                  <c:v>545214</c:v>
                </c:pt>
                <c:pt idx="71">
                  <c:v>545578</c:v>
                </c:pt>
                <c:pt idx="72">
                  <c:v>545727</c:v>
                </c:pt>
                <c:pt idx="73">
                  <c:v>546069</c:v>
                </c:pt>
                <c:pt idx="74">
                  <c:v>545868</c:v>
                </c:pt>
                <c:pt idx="75">
                  <c:v>545963</c:v>
                </c:pt>
                <c:pt idx="76">
                  <c:v>545915</c:v>
                </c:pt>
                <c:pt idx="77">
                  <c:v>546132</c:v>
                </c:pt>
                <c:pt idx="78">
                  <c:v>545929</c:v>
                </c:pt>
                <c:pt idx="79">
                  <c:v>545783</c:v>
                </c:pt>
                <c:pt idx="80">
                  <c:v>545581</c:v>
                </c:pt>
                <c:pt idx="81">
                  <c:v>545433</c:v>
                </c:pt>
                <c:pt idx="82">
                  <c:v>545480</c:v>
                </c:pt>
                <c:pt idx="83">
                  <c:v>545374</c:v>
                </c:pt>
                <c:pt idx="84">
                  <c:v>545069</c:v>
                </c:pt>
                <c:pt idx="85">
                  <c:v>545002</c:v>
                </c:pt>
                <c:pt idx="86">
                  <c:v>544556</c:v>
                </c:pt>
                <c:pt idx="87">
                  <c:v>544464</c:v>
                </c:pt>
                <c:pt idx="88">
                  <c:v>544062</c:v>
                </c:pt>
                <c:pt idx="89">
                  <c:v>543826</c:v>
                </c:pt>
                <c:pt idx="90">
                  <c:v>543509</c:v>
                </c:pt>
                <c:pt idx="91">
                  <c:v>543384</c:v>
                </c:pt>
                <c:pt idx="92">
                  <c:v>543332</c:v>
                </c:pt>
                <c:pt idx="93">
                  <c:v>543044</c:v>
                </c:pt>
                <c:pt idx="94">
                  <c:v>543239</c:v>
                </c:pt>
                <c:pt idx="95">
                  <c:v>543429</c:v>
                </c:pt>
                <c:pt idx="96">
                  <c:v>543351</c:v>
                </c:pt>
                <c:pt idx="97">
                  <c:v>543834</c:v>
                </c:pt>
                <c:pt idx="98">
                  <c:v>543891</c:v>
                </c:pt>
                <c:pt idx="99">
                  <c:v>544206</c:v>
                </c:pt>
                <c:pt idx="100">
                  <c:v>543995</c:v>
                </c:pt>
                <c:pt idx="101">
                  <c:v>543795</c:v>
                </c:pt>
                <c:pt idx="102">
                  <c:v>543557</c:v>
                </c:pt>
                <c:pt idx="103">
                  <c:v>543306</c:v>
                </c:pt>
                <c:pt idx="104">
                  <c:v>542749</c:v>
                </c:pt>
                <c:pt idx="105">
                  <c:v>542470</c:v>
                </c:pt>
                <c:pt idx="106">
                  <c:v>542644</c:v>
                </c:pt>
                <c:pt idx="107">
                  <c:v>542318</c:v>
                </c:pt>
                <c:pt idx="108">
                  <c:v>541757</c:v>
                </c:pt>
                <c:pt idx="109">
                  <c:v>540949</c:v>
                </c:pt>
                <c:pt idx="110">
                  <c:v>540191</c:v>
                </c:pt>
                <c:pt idx="111">
                  <c:v>539813</c:v>
                </c:pt>
                <c:pt idx="112">
                  <c:v>539564</c:v>
                </c:pt>
                <c:pt idx="113">
                  <c:v>538959</c:v>
                </c:pt>
                <c:pt idx="114">
                  <c:v>538830</c:v>
                </c:pt>
                <c:pt idx="115">
                  <c:v>538727</c:v>
                </c:pt>
                <c:pt idx="116">
                  <c:v>538610</c:v>
                </c:pt>
                <c:pt idx="117">
                  <c:v>538704</c:v>
                </c:pt>
                <c:pt idx="118">
                  <c:v>539027</c:v>
                </c:pt>
                <c:pt idx="119">
                  <c:v>539547</c:v>
                </c:pt>
                <c:pt idx="120">
                  <c:v>539867</c:v>
                </c:pt>
                <c:pt idx="121">
                  <c:v>540252</c:v>
                </c:pt>
                <c:pt idx="122">
                  <c:v>540391</c:v>
                </c:pt>
                <c:pt idx="123">
                  <c:v>540898</c:v>
                </c:pt>
                <c:pt idx="124">
                  <c:v>541036</c:v>
                </c:pt>
                <c:pt idx="125">
                  <c:v>540984</c:v>
                </c:pt>
                <c:pt idx="126">
                  <c:v>541052</c:v>
                </c:pt>
                <c:pt idx="127">
                  <c:v>540918</c:v>
                </c:pt>
                <c:pt idx="128">
                  <c:v>541280</c:v>
                </c:pt>
                <c:pt idx="129">
                  <c:v>541388</c:v>
                </c:pt>
                <c:pt idx="130">
                  <c:v>541574</c:v>
                </c:pt>
                <c:pt idx="131">
                  <c:v>541891</c:v>
                </c:pt>
                <c:pt idx="132">
                  <c:v>542072</c:v>
                </c:pt>
                <c:pt idx="133">
                  <c:v>542342</c:v>
                </c:pt>
                <c:pt idx="134">
                  <c:v>542100</c:v>
                </c:pt>
                <c:pt idx="135">
                  <c:v>541824</c:v>
                </c:pt>
                <c:pt idx="136">
                  <c:v>541329</c:v>
                </c:pt>
                <c:pt idx="137">
                  <c:v>540721</c:v>
                </c:pt>
                <c:pt idx="138">
                  <c:v>540039</c:v>
                </c:pt>
                <c:pt idx="139">
                  <c:v>539090</c:v>
                </c:pt>
                <c:pt idx="140">
                  <c:v>538593</c:v>
                </c:pt>
                <c:pt idx="141">
                  <c:v>538635</c:v>
                </c:pt>
                <c:pt idx="142">
                  <c:v>538887</c:v>
                </c:pt>
                <c:pt idx="143">
                  <c:v>539344</c:v>
                </c:pt>
                <c:pt idx="144">
                  <c:v>539964</c:v>
                </c:pt>
                <c:pt idx="145">
                  <c:v>540366</c:v>
                </c:pt>
                <c:pt idx="146">
                  <c:v>540670</c:v>
                </c:pt>
                <c:pt idx="147">
                  <c:v>541360</c:v>
                </c:pt>
                <c:pt idx="148">
                  <c:v>541835</c:v>
                </c:pt>
                <c:pt idx="149">
                  <c:v>542489</c:v>
                </c:pt>
                <c:pt idx="150">
                  <c:v>542818</c:v>
                </c:pt>
                <c:pt idx="151">
                  <c:v>543339</c:v>
                </c:pt>
                <c:pt idx="152">
                  <c:v>544891</c:v>
                </c:pt>
                <c:pt idx="153">
                  <c:v>545789</c:v>
                </c:pt>
                <c:pt idx="154">
                  <c:v>547643</c:v>
                </c:pt>
                <c:pt idx="155">
                  <c:v>549271</c:v>
                </c:pt>
                <c:pt idx="156">
                  <c:v>550142</c:v>
                </c:pt>
                <c:pt idx="157">
                  <c:v>551805</c:v>
                </c:pt>
                <c:pt idx="158">
                  <c:v>552882</c:v>
                </c:pt>
                <c:pt idx="159">
                  <c:v>553244</c:v>
                </c:pt>
                <c:pt idx="160">
                  <c:v>554093</c:v>
                </c:pt>
                <c:pt idx="161">
                  <c:v>555623</c:v>
                </c:pt>
                <c:pt idx="162">
                  <c:v>556313</c:v>
                </c:pt>
                <c:pt idx="163">
                  <c:v>557553</c:v>
                </c:pt>
                <c:pt idx="164">
                  <c:v>558463</c:v>
                </c:pt>
                <c:pt idx="165">
                  <c:v>559171</c:v>
                </c:pt>
                <c:pt idx="166">
                  <c:v>560816</c:v>
                </c:pt>
                <c:pt idx="167">
                  <c:v>562124</c:v>
                </c:pt>
                <c:pt idx="168">
                  <c:v>563204</c:v>
                </c:pt>
                <c:pt idx="169">
                  <c:v>565216</c:v>
                </c:pt>
                <c:pt idx="170">
                  <c:v>566476</c:v>
                </c:pt>
                <c:pt idx="171">
                  <c:v>567782</c:v>
                </c:pt>
                <c:pt idx="172">
                  <c:v>569443</c:v>
                </c:pt>
                <c:pt idx="173">
                  <c:v>571154</c:v>
                </c:pt>
                <c:pt idx="174">
                  <c:v>572943</c:v>
                </c:pt>
                <c:pt idx="175">
                  <c:v>574898</c:v>
                </c:pt>
                <c:pt idx="176">
                  <c:v>576557</c:v>
                </c:pt>
                <c:pt idx="177">
                  <c:v>578369</c:v>
                </c:pt>
                <c:pt idx="178">
                  <c:v>581288</c:v>
                </c:pt>
                <c:pt idx="179">
                  <c:v>582840</c:v>
                </c:pt>
                <c:pt idx="180">
                  <c:v>584551</c:v>
                </c:pt>
                <c:pt idx="181">
                  <c:v>586579</c:v>
                </c:pt>
                <c:pt idx="182">
                  <c:v>587696</c:v>
                </c:pt>
                <c:pt idx="183">
                  <c:v>589244</c:v>
                </c:pt>
                <c:pt idx="184">
                  <c:v>590654</c:v>
                </c:pt>
                <c:pt idx="185">
                  <c:v>591929</c:v>
                </c:pt>
                <c:pt idx="186">
                  <c:v>592992</c:v>
                </c:pt>
                <c:pt idx="187">
                  <c:v>594595</c:v>
                </c:pt>
                <c:pt idx="188">
                  <c:v>596513</c:v>
                </c:pt>
                <c:pt idx="189">
                  <c:v>597509</c:v>
                </c:pt>
                <c:pt idx="190">
                  <c:v>599735</c:v>
                </c:pt>
                <c:pt idx="191">
                  <c:v>601771</c:v>
                </c:pt>
                <c:pt idx="192">
                  <c:v>602777</c:v>
                </c:pt>
                <c:pt idx="193">
                  <c:v>604924</c:v>
                </c:pt>
                <c:pt idx="194">
                  <c:v>606878</c:v>
                </c:pt>
                <c:pt idx="195">
                  <c:v>609669</c:v>
                </c:pt>
                <c:pt idx="196">
                  <c:v>611802</c:v>
                </c:pt>
                <c:pt idx="197">
                  <c:v>614201</c:v>
                </c:pt>
                <c:pt idx="198">
                  <c:v>615025</c:v>
                </c:pt>
                <c:pt idx="199">
                  <c:v>616365</c:v>
                </c:pt>
                <c:pt idx="200">
                  <c:v>618346</c:v>
                </c:pt>
                <c:pt idx="201">
                  <c:v>620306</c:v>
                </c:pt>
                <c:pt idx="202">
                  <c:v>623137</c:v>
                </c:pt>
                <c:pt idx="203">
                  <c:v>626099</c:v>
                </c:pt>
                <c:pt idx="204">
                  <c:v>627715</c:v>
                </c:pt>
                <c:pt idx="205">
                  <c:v>630261</c:v>
                </c:pt>
                <c:pt idx="206">
                  <c:v>632108</c:v>
                </c:pt>
                <c:pt idx="207">
                  <c:v>634564</c:v>
                </c:pt>
                <c:pt idx="208">
                  <c:v>636072</c:v>
                </c:pt>
                <c:pt idx="209">
                  <c:v>638918</c:v>
                </c:pt>
                <c:pt idx="210">
                  <c:v>639067</c:v>
                </c:pt>
                <c:pt idx="211">
                  <c:v>640174</c:v>
                </c:pt>
                <c:pt idx="212">
                  <c:v>641833</c:v>
                </c:pt>
                <c:pt idx="213">
                  <c:v>643407</c:v>
                </c:pt>
                <c:pt idx="214">
                  <c:v>646670</c:v>
                </c:pt>
                <c:pt idx="215">
                  <c:v>648997</c:v>
                </c:pt>
                <c:pt idx="216">
                  <c:v>650216</c:v>
                </c:pt>
                <c:pt idx="217">
                  <c:v>652580</c:v>
                </c:pt>
                <c:pt idx="218">
                  <c:v>653852</c:v>
                </c:pt>
                <c:pt idx="219">
                  <c:v>654573</c:v>
                </c:pt>
                <c:pt idx="220">
                  <c:v>656379</c:v>
                </c:pt>
                <c:pt idx="221">
                  <c:v>659087</c:v>
                </c:pt>
                <c:pt idx="222">
                  <c:v>660066</c:v>
                </c:pt>
                <c:pt idx="223">
                  <c:v>661877</c:v>
                </c:pt>
                <c:pt idx="224">
                  <c:v>663688</c:v>
                </c:pt>
                <c:pt idx="225">
                  <c:v>664715</c:v>
                </c:pt>
                <c:pt idx="226">
                  <c:v>667538</c:v>
                </c:pt>
                <c:pt idx="227">
                  <c:v>669326</c:v>
                </c:pt>
              </c:numCache>
            </c:numRef>
          </c:val>
          <c:extLst>
            <c:ext xmlns:c16="http://schemas.microsoft.com/office/drawing/2014/chart" uri="{C3380CC4-5D6E-409C-BE32-E72D297353CC}">
              <c16:uniqueId val="{00000001-7859-4E8F-A1AB-03C4F92EFCA6}"/>
            </c:ext>
          </c:extLst>
        </c:ser>
        <c:ser>
          <c:idx val="2"/>
          <c:order val="2"/>
          <c:tx>
            <c:strRef>
              <c:f>'4.2a,b'!$E$2</c:f>
              <c:strCache>
                <c:ptCount val="1"/>
                <c:pt idx="0">
                  <c:v>1600-1999</c:v>
                </c:pt>
              </c:strCache>
            </c:strRef>
          </c:tx>
          <c:spPr>
            <a:solidFill>
              <a:srgbClr val="83B1DA"/>
            </a:solidFill>
            <a:ln w="25400">
              <a:noFill/>
            </a:ln>
          </c:spPr>
          <c:cat>
            <c:strRef>
              <c:f>'4.2a,b'!$A$3:$A$230</c:f>
              <c:strCache>
                <c:ptCount val="217"/>
                <c:pt idx="0">
                  <c:v>2000</c:v>
                </c:pt>
                <c:pt idx="24">
                  <c:v>2002</c:v>
                </c:pt>
                <c:pt idx="48">
                  <c:v>2004</c:v>
                </c:pt>
                <c:pt idx="72">
                  <c:v>2006</c:v>
                </c:pt>
                <c:pt idx="96">
                  <c:v>2008</c:v>
                </c:pt>
                <c:pt idx="120">
                  <c:v>2010</c:v>
                </c:pt>
                <c:pt idx="144">
                  <c:v>2012</c:v>
                </c:pt>
                <c:pt idx="156">
                  <c:v>2013</c:v>
                </c:pt>
                <c:pt idx="168">
                  <c:v>2014</c:v>
                </c:pt>
                <c:pt idx="180">
                  <c:v>2015</c:v>
                </c:pt>
                <c:pt idx="192">
                  <c:v>2016</c:v>
                </c:pt>
                <c:pt idx="216">
                  <c:v>2018</c:v>
                </c:pt>
              </c:strCache>
            </c:strRef>
          </c:cat>
          <c:val>
            <c:numRef>
              <c:f>'4.2a,b'!$E$3:$E$230</c:f>
              <c:numCache>
                <c:formatCode>General</c:formatCode>
                <c:ptCount val="228"/>
                <c:pt idx="0">
                  <c:v>784538</c:v>
                </c:pt>
                <c:pt idx="1">
                  <c:v>786620</c:v>
                </c:pt>
                <c:pt idx="2">
                  <c:v>788081</c:v>
                </c:pt>
                <c:pt idx="3">
                  <c:v>790607</c:v>
                </c:pt>
                <c:pt idx="4">
                  <c:v>792059</c:v>
                </c:pt>
                <c:pt idx="5">
                  <c:v>794207</c:v>
                </c:pt>
                <c:pt idx="6">
                  <c:v>795941</c:v>
                </c:pt>
                <c:pt idx="7">
                  <c:v>797420</c:v>
                </c:pt>
                <c:pt idx="8">
                  <c:v>798651</c:v>
                </c:pt>
                <c:pt idx="9">
                  <c:v>800331</c:v>
                </c:pt>
                <c:pt idx="10">
                  <c:v>802069</c:v>
                </c:pt>
                <c:pt idx="11">
                  <c:v>803810</c:v>
                </c:pt>
                <c:pt idx="12">
                  <c:v>804985</c:v>
                </c:pt>
                <c:pt idx="13">
                  <c:v>806963</c:v>
                </c:pt>
                <c:pt idx="14">
                  <c:v>808111</c:v>
                </c:pt>
                <c:pt idx="15">
                  <c:v>810062</c:v>
                </c:pt>
                <c:pt idx="16">
                  <c:v>812726</c:v>
                </c:pt>
                <c:pt idx="17">
                  <c:v>815640</c:v>
                </c:pt>
                <c:pt idx="18">
                  <c:v>818340</c:v>
                </c:pt>
                <c:pt idx="19">
                  <c:v>821100</c:v>
                </c:pt>
                <c:pt idx="20">
                  <c:v>823498</c:v>
                </c:pt>
                <c:pt idx="21">
                  <c:v>825867</c:v>
                </c:pt>
                <c:pt idx="22">
                  <c:v>829598</c:v>
                </c:pt>
                <c:pt idx="23">
                  <c:v>832973</c:v>
                </c:pt>
                <c:pt idx="24">
                  <c:v>835341</c:v>
                </c:pt>
                <c:pt idx="25">
                  <c:v>839083</c:v>
                </c:pt>
                <c:pt idx="26">
                  <c:v>841928</c:v>
                </c:pt>
                <c:pt idx="27">
                  <c:v>843673</c:v>
                </c:pt>
                <c:pt idx="28">
                  <c:v>845839</c:v>
                </c:pt>
                <c:pt idx="29">
                  <c:v>848246</c:v>
                </c:pt>
                <c:pt idx="30">
                  <c:v>849889</c:v>
                </c:pt>
                <c:pt idx="31">
                  <c:v>852158</c:v>
                </c:pt>
                <c:pt idx="32">
                  <c:v>854132</c:v>
                </c:pt>
                <c:pt idx="33">
                  <c:v>856775</c:v>
                </c:pt>
                <c:pt idx="34">
                  <c:v>859349</c:v>
                </c:pt>
                <c:pt idx="35">
                  <c:v>861456</c:v>
                </c:pt>
                <c:pt idx="36">
                  <c:v>863545</c:v>
                </c:pt>
                <c:pt idx="37">
                  <c:v>866310</c:v>
                </c:pt>
                <c:pt idx="38">
                  <c:v>868196</c:v>
                </c:pt>
                <c:pt idx="39">
                  <c:v>870651</c:v>
                </c:pt>
                <c:pt idx="40">
                  <c:v>873540</c:v>
                </c:pt>
                <c:pt idx="41">
                  <c:v>877019</c:v>
                </c:pt>
                <c:pt idx="42">
                  <c:v>880433</c:v>
                </c:pt>
                <c:pt idx="43">
                  <c:v>883279</c:v>
                </c:pt>
                <c:pt idx="44">
                  <c:v>885971</c:v>
                </c:pt>
                <c:pt idx="45">
                  <c:v>889429</c:v>
                </c:pt>
                <c:pt idx="46">
                  <c:v>892399</c:v>
                </c:pt>
                <c:pt idx="47">
                  <c:v>894427</c:v>
                </c:pt>
                <c:pt idx="48">
                  <c:v>896435</c:v>
                </c:pt>
                <c:pt idx="49">
                  <c:v>898851</c:v>
                </c:pt>
                <c:pt idx="50">
                  <c:v>900597</c:v>
                </c:pt>
                <c:pt idx="51">
                  <c:v>903139</c:v>
                </c:pt>
                <c:pt idx="52">
                  <c:v>905520</c:v>
                </c:pt>
                <c:pt idx="53">
                  <c:v>907475</c:v>
                </c:pt>
                <c:pt idx="54">
                  <c:v>909862</c:v>
                </c:pt>
                <c:pt idx="55">
                  <c:v>911409</c:v>
                </c:pt>
                <c:pt idx="56">
                  <c:v>913423</c:v>
                </c:pt>
                <c:pt idx="57">
                  <c:v>916216</c:v>
                </c:pt>
                <c:pt idx="58">
                  <c:v>917988</c:v>
                </c:pt>
                <c:pt idx="59">
                  <c:v>920118</c:v>
                </c:pt>
                <c:pt idx="60">
                  <c:v>921718</c:v>
                </c:pt>
                <c:pt idx="61">
                  <c:v>924156</c:v>
                </c:pt>
                <c:pt idx="62">
                  <c:v>925142</c:v>
                </c:pt>
                <c:pt idx="63">
                  <c:v>927947</c:v>
                </c:pt>
                <c:pt idx="64">
                  <c:v>929606</c:v>
                </c:pt>
                <c:pt idx="65">
                  <c:v>931906</c:v>
                </c:pt>
                <c:pt idx="66">
                  <c:v>934654</c:v>
                </c:pt>
                <c:pt idx="67">
                  <c:v>936443</c:v>
                </c:pt>
                <c:pt idx="68">
                  <c:v>939013</c:v>
                </c:pt>
                <c:pt idx="69">
                  <c:v>941514</c:v>
                </c:pt>
                <c:pt idx="70">
                  <c:v>943630</c:v>
                </c:pt>
                <c:pt idx="71">
                  <c:v>945984</c:v>
                </c:pt>
                <c:pt idx="72">
                  <c:v>947413</c:v>
                </c:pt>
                <c:pt idx="73">
                  <c:v>949272</c:v>
                </c:pt>
                <c:pt idx="74">
                  <c:v>949924</c:v>
                </c:pt>
                <c:pt idx="75">
                  <c:v>951564</c:v>
                </c:pt>
                <c:pt idx="76">
                  <c:v>951599</c:v>
                </c:pt>
                <c:pt idx="77">
                  <c:v>952765</c:v>
                </c:pt>
                <c:pt idx="78">
                  <c:v>953511</c:v>
                </c:pt>
                <c:pt idx="79">
                  <c:v>954019</c:v>
                </c:pt>
                <c:pt idx="80">
                  <c:v>954733</c:v>
                </c:pt>
                <c:pt idx="81">
                  <c:v>955758</c:v>
                </c:pt>
                <c:pt idx="82">
                  <c:v>956441</c:v>
                </c:pt>
                <c:pt idx="83">
                  <c:v>957538</c:v>
                </c:pt>
                <c:pt idx="84">
                  <c:v>957820</c:v>
                </c:pt>
                <c:pt idx="85">
                  <c:v>958499</c:v>
                </c:pt>
                <c:pt idx="86">
                  <c:v>958395</c:v>
                </c:pt>
                <c:pt idx="87">
                  <c:v>958633</c:v>
                </c:pt>
                <c:pt idx="88">
                  <c:v>958875</c:v>
                </c:pt>
                <c:pt idx="89">
                  <c:v>959570</c:v>
                </c:pt>
                <c:pt idx="90">
                  <c:v>959882</c:v>
                </c:pt>
                <c:pt idx="91">
                  <c:v>960230</c:v>
                </c:pt>
                <c:pt idx="92">
                  <c:v>961324</c:v>
                </c:pt>
                <c:pt idx="93">
                  <c:v>961736</c:v>
                </c:pt>
                <c:pt idx="94">
                  <c:v>962643</c:v>
                </c:pt>
                <c:pt idx="95">
                  <c:v>963328</c:v>
                </c:pt>
                <c:pt idx="96">
                  <c:v>964271</c:v>
                </c:pt>
                <c:pt idx="97">
                  <c:v>965194</c:v>
                </c:pt>
                <c:pt idx="98">
                  <c:v>964998</c:v>
                </c:pt>
                <c:pt idx="99">
                  <c:v>964607</c:v>
                </c:pt>
                <c:pt idx="100">
                  <c:v>963538</c:v>
                </c:pt>
                <c:pt idx="101">
                  <c:v>962682</c:v>
                </c:pt>
                <c:pt idx="102">
                  <c:v>961076</c:v>
                </c:pt>
                <c:pt idx="103">
                  <c:v>959737</c:v>
                </c:pt>
                <c:pt idx="104">
                  <c:v>958538</c:v>
                </c:pt>
                <c:pt idx="105">
                  <c:v>958433</c:v>
                </c:pt>
                <c:pt idx="106">
                  <c:v>957663</c:v>
                </c:pt>
                <c:pt idx="107">
                  <c:v>956359</c:v>
                </c:pt>
                <c:pt idx="108">
                  <c:v>955168</c:v>
                </c:pt>
                <c:pt idx="109">
                  <c:v>952979</c:v>
                </c:pt>
                <c:pt idx="110">
                  <c:v>950508</c:v>
                </c:pt>
                <c:pt idx="111">
                  <c:v>948866</c:v>
                </c:pt>
                <c:pt idx="112">
                  <c:v>947159</c:v>
                </c:pt>
                <c:pt idx="113">
                  <c:v>945624</c:v>
                </c:pt>
                <c:pt idx="114">
                  <c:v>944557</c:v>
                </c:pt>
                <c:pt idx="115">
                  <c:v>943627</c:v>
                </c:pt>
                <c:pt idx="116">
                  <c:v>943288</c:v>
                </c:pt>
                <c:pt idx="117">
                  <c:v>943410</c:v>
                </c:pt>
                <c:pt idx="118">
                  <c:v>943207</c:v>
                </c:pt>
                <c:pt idx="119">
                  <c:v>943214</c:v>
                </c:pt>
                <c:pt idx="120">
                  <c:v>943859</c:v>
                </c:pt>
                <c:pt idx="121">
                  <c:v>943578</c:v>
                </c:pt>
                <c:pt idx="122">
                  <c:v>942934</c:v>
                </c:pt>
                <c:pt idx="123">
                  <c:v>942971</c:v>
                </c:pt>
                <c:pt idx="124">
                  <c:v>942696</c:v>
                </c:pt>
                <c:pt idx="125">
                  <c:v>942398</c:v>
                </c:pt>
                <c:pt idx="126">
                  <c:v>942095</c:v>
                </c:pt>
                <c:pt idx="127">
                  <c:v>941445</c:v>
                </c:pt>
                <c:pt idx="128">
                  <c:v>941850</c:v>
                </c:pt>
                <c:pt idx="129">
                  <c:v>942241</c:v>
                </c:pt>
                <c:pt idx="130">
                  <c:v>942037</c:v>
                </c:pt>
                <c:pt idx="131">
                  <c:v>941736</c:v>
                </c:pt>
                <c:pt idx="132">
                  <c:v>942123</c:v>
                </c:pt>
                <c:pt idx="133">
                  <c:v>941044</c:v>
                </c:pt>
                <c:pt idx="134">
                  <c:v>939441</c:v>
                </c:pt>
                <c:pt idx="135">
                  <c:v>937768</c:v>
                </c:pt>
                <c:pt idx="136">
                  <c:v>935723</c:v>
                </c:pt>
                <c:pt idx="137">
                  <c:v>933796</c:v>
                </c:pt>
                <c:pt idx="138">
                  <c:v>931921</c:v>
                </c:pt>
                <c:pt idx="139">
                  <c:v>929460</c:v>
                </c:pt>
                <c:pt idx="140">
                  <c:v>927892</c:v>
                </c:pt>
                <c:pt idx="141">
                  <c:v>927646</c:v>
                </c:pt>
                <c:pt idx="142">
                  <c:v>927317</c:v>
                </c:pt>
                <c:pt idx="143">
                  <c:v>927654</c:v>
                </c:pt>
                <c:pt idx="144">
                  <c:v>928064</c:v>
                </c:pt>
                <c:pt idx="145">
                  <c:v>927615</c:v>
                </c:pt>
                <c:pt idx="146">
                  <c:v>927170</c:v>
                </c:pt>
                <c:pt idx="147">
                  <c:v>926798</c:v>
                </c:pt>
                <c:pt idx="148">
                  <c:v>925971</c:v>
                </c:pt>
                <c:pt idx="149">
                  <c:v>926226</c:v>
                </c:pt>
                <c:pt idx="150">
                  <c:v>925733</c:v>
                </c:pt>
                <c:pt idx="151">
                  <c:v>925732</c:v>
                </c:pt>
                <c:pt idx="152">
                  <c:v>926862</c:v>
                </c:pt>
                <c:pt idx="153">
                  <c:v>927600</c:v>
                </c:pt>
                <c:pt idx="154">
                  <c:v>929296</c:v>
                </c:pt>
                <c:pt idx="155">
                  <c:v>931200</c:v>
                </c:pt>
                <c:pt idx="156">
                  <c:v>931962</c:v>
                </c:pt>
                <c:pt idx="157">
                  <c:v>933053</c:v>
                </c:pt>
                <c:pt idx="158">
                  <c:v>933955</c:v>
                </c:pt>
                <c:pt idx="159">
                  <c:v>933426</c:v>
                </c:pt>
                <c:pt idx="160">
                  <c:v>933653</c:v>
                </c:pt>
                <c:pt idx="161">
                  <c:v>934999</c:v>
                </c:pt>
                <c:pt idx="162">
                  <c:v>935049</c:v>
                </c:pt>
                <c:pt idx="163">
                  <c:v>935517</c:v>
                </c:pt>
                <c:pt idx="164">
                  <c:v>936103</c:v>
                </c:pt>
                <c:pt idx="165">
                  <c:v>937170</c:v>
                </c:pt>
                <c:pt idx="166">
                  <c:v>938866</c:v>
                </c:pt>
                <c:pt idx="167">
                  <c:v>940211</c:v>
                </c:pt>
                <c:pt idx="168">
                  <c:v>941631</c:v>
                </c:pt>
                <c:pt idx="169">
                  <c:v>943344</c:v>
                </c:pt>
                <c:pt idx="170">
                  <c:v>944059</c:v>
                </c:pt>
                <c:pt idx="171">
                  <c:v>944773</c:v>
                </c:pt>
                <c:pt idx="172">
                  <c:v>945841</c:v>
                </c:pt>
                <c:pt idx="173">
                  <c:v>947275</c:v>
                </c:pt>
                <c:pt idx="174">
                  <c:v>948874</c:v>
                </c:pt>
                <c:pt idx="175">
                  <c:v>950623</c:v>
                </c:pt>
                <c:pt idx="176">
                  <c:v>952346</c:v>
                </c:pt>
                <c:pt idx="177">
                  <c:v>955262</c:v>
                </c:pt>
                <c:pt idx="178">
                  <c:v>958325</c:v>
                </c:pt>
                <c:pt idx="179">
                  <c:v>959973</c:v>
                </c:pt>
                <c:pt idx="180">
                  <c:v>962226</c:v>
                </c:pt>
                <c:pt idx="181">
                  <c:v>964533</c:v>
                </c:pt>
                <c:pt idx="182">
                  <c:v>965333</c:v>
                </c:pt>
                <c:pt idx="183">
                  <c:v>966650</c:v>
                </c:pt>
                <c:pt idx="184">
                  <c:v>968084</c:v>
                </c:pt>
                <c:pt idx="185">
                  <c:v>969662</c:v>
                </c:pt>
                <c:pt idx="186">
                  <c:v>970453</c:v>
                </c:pt>
                <c:pt idx="187">
                  <c:v>973043</c:v>
                </c:pt>
                <c:pt idx="188">
                  <c:v>975769</c:v>
                </c:pt>
                <c:pt idx="189">
                  <c:v>977629</c:v>
                </c:pt>
                <c:pt idx="190">
                  <c:v>980310</c:v>
                </c:pt>
                <c:pt idx="191">
                  <c:v>982422</c:v>
                </c:pt>
                <c:pt idx="192">
                  <c:v>983457</c:v>
                </c:pt>
                <c:pt idx="193">
                  <c:v>985889</c:v>
                </c:pt>
                <c:pt idx="194">
                  <c:v>987849</c:v>
                </c:pt>
                <c:pt idx="195">
                  <c:v>990919</c:v>
                </c:pt>
                <c:pt idx="196">
                  <c:v>993600</c:v>
                </c:pt>
                <c:pt idx="197">
                  <c:v>996731</c:v>
                </c:pt>
                <c:pt idx="198">
                  <c:v>997400</c:v>
                </c:pt>
                <c:pt idx="199">
                  <c:v>998962</c:v>
                </c:pt>
                <c:pt idx="200">
                  <c:v>1001646</c:v>
                </c:pt>
                <c:pt idx="201">
                  <c:v>1005783</c:v>
                </c:pt>
                <c:pt idx="202">
                  <c:v>1010013</c:v>
                </c:pt>
                <c:pt idx="203">
                  <c:v>1014645</c:v>
                </c:pt>
                <c:pt idx="204">
                  <c:v>1016169</c:v>
                </c:pt>
                <c:pt idx="205">
                  <c:v>1019708</c:v>
                </c:pt>
                <c:pt idx="206">
                  <c:v>1022133</c:v>
                </c:pt>
                <c:pt idx="207">
                  <c:v>1025254</c:v>
                </c:pt>
                <c:pt idx="208">
                  <c:v>1026966</c:v>
                </c:pt>
                <c:pt idx="209">
                  <c:v>1030947</c:v>
                </c:pt>
                <c:pt idx="210">
                  <c:v>1030771</c:v>
                </c:pt>
                <c:pt idx="211">
                  <c:v>1032241</c:v>
                </c:pt>
                <c:pt idx="212">
                  <c:v>1035467</c:v>
                </c:pt>
                <c:pt idx="213">
                  <c:v>1038628</c:v>
                </c:pt>
                <c:pt idx="214">
                  <c:v>1043279</c:v>
                </c:pt>
                <c:pt idx="215">
                  <c:v>1047587</c:v>
                </c:pt>
                <c:pt idx="216">
                  <c:v>1049225</c:v>
                </c:pt>
                <c:pt idx="217">
                  <c:v>1051967</c:v>
                </c:pt>
                <c:pt idx="218">
                  <c:v>1053635</c:v>
                </c:pt>
                <c:pt idx="219">
                  <c:v>1054365</c:v>
                </c:pt>
                <c:pt idx="220">
                  <c:v>1057134</c:v>
                </c:pt>
                <c:pt idx="221">
                  <c:v>1061199</c:v>
                </c:pt>
                <c:pt idx="222">
                  <c:v>1062467</c:v>
                </c:pt>
                <c:pt idx="223">
                  <c:v>1065151</c:v>
                </c:pt>
                <c:pt idx="224">
                  <c:v>1069005</c:v>
                </c:pt>
                <c:pt idx="225">
                  <c:v>1072451</c:v>
                </c:pt>
                <c:pt idx="226">
                  <c:v>1077429</c:v>
                </c:pt>
                <c:pt idx="227">
                  <c:v>1080706</c:v>
                </c:pt>
              </c:numCache>
            </c:numRef>
          </c:val>
          <c:extLst>
            <c:ext xmlns:c16="http://schemas.microsoft.com/office/drawing/2014/chart" uri="{C3380CC4-5D6E-409C-BE32-E72D297353CC}">
              <c16:uniqueId val="{00000002-7859-4E8F-A1AB-03C4F92EFCA6}"/>
            </c:ext>
          </c:extLst>
        </c:ser>
        <c:ser>
          <c:idx val="3"/>
          <c:order val="3"/>
          <c:tx>
            <c:strRef>
              <c:f>'4.2a,b'!$F$2</c:f>
              <c:strCache>
                <c:ptCount val="1"/>
                <c:pt idx="0">
                  <c:v>2000-2999</c:v>
                </c:pt>
              </c:strCache>
            </c:strRef>
          </c:tx>
          <c:spPr>
            <a:solidFill>
              <a:srgbClr val="60A9E4"/>
            </a:solidFill>
            <a:ln w="25400">
              <a:noFill/>
            </a:ln>
          </c:spPr>
          <c:cat>
            <c:strRef>
              <c:f>'4.2a,b'!$A$3:$A$230</c:f>
              <c:strCache>
                <c:ptCount val="217"/>
                <c:pt idx="0">
                  <c:v>2000</c:v>
                </c:pt>
                <c:pt idx="24">
                  <c:v>2002</c:v>
                </c:pt>
                <c:pt idx="48">
                  <c:v>2004</c:v>
                </c:pt>
                <c:pt idx="72">
                  <c:v>2006</c:v>
                </c:pt>
                <c:pt idx="96">
                  <c:v>2008</c:v>
                </c:pt>
                <c:pt idx="120">
                  <c:v>2010</c:v>
                </c:pt>
                <c:pt idx="144">
                  <c:v>2012</c:v>
                </c:pt>
                <c:pt idx="156">
                  <c:v>2013</c:v>
                </c:pt>
                <c:pt idx="168">
                  <c:v>2014</c:v>
                </c:pt>
                <c:pt idx="180">
                  <c:v>2015</c:v>
                </c:pt>
                <c:pt idx="192">
                  <c:v>2016</c:v>
                </c:pt>
                <c:pt idx="216">
                  <c:v>2018</c:v>
                </c:pt>
              </c:strCache>
            </c:strRef>
          </c:cat>
          <c:val>
            <c:numRef>
              <c:f>'4.2a,b'!$F$3:$F$230</c:f>
              <c:numCache>
                <c:formatCode>General</c:formatCode>
                <c:ptCount val="228"/>
                <c:pt idx="0">
                  <c:v>563725</c:v>
                </c:pt>
                <c:pt idx="1">
                  <c:v>566078</c:v>
                </c:pt>
                <c:pt idx="2">
                  <c:v>568439</c:v>
                </c:pt>
                <c:pt idx="3">
                  <c:v>571395</c:v>
                </c:pt>
                <c:pt idx="4">
                  <c:v>573510</c:v>
                </c:pt>
                <c:pt idx="5">
                  <c:v>576244</c:v>
                </c:pt>
                <c:pt idx="6">
                  <c:v>578734</c:v>
                </c:pt>
                <c:pt idx="7">
                  <c:v>580799</c:v>
                </c:pt>
                <c:pt idx="8">
                  <c:v>583137</c:v>
                </c:pt>
                <c:pt idx="9">
                  <c:v>585206</c:v>
                </c:pt>
                <c:pt idx="10">
                  <c:v>587634</c:v>
                </c:pt>
                <c:pt idx="11">
                  <c:v>590554</c:v>
                </c:pt>
                <c:pt idx="12">
                  <c:v>592111</c:v>
                </c:pt>
                <c:pt idx="13">
                  <c:v>594733</c:v>
                </c:pt>
                <c:pt idx="14">
                  <c:v>596379</c:v>
                </c:pt>
                <c:pt idx="15">
                  <c:v>598946</c:v>
                </c:pt>
                <c:pt idx="16">
                  <c:v>601508</c:v>
                </c:pt>
                <c:pt idx="17">
                  <c:v>604945</c:v>
                </c:pt>
                <c:pt idx="18">
                  <c:v>607885</c:v>
                </c:pt>
                <c:pt idx="19">
                  <c:v>610927</c:v>
                </c:pt>
                <c:pt idx="20">
                  <c:v>614168</c:v>
                </c:pt>
                <c:pt idx="21">
                  <c:v>616528</c:v>
                </c:pt>
                <c:pt idx="22">
                  <c:v>620596</c:v>
                </c:pt>
                <c:pt idx="23">
                  <c:v>624467</c:v>
                </c:pt>
                <c:pt idx="24">
                  <c:v>626985</c:v>
                </c:pt>
                <c:pt idx="25">
                  <c:v>630931</c:v>
                </c:pt>
                <c:pt idx="26">
                  <c:v>634757</c:v>
                </c:pt>
                <c:pt idx="27">
                  <c:v>637284</c:v>
                </c:pt>
                <c:pt idx="28">
                  <c:v>641109</c:v>
                </c:pt>
                <c:pt idx="29">
                  <c:v>646204</c:v>
                </c:pt>
                <c:pt idx="30">
                  <c:v>649059</c:v>
                </c:pt>
                <c:pt idx="31">
                  <c:v>652959</c:v>
                </c:pt>
                <c:pt idx="32">
                  <c:v>656763</c:v>
                </c:pt>
                <c:pt idx="33">
                  <c:v>660570</c:v>
                </c:pt>
                <c:pt idx="34">
                  <c:v>665067</c:v>
                </c:pt>
                <c:pt idx="35">
                  <c:v>669002</c:v>
                </c:pt>
                <c:pt idx="36">
                  <c:v>672381</c:v>
                </c:pt>
                <c:pt idx="37">
                  <c:v>676973</c:v>
                </c:pt>
                <c:pt idx="38">
                  <c:v>680509</c:v>
                </c:pt>
                <c:pt idx="39">
                  <c:v>684513</c:v>
                </c:pt>
                <c:pt idx="40">
                  <c:v>689012</c:v>
                </c:pt>
                <c:pt idx="41">
                  <c:v>694466</c:v>
                </c:pt>
                <c:pt idx="42">
                  <c:v>699805</c:v>
                </c:pt>
                <c:pt idx="43">
                  <c:v>704942</c:v>
                </c:pt>
                <c:pt idx="44">
                  <c:v>709745</c:v>
                </c:pt>
                <c:pt idx="45">
                  <c:v>715001</c:v>
                </c:pt>
                <c:pt idx="46">
                  <c:v>720771</c:v>
                </c:pt>
                <c:pt idx="47">
                  <c:v>724952</c:v>
                </c:pt>
                <c:pt idx="48">
                  <c:v>729058</c:v>
                </c:pt>
                <c:pt idx="49">
                  <c:v>734215</c:v>
                </c:pt>
                <c:pt idx="50">
                  <c:v>738572</c:v>
                </c:pt>
                <c:pt idx="51">
                  <c:v>743948</c:v>
                </c:pt>
                <c:pt idx="52">
                  <c:v>749170</c:v>
                </c:pt>
                <c:pt idx="53">
                  <c:v>754454</c:v>
                </c:pt>
                <c:pt idx="54">
                  <c:v>760133</c:v>
                </c:pt>
                <c:pt idx="55">
                  <c:v>765111</c:v>
                </c:pt>
                <c:pt idx="56">
                  <c:v>770034</c:v>
                </c:pt>
                <c:pt idx="57">
                  <c:v>774819</c:v>
                </c:pt>
                <c:pt idx="58">
                  <c:v>778996</c:v>
                </c:pt>
                <c:pt idx="59">
                  <c:v>783900</c:v>
                </c:pt>
                <c:pt idx="60">
                  <c:v>787993</c:v>
                </c:pt>
                <c:pt idx="61">
                  <c:v>792641</c:v>
                </c:pt>
                <c:pt idx="62">
                  <c:v>796099</c:v>
                </c:pt>
                <c:pt idx="63">
                  <c:v>801566</c:v>
                </c:pt>
                <c:pt idx="64">
                  <c:v>806287</c:v>
                </c:pt>
                <c:pt idx="65">
                  <c:v>811660</c:v>
                </c:pt>
                <c:pt idx="66">
                  <c:v>817053</c:v>
                </c:pt>
                <c:pt idx="67">
                  <c:v>821456</c:v>
                </c:pt>
                <c:pt idx="68">
                  <c:v>826305</c:v>
                </c:pt>
                <c:pt idx="69">
                  <c:v>830641</c:v>
                </c:pt>
                <c:pt idx="70">
                  <c:v>834536</c:v>
                </c:pt>
                <c:pt idx="71">
                  <c:v>838670</c:v>
                </c:pt>
                <c:pt idx="72">
                  <c:v>841607</c:v>
                </c:pt>
                <c:pt idx="73">
                  <c:v>845623</c:v>
                </c:pt>
                <c:pt idx="74">
                  <c:v>848553</c:v>
                </c:pt>
                <c:pt idx="75">
                  <c:v>852605</c:v>
                </c:pt>
                <c:pt idx="76">
                  <c:v>854805</c:v>
                </c:pt>
                <c:pt idx="77">
                  <c:v>858876</c:v>
                </c:pt>
                <c:pt idx="78">
                  <c:v>862546</c:v>
                </c:pt>
                <c:pt idx="79">
                  <c:v>864935</c:v>
                </c:pt>
                <c:pt idx="80">
                  <c:v>868073</c:v>
                </c:pt>
                <c:pt idx="81">
                  <c:v>870542</c:v>
                </c:pt>
                <c:pt idx="82">
                  <c:v>873732</c:v>
                </c:pt>
                <c:pt idx="83">
                  <c:v>876967</c:v>
                </c:pt>
                <c:pt idx="84">
                  <c:v>879118</c:v>
                </c:pt>
                <c:pt idx="85">
                  <c:v>882465</c:v>
                </c:pt>
                <c:pt idx="86">
                  <c:v>884573</c:v>
                </c:pt>
                <c:pt idx="87">
                  <c:v>887568</c:v>
                </c:pt>
                <c:pt idx="88">
                  <c:v>890394</c:v>
                </c:pt>
                <c:pt idx="89">
                  <c:v>894252</c:v>
                </c:pt>
                <c:pt idx="90">
                  <c:v>898137</c:v>
                </c:pt>
                <c:pt idx="91">
                  <c:v>901601</c:v>
                </c:pt>
                <c:pt idx="92">
                  <c:v>906013</c:v>
                </c:pt>
                <c:pt idx="93">
                  <c:v>908098</c:v>
                </c:pt>
                <c:pt idx="94">
                  <c:v>911655</c:v>
                </c:pt>
                <c:pt idx="95">
                  <c:v>915021</c:v>
                </c:pt>
                <c:pt idx="96">
                  <c:v>917116</c:v>
                </c:pt>
                <c:pt idx="97">
                  <c:v>920205</c:v>
                </c:pt>
                <c:pt idx="98">
                  <c:v>922532</c:v>
                </c:pt>
                <c:pt idx="99">
                  <c:v>924518</c:v>
                </c:pt>
                <c:pt idx="100">
                  <c:v>925865</c:v>
                </c:pt>
                <c:pt idx="101">
                  <c:v>927913</c:v>
                </c:pt>
                <c:pt idx="102">
                  <c:v>929045</c:v>
                </c:pt>
                <c:pt idx="103">
                  <c:v>930275</c:v>
                </c:pt>
                <c:pt idx="104">
                  <c:v>931368</c:v>
                </c:pt>
                <c:pt idx="105">
                  <c:v>932474</c:v>
                </c:pt>
                <c:pt idx="106">
                  <c:v>933975</c:v>
                </c:pt>
                <c:pt idx="107">
                  <c:v>934376</c:v>
                </c:pt>
                <c:pt idx="108">
                  <c:v>934632</c:v>
                </c:pt>
                <c:pt idx="109">
                  <c:v>934732</c:v>
                </c:pt>
                <c:pt idx="110">
                  <c:v>934239</c:v>
                </c:pt>
                <c:pt idx="111">
                  <c:v>934337</c:v>
                </c:pt>
                <c:pt idx="112">
                  <c:v>934707</c:v>
                </c:pt>
                <c:pt idx="113">
                  <c:v>935076</c:v>
                </c:pt>
                <c:pt idx="114">
                  <c:v>935718</c:v>
                </c:pt>
                <c:pt idx="115">
                  <c:v>936358</c:v>
                </c:pt>
                <c:pt idx="116">
                  <c:v>936994</c:v>
                </c:pt>
                <c:pt idx="117">
                  <c:v>937786</c:v>
                </c:pt>
                <c:pt idx="118">
                  <c:v>939074</c:v>
                </c:pt>
                <c:pt idx="119">
                  <c:v>940261</c:v>
                </c:pt>
                <c:pt idx="120">
                  <c:v>941460</c:v>
                </c:pt>
                <c:pt idx="121">
                  <c:v>942681</c:v>
                </c:pt>
                <c:pt idx="122">
                  <c:v>943152</c:v>
                </c:pt>
                <c:pt idx="123">
                  <c:v>944504</c:v>
                </c:pt>
                <c:pt idx="124">
                  <c:v>946284</c:v>
                </c:pt>
                <c:pt idx="125">
                  <c:v>948465</c:v>
                </c:pt>
                <c:pt idx="126">
                  <c:v>950432</c:v>
                </c:pt>
                <c:pt idx="127">
                  <c:v>951926</c:v>
                </c:pt>
                <c:pt idx="128">
                  <c:v>953915</c:v>
                </c:pt>
                <c:pt idx="129">
                  <c:v>955394</c:v>
                </c:pt>
                <c:pt idx="130">
                  <c:v>956513</c:v>
                </c:pt>
                <c:pt idx="131">
                  <c:v>958227</c:v>
                </c:pt>
                <c:pt idx="132">
                  <c:v>959616</c:v>
                </c:pt>
                <c:pt idx="133">
                  <c:v>960135</c:v>
                </c:pt>
                <c:pt idx="134">
                  <c:v>960155</c:v>
                </c:pt>
                <c:pt idx="135">
                  <c:v>960847</c:v>
                </c:pt>
                <c:pt idx="136">
                  <c:v>961069</c:v>
                </c:pt>
                <c:pt idx="137">
                  <c:v>961968</c:v>
                </c:pt>
                <c:pt idx="138">
                  <c:v>963157</c:v>
                </c:pt>
                <c:pt idx="139">
                  <c:v>963186</c:v>
                </c:pt>
                <c:pt idx="140">
                  <c:v>964168</c:v>
                </c:pt>
                <c:pt idx="141">
                  <c:v>965537</c:v>
                </c:pt>
                <c:pt idx="142">
                  <c:v>966626</c:v>
                </c:pt>
                <c:pt idx="143">
                  <c:v>968545</c:v>
                </c:pt>
                <c:pt idx="144">
                  <c:v>969447</c:v>
                </c:pt>
                <c:pt idx="145">
                  <c:v>969971</c:v>
                </c:pt>
                <c:pt idx="146">
                  <c:v>970778</c:v>
                </c:pt>
                <c:pt idx="147">
                  <c:v>971369</c:v>
                </c:pt>
                <c:pt idx="148">
                  <c:v>972088</c:v>
                </c:pt>
                <c:pt idx="149">
                  <c:v>974645</c:v>
                </c:pt>
                <c:pt idx="150">
                  <c:v>975832</c:v>
                </c:pt>
                <c:pt idx="151">
                  <c:v>976861</c:v>
                </c:pt>
                <c:pt idx="152">
                  <c:v>979565</c:v>
                </c:pt>
                <c:pt idx="153">
                  <c:v>980940</c:v>
                </c:pt>
                <c:pt idx="154">
                  <c:v>983750</c:v>
                </c:pt>
                <c:pt idx="155">
                  <c:v>986553</c:v>
                </c:pt>
                <c:pt idx="156">
                  <c:v>987757</c:v>
                </c:pt>
                <c:pt idx="157">
                  <c:v>990377</c:v>
                </c:pt>
                <c:pt idx="158">
                  <c:v>992863</c:v>
                </c:pt>
                <c:pt idx="159">
                  <c:v>993512</c:v>
                </c:pt>
                <c:pt idx="160">
                  <c:v>995661</c:v>
                </c:pt>
                <c:pt idx="161">
                  <c:v>1000111</c:v>
                </c:pt>
                <c:pt idx="162">
                  <c:v>1001519</c:v>
                </c:pt>
                <c:pt idx="163">
                  <c:v>1004017</c:v>
                </c:pt>
                <c:pt idx="164">
                  <c:v>1006522</c:v>
                </c:pt>
                <c:pt idx="165">
                  <c:v>1008607</c:v>
                </c:pt>
                <c:pt idx="166">
                  <c:v>1012160</c:v>
                </c:pt>
                <c:pt idx="167">
                  <c:v>1014638</c:v>
                </c:pt>
                <c:pt idx="168">
                  <c:v>1016377</c:v>
                </c:pt>
                <c:pt idx="169">
                  <c:v>1020008</c:v>
                </c:pt>
                <c:pt idx="170">
                  <c:v>1021947</c:v>
                </c:pt>
                <c:pt idx="171">
                  <c:v>1024312</c:v>
                </c:pt>
                <c:pt idx="172">
                  <c:v>1027569</c:v>
                </c:pt>
                <c:pt idx="173">
                  <c:v>1032117</c:v>
                </c:pt>
                <c:pt idx="174">
                  <c:v>1035358</c:v>
                </c:pt>
                <c:pt idx="175">
                  <c:v>1038962</c:v>
                </c:pt>
                <c:pt idx="176">
                  <c:v>1042122</c:v>
                </c:pt>
                <c:pt idx="177">
                  <c:v>1045555</c:v>
                </c:pt>
                <c:pt idx="178">
                  <c:v>1050753</c:v>
                </c:pt>
                <c:pt idx="179">
                  <c:v>1053999</c:v>
                </c:pt>
                <c:pt idx="180">
                  <c:v>1057594</c:v>
                </c:pt>
                <c:pt idx="181">
                  <c:v>1062016</c:v>
                </c:pt>
                <c:pt idx="182">
                  <c:v>1064640</c:v>
                </c:pt>
                <c:pt idx="183">
                  <c:v>1068011</c:v>
                </c:pt>
                <c:pt idx="184">
                  <c:v>1071825</c:v>
                </c:pt>
                <c:pt idx="185">
                  <c:v>1076297</c:v>
                </c:pt>
                <c:pt idx="186">
                  <c:v>1079297</c:v>
                </c:pt>
                <c:pt idx="187">
                  <c:v>1083579</c:v>
                </c:pt>
                <c:pt idx="188">
                  <c:v>1087610</c:v>
                </c:pt>
                <c:pt idx="189">
                  <c:v>1090945</c:v>
                </c:pt>
                <c:pt idx="190">
                  <c:v>1095425</c:v>
                </c:pt>
                <c:pt idx="191">
                  <c:v>1099748</c:v>
                </c:pt>
                <c:pt idx="192">
                  <c:v>1102409</c:v>
                </c:pt>
                <c:pt idx="193">
                  <c:v>1106299</c:v>
                </c:pt>
                <c:pt idx="194">
                  <c:v>1109908</c:v>
                </c:pt>
                <c:pt idx="195">
                  <c:v>1115256</c:v>
                </c:pt>
                <c:pt idx="196">
                  <c:v>1119690</c:v>
                </c:pt>
                <c:pt idx="197">
                  <c:v>1125328</c:v>
                </c:pt>
                <c:pt idx="198">
                  <c:v>1128327</c:v>
                </c:pt>
                <c:pt idx="199">
                  <c:v>1131584</c:v>
                </c:pt>
                <c:pt idx="200">
                  <c:v>1136726</c:v>
                </c:pt>
                <c:pt idx="201">
                  <c:v>1142108</c:v>
                </c:pt>
                <c:pt idx="202">
                  <c:v>1147621</c:v>
                </c:pt>
                <c:pt idx="203">
                  <c:v>1153875</c:v>
                </c:pt>
                <c:pt idx="204">
                  <c:v>1157757</c:v>
                </c:pt>
                <c:pt idx="205">
                  <c:v>1163404</c:v>
                </c:pt>
                <c:pt idx="206">
                  <c:v>1167545</c:v>
                </c:pt>
                <c:pt idx="207">
                  <c:v>1173667</c:v>
                </c:pt>
                <c:pt idx="208">
                  <c:v>1178004</c:v>
                </c:pt>
                <c:pt idx="209">
                  <c:v>1185907</c:v>
                </c:pt>
                <c:pt idx="210">
                  <c:v>1189059</c:v>
                </c:pt>
                <c:pt idx="211">
                  <c:v>1192947</c:v>
                </c:pt>
                <c:pt idx="212">
                  <c:v>1198826</c:v>
                </c:pt>
                <c:pt idx="213">
                  <c:v>1203537</c:v>
                </c:pt>
                <c:pt idx="214">
                  <c:v>1210033</c:v>
                </c:pt>
                <c:pt idx="215">
                  <c:v>1216328</c:v>
                </c:pt>
                <c:pt idx="216">
                  <c:v>1219431</c:v>
                </c:pt>
                <c:pt idx="217">
                  <c:v>1225173</c:v>
                </c:pt>
                <c:pt idx="218">
                  <c:v>1229032</c:v>
                </c:pt>
                <c:pt idx="219">
                  <c:v>1232021</c:v>
                </c:pt>
                <c:pt idx="220">
                  <c:v>1236850</c:v>
                </c:pt>
                <c:pt idx="221">
                  <c:v>1243673</c:v>
                </c:pt>
                <c:pt idx="222">
                  <c:v>1245789</c:v>
                </c:pt>
                <c:pt idx="223">
                  <c:v>1248214</c:v>
                </c:pt>
                <c:pt idx="224">
                  <c:v>1251977</c:v>
                </c:pt>
                <c:pt idx="225">
                  <c:v>1253902</c:v>
                </c:pt>
                <c:pt idx="226">
                  <c:v>1258678</c:v>
                </c:pt>
                <c:pt idx="227">
                  <c:v>1261641</c:v>
                </c:pt>
              </c:numCache>
            </c:numRef>
          </c:val>
          <c:extLst>
            <c:ext xmlns:c16="http://schemas.microsoft.com/office/drawing/2014/chart" uri="{C3380CC4-5D6E-409C-BE32-E72D297353CC}">
              <c16:uniqueId val="{00000003-7859-4E8F-A1AB-03C4F92EFCA6}"/>
            </c:ext>
          </c:extLst>
        </c:ser>
        <c:ser>
          <c:idx val="4"/>
          <c:order val="4"/>
          <c:tx>
            <c:strRef>
              <c:f>'4.2a,b'!$G$2</c:f>
              <c:strCache>
                <c:ptCount val="1"/>
                <c:pt idx="0">
                  <c:v>3000-3999</c:v>
                </c:pt>
              </c:strCache>
            </c:strRef>
          </c:tx>
          <c:spPr>
            <a:solidFill>
              <a:srgbClr val="3DA1EE"/>
            </a:solidFill>
            <a:ln w="25400">
              <a:noFill/>
            </a:ln>
          </c:spPr>
          <c:cat>
            <c:strRef>
              <c:f>'4.2a,b'!$A$3:$A$230</c:f>
              <c:strCache>
                <c:ptCount val="217"/>
                <c:pt idx="0">
                  <c:v>2000</c:v>
                </c:pt>
                <c:pt idx="24">
                  <c:v>2002</c:v>
                </c:pt>
                <c:pt idx="48">
                  <c:v>2004</c:v>
                </c:pt>
                <c:pt idx="72">
                  <c:v>2006</c:v>
                </c:pt>
                <c:pt idx="96">
                  <c:v>2008</c:v>
                </c:pt>
                <c:pt idx="120">
                  <c:v>2010</c:v>
                </c:pt>
                <c:pt idx="144">
                  <c:v>2012</c:v>
                </c:pt>
                <c:pt idx="156">
                  <c:v>2013</c:v>
                </c:pt>
                <c:pt idx="168">
                  <c:v>2014</c:v>
                </c:pt>
                <c:pt idx="180">
                  <c:v>2015</c:v>
                </c:pt>
                <c:pt idx="192">
                  <c:v>2016</c:v>
                </c:pt>
                <c:pt idx="216">
                  <c:v>2018</c:v>
                </c:pt>
              </c:strCache>
            </c:strRef>
          </c:cat>
          <c:val>
            <c:numRef>
              <c:f>'4.2a,b'!$G$3:$G$230</c:f>
              <c:numCache>
                <c:formatCode>General</c:formatCode>
                <c:ptCount val="228"/>
                <c:pt idx="0">
                  <c:v>167656</c:v>
                </c:pt>
                <c:pt idx="1">
                  <c:v>168298</c:v>
                </c:pt>
                <c:pt idx="2">
                  <c:v>169089</c:v>
                </c:pt>
                <c:pt idx="3">
                  <c:v>170285</c:v>
                </c:pt>
                <c:pt idx="4">
                  <c:v>170876</c:v>
                </c:pt>
                <c:pt idx="5">
                  <c:v>171583</c:v>
                </c:pt>
                <c:pt idx="6">
                  <c:v>172348</c:v>
                </c:pt>
                <c:pt idx="7">
                  <c:v>173106</c:v>
                </c:pt>
                <c:pt idx="8">
                  <c:v>173966</c:v>
                </c:pt>
                <c:pt idx="9">
                  <c:v>174924</c:v>
                </c:pt>
                <c:pt idx="10">
                  <c:v>175809</c:v>
                </c:pt>
                <c:pt idx="11">
                  <c:v>176965</c:v>
                </c:pt>
                <c:pt idx="12">
                  <c:v>177606</c:v>
                </c:pt>
                <c:pt idx="13">
                  <c:v>178559</c:v>
                </c:pt>
                <c:pt idx="14">
                  <c:v>179177</c:v>
                </c:pt>
                <c:pt idx="15">
                  <c:v>180113</c:v>
                </c:pt>
                <c:pt idx="16">
                  <c:v>180942</c:v>
                </c:pt>
                <c:pt idx="17">
                  <c:v>182146</c:v>
                </c:pt>
                <c:pt idx="18">
                  <c:v>183102</c:v>
                </c:pt>
                <c:pt idx="19">
                  <c:v>184148</c:v>
                </c:pt>
                <c:pt idx="20">
                  <c:v>185219</c:v>
                </c:pt>
                <c:pt idx="21">
                  <c:v>186035</c:v>
                </c:pt>
                <c:pt idx="22">
                  <c:v>187313</c:v>
                </c:pt>
                <c:pt idx="23">
                  <c:v>188752</c:v>
                </c:pt>
                <c:pt idx="24">
                  <c:v>189643</c:v>
                </c:pt>
                <c:pt idx="25">
                  <c:v>190584</c:v>
                </c:pt>
                <c:pt idx="26">
                  <c:v>191856</c:v>
                </c:pt>
                <c:pt idx="27">
                  <c:v>192662</c:v>
                </c:pt>
                <c:pt idx="28">
                  <c:v>193730</c:v>
                </c:pt>
                <c:pt idx="29">
                  <c:v>195225</c:v>
                </c:pt>
                <c:pt idx="30">
                  <c:v>196310</c:v>
                </c:pt>
                <c:pt idx="31">
                  <c:v>197617</c:v>
                </c:pt>
                <c:pt idx="32">
                  <c:v>198923</c:v>
                </c:pt>
                <c:pt idx="33">
                  <c:v>200254</c:v>
                </c:pt>
                <c:pt idx="34">
                  <c:v>202106</c:v>
                </c:pt>
                <c:pt idx="35">
                  <c:v>203648</c:v>
                </c:pt>
                <c:pt idx="36">
                  <c:v>205221</c:v>
                </c:pt>
                <c:pt idx="37">
                  <c:v>207038</c:v>
                </c:pt>
                <c:pt idx="38">
                  <c:v>208379</c:v>
                </c:pt>
                <c:pt idx="39">
                  <c:v>209686</c:v>
                </c:pt>
                <c:pt idx="40">
                  <c:v>211337</c:v>
                </c:pt>
                <c:pt idx="41">
                  <c:v>213210</c:v>
                </c:pt>
                <c:pt idx="42">
                  <c:v>214891</c:v>
                </c:pt>
                <c:pt idx="43">
                  <c:v>216470</c:v>
                </c:pt>
                <c:pt idx="44">
                  <c:v>218154</c:v>
                </c:pt>
                <c:pt idx="45">
                  <c:v>219914</c:v>
                </c:pt>
                <c:pt idx="46">
                  <c:v>222361</c:v>
                </c:pt>
                <c:pt idx="47">
                  <c:v>224220</c:v>
                </c:pt>
                <c:pt idx="48">
                  <c:v>225855</c:v>
                </c:pt>
                <c:pt idx="49">
                  <c:v>227899</c:v>
                </c:pt>
                <c:pt idx="50">
                  <c:v>229250</c:v>
                </c:pt>
                <c:pt idx="51">
                  <c:v>231151</c:v>
                </c:pt>
                <c:pt idx="52">
                  <c:v>233121</c:v>
                </c:pt>
                <c:pt idx="53">
                  <c:v>235066</c:v>
                </c:pt>
                <c:pt idx="54">
                  <c:v>237167</c:v>
                </c:pt>
                <c:pt idx="55">
                  <c:v>239144</c:v>
                </c:pt>
                <c:pt idx="56">
                  <c:v>241458</c:v>
                </c:pt>
                <c:pt idx="57">
                  <c:v>243818</c:v>
                </c:pt>
                <c:pt idx="58">
                  <c:v>245779</c:v>
                </c:pt>
                <c:pt idx="59">
                  <c:v>247966</c:v>
                </c:pt>
                <c:pt idx="60">
                  <c:v>249898</c:v>
                </c:pt>
                <c:pt idx="61">
                  <c:v>251699</c:v>
                </c:pt>
                <c:pt idx="62">
                  <c:v>252761</c:v>
                </c:pt>
                <c:pt idx="63">
                  <c:v>254767</c:v>
                </c:pt>
                <c:pt idx="64">
                  <c:v>256474</c:v>
                </c:pt>
                <c:pt idx="65">
                  <c:v>258483</c:v>
                </c:pt>
                <c:pt idx="66">
                  <c:v>260317</c:v>
                </c:pt>
                <c:pt idx="67">
                  <c:v>261946</c:v>
                </c:pt>
                <c:pt idx="68">
                  <c:v>263634</c:v>
                </c:pt>
                <c:pt idx="69">
                  <c:v>265471</c:v>
                </c:pt>
                <c:pt idx="70">
                  <c:v>267211</c:v>
                </c:pt>
                <c:pt idx="71">
                  <c:v>268734</c:v>
                </c:pt>
                <c:pt idx="72">
                  <c:v>270145</c:v>
                </c:pt>
                <c:pt idx="73">
                  <c:v>271820</c:v>
                </c:pt>
                <c:pt idx="74">
                  <c:v>272847</c:v>
                </c:pt>
                <c:pt idx="75">
                  <c:v>274249</c:v>
                </c:pt>
                <c:pt idx="76">
                  <c:v>274889</c:v>
                </c:pt>
                <c:pt idx="77">
                  <c:v>276060</c:v>
                </c:pt>
                <c:pt idx="78">
                  <c:v>277295</c:v>
                </c:pt>
                <c:pt idx="79">
                  <c:v>278180</c:v>
                </c:pt>
                <c:pt idx="80">
                  <c:v>279951</c:v>
                </c:pt>
                <c:pt idx="81">
                  <c:v>281282</c:v>
                </c:pt>
                <c:pt idx="82">
                  <c:v>282653</c:v>
                </c:pt>
                <c:pt idx="83">
                  <c:v>283906</c:v>
                </c:pt>
                <c:pt idx="84">
                  <c:v>284785</c:v>
                </c:pt>
                <c:pt idx="85">
                  <c:v>286000</c:v>
                </c:pt>
                <c:pt idx="86">
                  <c:v>286814</c:v>
                </c:pt>
                <c:pt idx="87">
                  <c:v>287979</c:v>
                </c:pt>
                <c:pt idx="88">
                  <c:v>288983</c:v>
                </c:pt>
                <c:pt idx="89">
                  <c:v>290397</c:v>
                </c:pt>
                <c:pt idx="90">
                  <c:v>291592</c:v>
                </c:pt>
                <c:pt idx="91">
                  <c:v>292849</c:v>
                </c:pt>
                <c:pt idx="92">
                  <c:v>294638</c:v>
                </c:pt>
                <c:pt idx="93">
                  <c:v>295597</c:v>
                </c:pt>
                <c:pt idx="94">
                  <c:v>297068</c:v>
                </c:pt>
                <c:pt idx="95">
                  <c:v>298406</c:v>
                </c:pt>
                <c:pt idx="96">
                  <c:v>299518</c:v>
                </c:pt>
                <c:pt idx="97">
                  <c:v>300756</c:v>
                </c:pt>
                <c:pt idx="98">
                  <c:v>301535</c:v>
                </c:pt>
                <c:pt idx="99">
                  <c:v>302320</c:v>
                </c:pt>
                <c:pt idx="100">
                  <c:v>302934</c:v>
                </c:pt>
                <c:pt idx="101">
                  <c:v>303596</c:v>
                </c:pt>
                <c:pt idx="102">
                  <c:v>304074</c:v>
                </c:pt>
                <c:pt idx="103">
                  <c:v>304688</c:v>
                </c:pt>
                <c:pt idx="104">
                  <c:v>305067</c:v>
                </c:pt>
                <c:pt idx="105">
                  <c:v>305690</c:v>
                </c:pt>
                <c:pt idx="106">
                  <c:v>306606</c:v>
                </c:pt>
                <c:pt idx="107">
                  <c:v>306951</c:v>
                </c:pt>
                <c:pt idx="108">
                  <c:v>307365</c:v>
                </c:pt>
                <c:pt idx="109">
                  <c:v>307573</c:v>
                </c:pt>
                <c:pt idx="110">
                  <c:v>307432</c:v>
                </c:pt>
                <c:pt idx="111">
                  <c:v>307507</c:v>
                </c:pt>
                <c:pt idx="112">
                  <c:v>307703</c:v>
                </c:pt>
                <c:pt idx="113">
                  <c:v>307804</c:v>
                </c:pt>
                <c:pt idx="114">
                  <c:v>307987</c:v>
                </c:pt>
                <c:pt idx="115">
                  <c:v>308272</c:v>
                </c:pt>
                <c:pt idx="116">
                  <c:v>308826</c:v>
                </c:pt>
                <c:pt idx="117">
                  <c:v>309220</c:v>
                </c:pt>
                <c:pt idx="118">
                  <c:v>309673</c:v>
                </c:pt>
                <c:pt idx="119">
                  <c:v>309905</c:v>
                </c:pt>
                <c:pt idx="120">
                  <c:v>310204</c:v>
                </c:pt>
                <c:pt idx="121">
                  <c:v>310385</c:v>
                </c:pt>
                <c:pt idx="122">
                  <c:v>310350</c:v>
                </c:pt>
                <c:pt idx="123">
                  <c:v>310494</c:v>
                </c:pt>
                <c:pt idx="124">
                  <c:v>310784</c:v>
                </c:pt>
                <c:pt idx="125">
                  <c:v>310998</c:v>
                </c:pt>
                <c:pt idx="126">
                  <c:v>311203</c:v>
                </c:pt>
                <c:pt idx="127">
                  <c:v>311285</c:v>
                </c:pt>
                <c:pt idx="128">
                  <c:v>311612</c:v>
                </c:pt>
                <c:pt idx="129">
                  <c:v>312292</c:v>
                </c:pt>
                <c:pt idx="130">
                  <c:v>312713</c:v>
                </c:pt>
                <c:pt idx="131">
                  <c:v>312948</c:v>
                </c:pt>
                <c:pt idx="132">
                  <c:v>313401</c:v>
                </c:pt>
                <c:pt idx="133">
                  <c:v>313365</c:v>
                </c:pt>
                <c:pt idx="134">
                  <c:v>313178</c:v>
                </c:pt>
                <c:pt idx="135">
                  <c:v>313095</c:v>
                </c:pt>
                <c:pt idx="136">
                  <c:v>312799</c:v>
                </c:pt>
                <c:pt idx="137">
                  <c:v>312505</c:v>
                </c:pt>
                <c:pt idx="138">
                  <c:v>312354</c:v>
                </c:pt>
                <c:pt idx="139">
                  <c:v>312127</c:v>
                </c:pt>
                <c:pt idx="140">
                  <c:v>312135</c:v>
                </c:pt>
                <c:pt idx="141">
                  <c:v>312468</c:v>
                </c:pt>
                <c:pt idx="142">
                  <c:v>312806</c:v>
                </c:pt>
                <c:pt idx="143">
                  <c:v>313513</c:v>
                </c:pt>
                <c:pt idx="144">
                  <c:v>313718</c:v>
                </c:pt>
                <c:pt idx="145">
                  <c:v>313923</c:v>
                </c:pt>
                <c:pt idx="146">
                  <c:v>314087</c:v>
                </c:pt>
                <c:pt idx="147">
                  <c:v>314318</c:v>
                </c:pt>
                <c:pt idx="148">
                  <c:v>314582</c:v>
                </c:pt>
                <c:pt idx="149">
                  <c:v>315450</c:v>
                </c:pt>
                <c:pt idx="150">
                  <c:v>316126</c:v>
                </c:pt>
                <c:pt idx="151">
                  <c:v>316521</c:v>
                </c:pt>
                <c:pt idx="152">
                  <c:v>317541</c:v>
                </c:pt>
                <c:pt idx="153">
                  <c:v>318119</c:v>
                </c:pt>
                <c:pt idx="154">
                  <c:v>318661</c:v>
                </c:pt>
                <c:pt idx="155">
                  <c:v>319363</c:v>
                </c:pt>
                <c:pt idx="156">
                  <c:v>319782</c:v>
                </c:pt>
                <c:pt idx="157">
                  <c:v>320382</c:v>
                </c:pt>
                <c:pt idx="158">
                  <c:v>320925</c:v>
                </c:pt>
                <c:pt idx="159">
                  <c:v>320958</c:v>
                </c:pt>
                <c:pt idx="160">
                  <c:v>321560</c:v>
                </c:pt>
                <c:pt idx="161">
                  <c:v>322715</c:v>
                </c:pt>
                <c:pt idx="162">
                  <c:v>323011</c:v>
                </c:pt>
                <c:pt idx="163">
                  <c:v>323708</c:v>
                </c:pt>
                <c:pt idx="164">
                  <c:v>324303</c:v>
                </c:pt>
                <c:pt idx="165">
                  <c:v>325091</c:v>
                </c:pt>
                <c:pt idx="166">
                  <c:v>326315</c:v>
                </c:pt>
                <c:pt idx="167">
                  <c:v>327518</c:v>
                </c:pt>
                <c:pt idx="168">
                  <c:v>328131</c:v>
                </c:pt>
                <c:pt idx="169">
                  <c:v>328914</c:v>
                </c:pt>
                <c:pt idx="170">
                  <c:v>329494</c:v>
                </c:pt>
                <c:pt idx="171">
                  <c:v>330340</c:v>
                </c:pt>
                <c:pt idx="172">
                  <c:v>331295</c:v>
                </c:pt>
                <c:pt idx="173">
                  <c:v>332709</c:v>
                </c:pt>
                <c:pt idx="174">
                  <c:v>333734</c:v>
                </c:pt>
                <c:pt idx="175">
                  <c:v>335000</c:v>
                </c:pt>
                <c:pt idx="176">
                  <c:v>336123</c:v>
                </c:pt>
                <c:pt idx="177">
                  <c:v>337383</c:v>
                </c:pt>
                <c:pt idx="178">
                  <c:v>339087</c:v>
                </c:pt>
                <c:pt idx="179">
                  <c:v>340208</c:v>
                </c:pt>
                <c:pt idx="180">
                  <c:v>341407</c:v>
                </c:pt>
                <c:pt idx="181">
                  <c:v>342527</c:v>
                </c:pt>
                <c:pt idx="182">
                  <c:v>342912</c:v>
                </c:pt>
                <c:pt idx="183">
                  <c:v>343691</c:v>
                </c:pt>
                <c:pt idx="184">
                  <c:v>344683</c:v>
                </c:pt>
                <c:pt idx="185">
                  <c:v>346013</c:v>
                </c:pt>
                <c:pt idx="186">
                  <c:v>346881</c:v>
                </c:pt>
                <c:pt idx="187">
                  <c:v>348134</c:v>
                </c:pt>
                <c:pt idx="188">
                  <c:v>349712</c:v>
                </c:pt>
                <c:pt idx="189">
                  <c:v>350934</c:v>
                </c:pt>
                <c:pt idx="190">
                  <c:v>352396</c:v>
                </c:pt>
                <c:pt idx="191">
                  <c:v>353724</c:v>
                </c:pt>
                <c:pt idx="192">
                  <c:v>354824</c:v>
                </c:pt>
                <c:pt idx="193">
                  <c:v>355741</c:v>
                </c:pt>
                <c:pt idx="194">
                  <c:v>356691</c:v>
                </c:pt>
                <c:pt idx="195">
                  <c:v>357944</c:v>
                </c:pt>
                <c:pt idx="196">
                  <c:v>359205</c:v>
                </c:pt>
                <c:pt idx="197">
                  <c:v>360784</c:v>
                </c:pt>
                <c:pt idx="198">
                  <c:v>361742</c:v>
                </c:pt>
                <c:pt idx="199">
                  <c:v>362472</c:v>
                </c:pt>
                <c:pt idx="200">
                  <c:v>363835</c:v>
                </c:pt>
                <c:pt idx="201">
                  <c:v>365361</c:v>
                </c:pt>
                <c:pt idx="202">
                  <c:v>366654</c:v>
                </c:pt>
                <c:pt idx="203">
                  <c:v>368273</c:v>
                </c:pt>
                <c:pt idx="204">
                  <c:v>369193</c:v>
                </c:pt>
                <c:pt idx="205">
                  <c:v>370558</c:v>
                </c:pt>
                <c:pt idx="206">
                  <c:v>371456</c:v>
                </c:pt>
                <c:pt idx="207">
                  <c:v>372985</c:v>
                </c:pt>
                <c:pt idx="208">
                  <c:v>373972</c:v>
                </c:pt>
                <c:pt idx="209">
                  <c:v>376048</c:v>
                </c:pt>
                <c:pt idx="210">
                  <c:v>376974</c:v>
                </c:pt>
                <c:pt idx="211">
                  <c:v>377705</c:v>
                </c:pt>
                <c:pt idx="212">
                  <c:v>379274</c:v>
                </c:pt>
                <c:pt idx="213">
                  <c:v>380527</c:v>
                </c:pt>
                <c:pt idx="214">
                  <c:v>382311</c:v>
                </c:pt>
                <c:pt idx="215">
                  <c:v>383896</c:v>
                </c:pt>
                <c:pt idx="216">
                  <c:v>384665</c:v>
                </c:pt>
                <c:pt idx="217">
                  <c:v>386030</c:v>
                </c:pt>
                <c:pt idx="218">
                  <c:v>387077</c:v>
                </c:pt>
                <c:pt idx="219">
                  <c:v>387868</c:v>
                </c:pt>
                <c:pt idx="220">
                  <c:v>389271</c:v>
                </c:pt>
                <c:pt idx="221">
                  <c:v>390967</c:v>
                </c:pt>
                <c:pt idx="222">
                  <c:v>391241</c:v>
                </c:pt>
                <c:pt idx="223">
                  <c:v>391939</c:v>
                </c:pt>
                <c:pt idx="224">
                  <c:v>392762</c:v>
                </c:pt>
                <c:pt idx="225">
                  <c:v>393159</c:v>
                </c:pt>
                <c:pt idx="226">
                  <c:v>394374</c:v>
                </c:pt>
                <c:pt idx="227">
                  <c:v>395079</c:v>
                </c:pt>
              </c:numCache>
            </c:numRef>
          </c:val>
          <c:extLst>
            <c:ext xmlns:c16="http://schemas.microsoft.com/office/drawing/2014/chart" uri="{C3380CC4-5D6E-409C-BE32-E72D297353CC}">
              <c16:uniqueId val="{00000004-7859-4E8F-A1AB-03C4F92EFCA6}"/>
            </c:ext>
          </c:extLst>
        </c:ser>
        <c:ser>
          <c:idx val="5"/>
          <c:order val="5"/>
          <c:tx>
            <c:strRef>
              <c:f>'4.2a,b'!$H$2</c:f>
              <c:strCache>
                <c:ptCount val="1"/>
                <c:pt idx="0">
                  <c:v>4000+</c:v>
                </c:pt>
              </c:strCache>
            </c:strRef>
          </c:tx>
          <c:spPr>
            <a:solidFill>
              <a:srgbClr val="0093D3"/>
            </a:solidFill>
            <a:ln w="25400">
              <a:noFill/>
            </a:ln>
          </c:spPr>
          <c:cat>
            <c:strRef>
              <c:f>'4.2a,b'!$A$3:$A$230</c:f>
              <c:strCache>
                <c:ptCount val="217"/>
                <c:pt idx="0">
                  <c:v>2000</c:v>
                </c:pt>
                <c:pt idx="24">
                  <c:v>2002</c:v>
                </c:pt>
                <c:pt idx="48">
                  <c:v>2004</c:v>
                </c:pt>
                <c:pt idx="72">
                  <c:v>2006</c:v>
                </c:pt>
                <c:pt idx="96">
                  <c:v>2008</c:v>
                </c:pt>
                <c:pt idx="120">
                  <c:v>2010</c:v>
                </c:pt>
                <c:pt idx="144">
                  <c:v>2012</c:v>
                </c:pt>
                <c:pt idx="156">
                  <c:v>2013</c:v>
                </c:pt>
                <c:pt idx="168">
                  <c:v>2014</c:v>
                </c:pt>
                <c:pt idx="180">
                  <c:v>2015</c:v>
                </c:pt>
                <c:pt idx="192">
                  <c:v>2016</c:v>
                </c:pt>
                <c:pt idx="216">
                  <c:v>2018</c:v>
                </c:pt>
              </c:strCache>
            </c:strRef>
          </c:cat>
          <c:val>
            <c:numRef>
              <c:f>'4.2a,b'!$H$3:$H$230</c:f>
              <c:numCache>
                <c:formatCode>General</c:formatCode>
                <c:ptCount val="228"/>
                <c:pt idx="0">
                  <c:v>101243</c:v>
                </c:pt>
                <c:pt idx="1">
                  <c:v>101282</c:v>
                </c:pt>
                <c:pt idx="2">
                  <c:v>101264</c:v>
                </c:pt>
                <c:pt idx="3">
                  <c:v>101365</c:v>
                </c:pt>
                <c:pt idx="4">
                  <c:v>101376</c:v>
                </c:pt>
                <c:pt idx="5">
                  <c:v>101335</c:v>
                </c:pt>
                <c:pt idx="6">
                  <c:v>101413</c:v>
                </c:pt>
                <c:pt idx="7">
                  <c:v>101337</c:v>
                </c:pt>
                <c:pt idx="8">
                  <c:v>101256</c:v>
                </c:pt>
                <c:pt idx="9">
                  <c:v>101152</c:v>
                </c:pt>
                <c:pt idx="10">
                  <c:v>101165</c:v>
                </c:pt>
                <c:pt idx="11">
                  <c:v>101225</c:v>
                </c:pt>
                <c:pt idx="12">
                  <c:v>101326</c:v>
                </c:pt>
                <c:pt idx="13">
                  <c:v>101384</c:v>
                </c:pt>
                <c:pt idx="14">
                  <c:v>101256</c:v>
                </c:pt>
                <c:pt idx="15">
                  <c:v>101382</c:v>
                </c:pt>
                <c:pt idx="16">
                  <c:v>101416</c:v>
                </c:pt>
                <c:pt idx="17">
                  <c:v>101574</c:v>
                </c:pt>
                <c:pt idx="18">
                  <c:v>101689</c:v>
                </c:pt>
                <c:pt idx="19">
                  <c:v>101759</c:v>
                </c:pt>
                <c:pt idx="20">
                  <c:v>101598</c:v>
                </c:pt>
                <c:pt idx="21">
                  <c:v>101607</c:v>
                </c:pt>
                <c:pt idx="22">
                  <c:v>101911</c:v>
                </c:pt>
                <c:pt idx="23">
                  <c:v>102282</c:v>
                </c:pt>
                <c:pt idx="24">
                  <c:v>102531</c:v>
                </c:pt>
                <c:pt idx="25">
                  <c:v>102764</c:v>
                </c:pt>
                <c:pt idx="26">
                  <c:v>102954</c:v>
                </c:pt>
                <c:pt idx="27">
                  <c:v>103089</c:v>
                </c:pt>
                <c:pt idx="28">
                  <c:v>103422</c:v>
                </c:pt>
                <c:pt idx="29">
                  <c:v>103710</c:v>
                </c:pt>
                <c:pt idx="30">
                  <c:v>103935</c:v>
                </c:pt>
                <c:pt idx="31">
                  <c:v>104303</c:v>
                </c:pt>
                <c:pt idx="32">
                  <c:v>104449</c:v>
                </c:pt>
                <c:pt idx="33">
                  <c:v>104735</c:v>
                </c:pt>
                <c:pt idx="34">
                  <c:v>105223</c:v>
                </c:pt>
                <c:pt idx="35">
                  <c:v>105624</c:v>
                </c:pt>
                <c:pt idx="36">
                  <c:v>106040</c:v>
                </c:pt>
                <c:pt idx="37">
                  <c:v>106524</c:v>
                </c:pt>
                <c:pt idx="38">
                  <c:v>106794</c:v>
                </c:pt>
                <c:pt idx="39">
                  <c:v>107184</c:v>
                </c:pt>
                <c:pt idx="40">
                  <c:v>107673</c:v>
                </c:pt>
                <c:pt idx="41">
                  <c:v>108210</c:v>
                </c:pt>
                <c:pt idx="42">
                  <c:v>108730</c:v>
                </c:pt>
                <c:pt idx="43">
                  <c:v>109367</c:v>
                </c:pt>
                <c:pt idx="44">
                  <c:v>109863</c:v>
                </c:pt>
                <c:pt idx="45">
                  <c:v>110444</c:v>
                </c:pt>
                <c:pt idx="46">
                  <c:v>111207</c:v>
                </c:pt>
                <c:pt idx="47">
                  <c:v>111615</c:v>
                </c:pt>
                <c:pt idx="48">
                  <c:v>112072</c:v>
                </c:pt>
                <c:pt idx="49">
                  <c:v>112582</c:v>
                </c:pt>
                <c:pt idx="50">
                  <c:v>112945</c:v>
                </c:pt>
                <c:pt idx="51">
                  <c:v>113611</c:v>
                </c:pt>
                <c:pt idx="52">
                  <c:v>114135</c:v>
                </c:pt>
                <c:pt idx="53">
                  <c:v>114506</c:v>
                </c:pt>
                <c:pt idx="54">
                  <c:v>115074</c:v>
                </c:pt>
                <c:pt idx="55">
                  <c:v>115567</c:v>
                </c:pt>
                <c:pt idx="56">
                  <c:v>116120</c:v>
                </c:pt>
                <c:pt idx="57">
                  <c:v>116581</c:v>
                </c:pt>
                <c:pt idx="58">
                  <c:v>117058</c:v>
                </c:pt>
                <c:pt idx="59">
                  <c:v>117732</c:v>
                </c:pt>
                <c:pt idx="60">
                  <c:v>118197</c:v>
                </c:pt>
                <c:pt idx="61">
                  <c:v>118754</c:v>
                </c:pt>
                <c:pt idx="62">
                  <c:v>119116</c:v>
                </c:pt>
                <c:pt idx="63">
                  <c:v>119643</c:v>
                </c:pt>
                <c:pt idx="64">
                  <c:v>120055</c:v>
                </c:pt>
                <c:pt idx="65">
                  <c:v>120453</c:v>
                </c:pt>
                <c:pt idx="66">
                  <c:v>120898</c:v>
                </c:pt>
                <c:pt idx="67">
                  <c:v>121328</c:v>
                </c:pt>
                <c:pt idx="68">
                  <c:v>121717</c:v>
                </c:pt>
                <c:pt idx="69">
                  <c:v>122040</c:v>
                </c:pt>
                <c:pt idx="70">
                  <c:v>122407</c:v>
                </c:pt>
                <c:pt idx="71">
                  <c:v>122775</c:v>
                </c:pt>
                <c:pt idx="72">
                  <c:v>123221</c:v>
                </c:pt>
                <c:pt idx="73">
                  <c:v>123667</c:v>
                </c:pt>
                <c:pt idx="74">
                  <c:v>123839</c:v>
                </c:pt>
                <c:pt idx="75">
                  <c:v>124247</c:v>
                </c:pt>
                <c:pt idx="76">
                  <c:v>124347</c:v>
                </c:pt>
                <c:pt idx="77">
                  <c:v>124524</c:v>
                </c:pt>
                <c:pt idx="78">
                  <c:v>124717</c:v>
                </c:pt>
                <c:pt idx="79">
                  <c:v>124866</c:v>
                </c:pt>
                <c:pt idx="80">
                  <c:v>125233</c:v>
                </c:pt>
                <c:pt idx="81">
                  <c:v>125535</c:v>
                </c:pt>
                <c:pt idx="82">
                  <c:v>125896</c:v>
                </c:pt>
                <c:pt idx="83">
                  <c:v>126335</c:v>
                </c:pt>
                <c:pt idx="84">
                  <c:v>126705</c:v>
                </c:pt>
                <c:pt idx="85">
                  <c:v>127090</c:v>
                </c:pt>
                <c:pt idx="86">
                  <c:v>127389</c:v>
                </c:pt>
                <c:pt idx="87">
                  <c:v>127851</c:v>
                </c:pt>
                <c:pt idx="88">
                  <c:v>128167</c:v>
                </c:pt>
                <c:pt idx="89">
                  <c:v>128578</c:v>
                </c:pt>
                <c:pt idx="90">
                  <c:v>128900</c:v>
                </c:pt>
                <c:pt idx="91">
                  <c:v>129269</c:v>
                </c:pt>
                <c:pt idx="92">
                  <c:v>129707</c:v>
                </c:pt>
                <c:pt idx="93">
                  <c:v>129968</c:v>
                </c:pt>
                <c:pt idx="94">
                  <c:v>130567</c:v>
                </c:pt>
                <c:pt idx="95">
                  <c:v>131125</c:v>
                </c:pt>
                <c:pt idx="96">
                  <c:v>131588</c:v>
                </c:pt>
                <c:pt idx="97">
                  <c:v>132114</c:v>
                </c:pt>
                <c:pt idx="98">
                  <c:v>132442</c:v>
                </c:pt>
                <c:pt idx="99">
                  <c:v>132709</c:v>
                </c:pt>
                <c:pt idx="100">
                  <c:v>132978</c:v>
                </c:pt>
                <c:pt idx="101">
                  <c:v>133176</c:v>
                </c:pt>
                <c:pt idx="102">
                  <c:v>133341</c:v>
                </c:pt>
                <c:pt idx="103">
                  <c:v>133572</c:v>
                </c:pt>
                <c:pt idx="104">
                  <c:v>133757</c:v>
                </c:pt>
                <c:pt idx="105">
                  <c:v>133956</c:v>
                </c:pt>
                <c:pt idx="106">
                  <c:v>134206</c:v>
                </c:pt>
                <c:pt idx="107">
                  <c:v>134429</c:v>
                </c:pt>
                <c:pt idx="108">
                  <c:v>134587</c:v>
                </c:pt>
                <c:pt idx="109">
                  <c:v>134723</c:v>
                </c:pt>
                <c:pt idx="110">
                  <c:v>134718</c:v>
                </c:pt>
                <c:pt idx="111">
                  <c:v>134701</c:v>
                </c:pt>
                <c:pt idx="112">
                  <c:v>134773</c:v>
                </c:pt>
                <c:pt idx="113">
                  <c:v>134757</c:v>
                </c:pt>
                <c:pt idx="114">
                  <c:v>134751</c:v>
                </c:pt>
                <c:pt idx="115">
                  <c:v>134800</c:v>
                </c:pt>
                <c:pt idx="116">
                  <c:v>134826</c:v>
                </c:pt>
                <c:pt idx="117">
                  <c:v>134865</c:v>
                </c:pt>
                <c:pt idx="118">
                  <c:v>134944</c:v>
                </c:pt>
                <c:pt idx="119">
                  <c:v>135074</c:v>
                </c:pt>
                <c:pt idx="120">
                  <c:v>135234</c:v>
                </c:pt>
                <c:pt idx="121">
                  <c:v>135335</c:v>
                </c:pt>
                <c:pt idx="122">
                  <c:v>135413</c:v>
                </c:pt>
                <c:pt idx="123">
                  <c:v>135519</c:v>
                </c:pt>
                <c:pt idx="124">
                  <c:v>135640</c:v>
                </c:pt>
                <c:pt idx="125">
                  <c:v>135781</c:v>
                </c:pt>
                <c:pt idx="126">
                  <c:v>135892</c:v>
                </c:pt>
                <c:pt idx="127">
                  <c:v>135976</c:v>
                </c:pt>
                <c:pt idx="128">
                  <c:v>136105</c:v>
                </c:pt>
                <c:pt idx="129">
                  <c:v>136157</c:v>
                </c:pt>
                <c:pt idx="130">
                  <c:v>136296</c:v>
                </c:pt>
                <c:pt idx="131">
                  <c:v>136470</c:v>
                </c:pt>
                <c:pt idx="132">
                  <c:v>136643</c:v>
                </c:pt>
                <c:pt idx="133">
                  <c:v>136763</c:v>
                </c:pt>
                <c:pt idx="134">
                  <c:v>136835</c:v>
                </c:pt>
                <c:pt idx="135">
                  <c:v>136937</c:v>
                </c:pt>
                <c:pt idx="136">
                  <c:v>136923</c:v>
                </c:pt>
                <c:pt idx="137">
                  <c:v>136930</c:v>
                </c:pt>
                <c:pt idx="138">
                  <c:v>136969</c:v>
                </c:pt>
                <c:pt idx="139">
                  <c:v>136960</c:v>
                </c:pt>
                <c:pt idx="140">
                  <c:v>137021</c:v>
                </c:pt>
                <c:pt idx="141">
                  <c:v>137143</c:v>
                </c:pt>
                <c:pt idx="142">
                  <c:v>137293</c:v>
                </c:pt>
                <c:pt idx="143">
                  <c:v>137541</c:v>
                </c:pt>
                <c:pt idx="144">
                  <c:v>137656</c:v>
                </c:pt>
                <c:pt idx="145">
                  <c:v>137742</c:v>
                </c:pt>
                <c:pt idx="146">
                  <c:v>137881</c:v>
                </c:pt>
                <c:pt idx="147">
                  <c:v>137958</c:v>
                </c:pt>
                <c:pt idx="148">
                  <c:v>138094</c:v>
                </c:pt>
                <c:pt idx="149">
                  <c:v>138164</c:v>
                </c:pt>
                <c:pt idx="150">
                  <c:v>138285</c:v>
                </c:pt>
                <c:pt idx="151">
                  <c:v>138412</c:v>
                </c:pt>
                <c:pt idx="152">
                  <c:v>138612</c:v>
                </c:pt>
                <c:pt idx="153">
                  <c:v>138750</c:v>
                </c:pt>
                <c:pt idx="154">
                  <c:v>138981</c:v>
                </c:pt>
                <c:pt idx="155">
                  <c:v>139232</c:v>
                </c:pt>
                <c:pt idx="156">
                  <c:v>139413</c:v>
                </c:pt>
                <c:pt idx="157">
                  <c:v>139698</c:v>
                </c:pt>
                <c:pt idx="158">
                  <c:v>139924</c:v>
                </c:pt>
                <c:pt idx="159">
                  <c:v>140028</c:v>
                </c:pt>
                <c:pt idx="160">
                  <c:v>140225</c:v>
                </c:pt>
                <c:pt idx="161">
                  <c:v>140507</c:v>
                </c:pt>
                <c:pt idx="162">
                  <c:v>140646</c:v>
                </c:pt>
                <c:pt idx="163">
                  <c:v>140861</c:v>
                </c:pt>
                <c:pt idx="164">
                  <c:v>141132</c:v>
                </c:pt>
                <c:pt idx="165">
                  <c:v>141354</c:v>
                </c:pt>
                <c:pt idx="166">
                  <c:v>141718</c:v>
                </c:pt>
                <c:pt idx="167">
                  <c:v>142043</c:v>
                </c:pt>
                <c:pt idx="168">
                  <c:v>142321</c:v>
                </c:pt>
                <c:pt idx="169">
                  <c:v>142633</c:v>
                </c:pt>
                <c:pt idx="170">
                  <c:v>142873</c:v>
                </c:pt>
                <c:pt idx="171">
                  <c:v>143130</c:v>
                </c:pt>
                <c:pt idx="172">
                  <c:v>143407</c:v>
                </c:pt>
                <c:pt idx="173">
                  <c:v>143732</c:v>
                </c:pt>
                <c:pt idx="174">
                  <c:v>143992</c:v>
                </c:pt>
                <c:pt idx="175">
                  <c:v>144364</c:v>
                </c:pt>
                <c:pt idx="176">
                  <c:v>144691</c:v>
                </c:pt>
                <c:pt idx="177">
                  <c:v>145042</c:v>
                </c:pt>
                <c:pt idx="178">
                  <c:v>145357</c:v>
                </c:pt>
                <c:pt idx="179">
                  <c:v>145653</c:v>
                </c:pt>
                <c:pt idx="180">
                  <c:v>146051</c:v>
                </c:pt>
                <c:pt idx="181">
                  <c:v>146506</c:v>
                </c:pt>
                <c:pt idx="182">
                  <c:v>146824</c:v>
                </c:pt>
                <c:pt idx="183">
                  <c:v>147200</c:v>
                </c:pt>
                <c:pt idx="184">
                  <c:v>147580</c:v>
                </c:pt>
                <c:pt idx="185">
                  <c:v>147861</c:v>
                </c:pt>
                <c:pt idx="186">
                  <c:v>148126</c:v>
                </c:pt>
                <c:pt idx="187">
                  <c:v>148461</c:v>
                </c:pt>
                <c:pt idx="188">
                  <c:v>148748</c:v>
                </c:pt>
                <c:pt idx="189">
                  <c:v>148968</c:v>
                </c:pt>
                <c:pt idx="190">
                  <c:v>149396</c:v>
                </c:pt>
                <c:pt idx="191">
                  <c:v>149826</c:v>
                </c:pt>
                <c:pt idx="192">
                  <c:v>150314</c:v>
                </c:pt>
                <c:pt idx="193">
                  <c:v>150743</c:v>
                </c:pt>
                <c:pt idx="194">
                  <c:v>151090</c:v>
                </c:pt>
                <c:pt idx="195">
                  <c:v>151586</c:v>
                </c:pt>
                <c:pt idx="196">
                  <c:v>152070</c:v>
                </c:pt>
                <c:pt idx="197">
                  <c:v>152487</c:v>
                </c:pt>
                <c:pt idx="198">
                  <c:v>152713</c:v>
                </c:pt>
                <c:pt idx="199">
                  <c:v>153083</c:v>
                </c:pt>
                <c:pt idx="200">
                  <c:v>153546</c:v>
                </c:pt>
                <c:pt idx="201">
                  <c:v>154039</c:v>
                </c:pt>
                <c:pt idx="202">
                  <c:v>154577</c:v>
                </c:pt>
                <c:pt idx="203">
                  <c:v>155099</c:v>
                </c:pt>
                <c:pt idx="204">
                  <c:v>155569</c:v>
                </c:pt>
                <c:pt idx="205">
                  <c:v>156113</c:v>
                </c:pt>
                <c:pt idx="206">
                  <c:v>156581</c:v>
                </c:pt>
                <c:pt idx="207">
                  <c:v>157127</c:v>
                </c:pt>
                <c:pt idx="208">
                  <c:v>157511</c:v>
                </c:pt>
                <c:pt idx="209">
                  <c:v>157991</c:v>
                </c:pt>
                <c:pt idx="210">
                  <c:v>158276</c:v>
                </c:pt>
                <c:pt idx="211">
                  <c:v>158683</c:v>
                </c:pt>
                <c:pt idx="212">
                  <c:v>159257</c:v>
                </c:pt>
                <c:pt idx="213">
                  <c:v>159670</c:v>
                </c:pt>
                <c:pt idx="214">
                  <c:v>160258</c:v>
                </c:pt>
                <c:pt idx="215">
                  <c:v>160735</c:v>
                </c:pt>
                <c:pt idx="216">
                  <c:v>161069</c:v>
                </c:pt>
                <c:pt idx="217">
                  <c:v>161602</c:v>
                </c:pt>
                <c:pt idx="218">
                  <c:v>162053</c:v>
                </c:pt>
                <c:pt idx="219">
                  <c:v>162334</c:v>
                </c:pt>
                <c:pt idx="220">
                  <c:v>162711</c:v>
                </c:pt>
                <c:pt idx="221">
                  <c:v>163084</c:v>
                </c:pt>
                <c:pt idx="222">
                  <c:v>163181</c:v>
                </c:pt>
                <c:pt idx="223">
                  <c:v>163285</c:v>
                </c:pt>
                <c:pt idx="224">
                  <c:v>163378</c:v>
                </c:pt>
                <c:pt idx="225">
                  <c:v>163396</c:v>
                </c:pt>
                <c:pt idx="226">
                  <c:v>163516</c:v>
                </c:pt>
                <c:pt idx="227">
                  <c:v>163555</c:v>
                </c:pt>
              </c:numCache>
            </c:numRef>
          </c:val>
          <c:extLst>
            <c:ext xmlns:c16="http://schemas.microsoft.com/office/drawing/2014/chart" uri="{C3380CC4-5D6E-409C-BE32-E72D297353CC}">
              <c16:uniqueId val="{00000005-7859-4E8F-A1AB-03C4F92EFCA6}"/>
            </c:ext>
          </c:extLst>
        </c:ser>
        <c:dLbls>
          <c:showLegendKey val="0"/>
          <c:showVal val="0"/>
          <c:showCatName val="0"/>
          <c:showSerName val="0"/>
          <c:showPercent val="0"/>
          <c:showBubbleSize val="0"/>
        </c:dLbls>
        <c:axId val="160988544"/>
        <c:axId val="161010816"/>
      </c:areaChart>
      <c:catAx>
        <c:axId val="160988544"/>
        <c:scaling>
          <c:orientation val="minMax"/>
        </c:scaling>
        <c:delete val="0"/>
        <c:axPos val="b"/>
        <c:numFmt formatCode="General"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010816"/>
        <c:crosses val="autoZero"/>
        <c:auto val="1"/>
        <c:lblAlgn val="ctr"/>
        <c:lblOffset val="100"/>
        <c:tickLblSkip val="24"/>
        <c:tickMarkSkip val="12"/>
        <c:noMultiLvlLbl val="0"/>
      </c:catAx>
      <c:valAx>
        <c:axId val="161010816"/>
        <c:scaling>
          <c:orientation val="minMax"/>
          <c:max val="4000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1.4869444444444431E-3"/>
              <c:y val="0.3655087962963006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988544"/>
        <c:crosses val="autoZero"/>
        <c:crossBetween val="midCat"/>
        <c:majorUnit val="500000"/>
      </c:valAx>
      <c:spPr>
        <a:solidFill>
          <a:srgbClr val="FFFFFF"/>
        </a:solidFill>
        <a:ln w="25400">
          <a:noFill/>
        </a:ln>
      </c:spPr>
    </c:plotArea>
    <c:legend>
      <c:legendPos val="r"/>
      <c:layout>
        <c:manualLayout>
          <c:xMode val="edge"/>
          <c:yMode val="edge"/>
          <c:x val="0.15966737617155141"/>
          <c:y val="0.8669990740740926"/>
          <c:w val="0.76627718321599214"/>
          <c:h val="0.1019"/>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1.3c : Travel in 2018,  new/used import</a:t>
            </a:r>
          </a:p>
        </c:rich>
      </c:tx>
      <c:layout>
        <c:manualLayout>
          <c:xMode val="edge"/>
          <c:yMode val="edge"/>
          <c:x val="0.13618833333333341"/>
          <c:y val="7.3453703703703814E-3"/>
        </c:manualLayout>
      </c:layout>
      <c:overlay val="0"/>
      <c:spPr>
        <a:noFill/>
        <a:ln w="25400">
          <a:noFill/>
        </a:ln>
      </c:spPr>
    </c:title>
    <c:autoTitleDeleted val="0"/>
    <c:plotArea>
      <c:layout>
        <c:manualLayout>
          <c:layoutTarget val="inner"/>
          <c:xMode val="edge"/>
          <c:yMode val="edge"/>
          <c:x val="0.2895316666666668"/>
          <c:y val="0.20457870370370368"/>
          <c:w val="0.40423833333333326"/>
          <c:h val="0.67373055555556571"/>
        </c:manualLayout>
      </c:layout>
      <c:pieChart>
        <c:varyColors val="1"/>
        <c:ser>
          <c:idx val="0"/>
          <c:order val="0"/>
          <c:spPr>
            <a:solidFill>
              <a:srgbClr val="202222"/>
            </a:solidFill>
            <a:ln w="12700">
              <a:solidFill>
                <a:srgbClr val="000000"/>
              </a:solidFill>
              <a:prstDash val="solid"/>
            </a:ln>
          </c:spPr>
          <c:dPt>
            <c:idx val="0"/>
            <c:bubble3D val="0"/>
            <c:spPr>
              <a:solidFill>
                <a:srgbClr val="434646"/>
              </a:solidFill>
              <a:ln w="12700">
                <a:solidFill>
                  <a:srgbClr val="000000"/>
                </a:solidFill>
                <a:prstDash val="solid"/>
              </a:ln>
            </c:spPr>
            <c:extLst>
              <c:ext xmlns:c16="http://schemas.microsoft.com/office/drawing/2014/chart" uri="{C3380CC4-5D6E-409C-BE32-E72D297353CC}">
                <c16:uniqueId val="{00000000-8E05-47D8-8104-F114E07DBE38}"/>
              </c:ext>
            </c:extLst>
          </c:dPt>
          <c:dPt>
            <c:idx val="1"/>
            <c:bubble3D val="0"/>
            <c:spPr>
              <a:solidFill>
                <a:srgbClr val="0093D3"/>
              </a:solidFill>
              <a:ln w="12700">
                <a:solidFill>
                  <a:srgbClr val="000000"/>
                </a:solidFill>
                <a:prstDash val="solid"/>
              </a:ln>
            </c:spPr>
            <c:extLst>
              <c:ext xmlns:c16="http://schemas.microsoft.com/office/drawing/2014/chart" uri="{C3380CC4-5D6E-409C-BE32-E72D297353CC}">
                <c16:uniqueId val="{00000001-8E05-47D8-8104-F114E07DBE38}"/>
              </c:ext>
            </c:extLst>
          </c:dPt>
          <c:dPt>
            <c:idx val="2"/>
            <c:bubble3D val="0"/>
            <c:spPr>
              <a:solidFill>
                <a:srgbClr val="BDC1C1"/>
              </a:solidFill>
              <a:ln w="12700">
                <a:solidFill>
                  <a:srgbClr val="000000"/>
                </a:solidFill>
                <a:prstDash val="solid"/>
              </a:ln>
            </c:spPr>
            <c:extLst>
              <c:ext xmlns:c16="http://schemas.microsoft.com/office/drawing/2014/chart" uri="{C3380CC4-5D6E-409C-BE32-E72D297353CC}">
                <c16:uniqueId val="{00000002-8E05-47D8-8104-F114E07DBE38}"/>
              </c:ext>
            </c:extLst>
          </c:dPt>
          <c:dPt>
            <c:idx val="3"/>
            <c:bubble3D val="0"/>
            <c:spPr>
              <a:solidFill>
                <a:srgbClr val="9BD5E9"/>
              </a:solidFill>
              <a:ln w="12700">
                <a:solidFill>
                  <a:srgbClr val="000000"/>
                </a:solidFill>
                <a:prstDash val="solid"/>
              </a:ln>
            </c:spPr>
            <c:extLst>
              <c:ext xmlns:c16="http://schemas.microsoft.com/office/drawing/2014/chart" uri="{C3380CC4-5D6E-409C-BE32-E72D297353CC}">
                <c16:uniqueId val="{00000003-8E05-47D8-8104-F114E07DBE38}"/>
              </c:ext>
            </c:extLst>
          </c:dPt>
          <c:dPt>
            <c:idx val="4"/>
            <c:bubble3D val="0"/>
            <c:spPr>
              <a:solidFill>
                <a:srgbClr val="45B6DE"/>
              </a:solidFill>
              <a:ln w="12700">
                <a:solidFill>
                  <a:srgbClr val="000000"/>
                </a:solidFill>
                <a:prstDash val="solid"/>
              </a:ln>
            </c:spPr>
            <c:extLst>
              <c:ext xmlns:c16="http://schemas.microsoft.com/office/drawing/2014/chart" uri="{C3380CC4-5D6E-409C-BE32-E72D297353CC}">
                <c16:uniqueId val="{00000004-8E05-47D8-8104-F114E07DBE38}"/>
              </c:ext>
            </c:extLst>
          </c:dPt>
          <c:dLbls>
            <c:dLbl>
              <c:idx val="0"/>
              <c:layout>
                <c:manualLayout>
                  <c:x val="4.2091388888888893E-2"/>
                  <c:y val="0.1075333333333334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E05-47D8-8104-F114E07DBE38}"/>
                </c:ext>
              </c:extLst>
            </c:dLbl>
            <c:dLbl>
              <c:idx val="1"/>
              <c:layout>
                <c:manualLayout>
                  <c:x val="-9.8185515873015869E-2"/>
                  <c:y val="-0.1359344362745099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E05-47D8-8104-F114E07DBE38}"/>
                </c:ext>
              </c:extLst>
            </c:dLbl>
            <c:dLbl>
              <c:idx val="2"/>
              <c:layout>
                <c:manualLayout>
                  <c:x val="-6.9155833333333333E-2"/>
                  <c:y val="0.22146388888888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E05-47D8-8104-F114E07DBE38}"/>
                </c:ext>
              </c:extLst>
            </c:dLbl>
            <c:dLbl>
              <c:idx val="3"/>
              <c:layout>
                <c:manualLayout>
                  <c:x val="-0.19739555555555555"/>
                  <c:y val="0.15217638888888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E05-47D8-8104-F114E07DBE38}"/>
                </c:ext>
              </c:extLst>
            </c:dLbl>
            <c:dLbl>
              <c:idx val="4"/>
              <c:layout>
                <c:manualLayout>
                  <c:x val="-9.2332222222222218E-2"/>
                  <c:y val="6.443935185185191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E05-47D8-8104-F114E07DBE38}"/>
                </c:ext>
              </c:extLst>
            </c:dLbl>
            <c:numFmt formatCode="0%" sourceLinked="0"/>
            <c:spPr>
              <a:noFill/>
              <a:ln w="25400">
                <a:noFill/>
              </a:ln>
            </c:spPr>
            <c:txPr>
              <a:bodyPr/>
              <a:lstStyle/>
              <a:p>
                <a:pPr>
                  <a:defRPr sz="7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'1.3a,c'!$A$2:$F$2</c:f>
              <c:strCache>
                <c:ptCount val="6"/>
                <c:pt idx="0">
                  <c:v>Light passenger NZ new</c:v>
                </c:pt>
                <c:pt idx="1">
                  <c:v>Light passenger used import</c:v>
                </c:pt>
                <c:pt idx="2">
                  <c:v>Light commercial NZ new</c:v>
                </c:pt>
                <c:pt idx="3">
                  <c:v>Light commercial used import</c:v>
                </c:pt>
                <c:pt idx="4">
                  <c:v>Truck</c:v>
                </c:pt>
                <c:pt idx="5">
                  <c:v>Other</c:v>
                </c:pt>
              </c:strCache>
            </c:strRef>
          </c:cat>
          <c:val>
            <c:numRef>
              <c:f>'1.3a,c'!$A$3:$F$3</c:f>
              <c:numCache>
                <c:formatCode>0</c:formatCode>
                <c:ptCount val="6"/>
                <c:pt idx="0">
                  <c:v>18252.120953000001</c:v>
                </c:pt>
                <c:pt idx="1">
                  <c:v>17488.168577</c:v>
                </c:pt>
                <c:pt idx="2">
                  <c:v>7847.9159394999997</c:v>
                </c:pt>
                <c:pt idx="3">
                  <c:v>1285.8493814999999</c:v>
                </c:pt>
                <c:pt idx="4">
                  <c:v>3074.1343161</c:v>
                </c:pt>
                <c:pt idx="5">
                  <c:v>727.59150390000002</c:v>
                </c:pt>
              </c:numCache>
            </c:numRef>
          </c:val>
          <c:extLst>
            <c:ext xmlns:c16="http://schemas.microsoft.com/office/drawing/2014/chart" uri="{C3380CC4-5D6E-409C-BE32-E72D297353CC}">
              <c16:uniqueId val="{00000005-8E05-47D8-8104-F114E07DBE3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sz="900"/>
              <a:t>Figure 4.2b : Light fleet engine size trend, relative to Jan 2000</a:t>
            </a:r>
          </a:p>
        </c:rich>
      </c:tx>
      <c:layout>
        <c:manualLayout>
          <c:xMode val="edge"/>
          <c:yMode val="edge"/>
          <c:x val="0.12146000000000012"/>
          <c:y val="2.0579166666666811E-2"/>
        </c:manualLayout>
      </c:layout>
      <c:overlay val="0"/>
      <c:spPr>
        <a:noFill/>
        <a:ln w="25400">
          <a:noFill/>
        </a:ln>
      </c:spPr>
    </c:title>
    <c:autoTitleDeleted val="0"/>
    <c:plotArea>
      <c:layout>
        <c:manualLayout>
          <c:layoutTarget val="inner"/>
          <c:xMode val="edge"/>
          <c:yMode val="edge"/>
          <c:x val="0.1423568462259798"/>
          <c:y val="0.12406962923293779"/>
          <c:w val="0.80597790115555035"/>
          <c:h val="0.66868055555556571"/>
        </c:manualLayout>
      </c:layout>
      <c:lineChart>
        <c:grouping val="standard"/>
        <c:varyColors val="0"/>
        <c:ser>
          <c:idx val="1"/>
          <c:order val="0"/>
          <c:tx>
            <c:strRef>
              <c:f>'4.2a,b'!$J$2</c:f>
              <c:strCache>
                <c:ptCount val="1"/>
                <c:pt idx="0">
                  <c:v>&lt; 1350</c:v>
                </c:pt>
              </c:strCache>
            </c:strRef>
          </c:tx>
          <c:spPr>
            <a:ln w="25400">
              <a:solidFill>
                <a:srgbClr val="C0C0C0"/>
              </a:solidFill>
              <a:prstDash val="solid"/>
            </a:ln>
          </c:spPr>
          <c:marker>
            <c:symbol val="none"/>
          </c:marker>
          <c:cat>
            <c:strRef>
              <c:f>'4.2a,b'!$A$3:$A$230</c:f>
              <c:strCache>
                <c:ptCount val="217"/>
                <c:pt idx="0">
                  <c:v>2000</c:v>
                </c:pt>
                <c:pt idx="24">
                  <c:v>2002</c:v>
                </c:pt>
                <c:pt idx="48">
                  <c:v>2004</c:v>
                </c:pt>
                <c:pt idx="72">
                  <c:v>2006</c:v>
                </c:pt>
                <c:pt idx="96">
                  <c:v>2008</c:v>
                </c:pt>
                <c:pt idx="120">
                  <c:v>2010</c:v>
                </c:pt>
                <c:pt idx="144">
                  <c:v>2012</c:v>
                </c:pt>
                <c:pt idx="156">
                  <c:v>2013</c:v>
                </c:pt>
                <c:pt idx="168">
                  <c:v>2014</c:v>
                </c:pt>
                <c:pt idx="180">
                  <c:v>2015</c:v>
                </c:pt>
                <c:pt idx="192">
                  <c:v>2016</c:v>
                </c:pt>
                <c:pt idx="216">
                  <c:v>2018</c:v>
                </c:pt>
              </c:strCache>
            </c:strRef>
          </c:cat>
          <c:val>
            <c:numRef>
              <c:f>'4.2a,b'!$J$3:$J$230</c:f>
              <c:numCache>
                <c:formatCode>0.000</c:formatCode>
                <c:ptCount val="228"/>
                <c:pt idx="0">
                  <c:v>1</c:v>
                </c:pt>
                <c:pt idx="1">
                  <c:v>0.99414863792060137</c:v>
                </c:pt>
                <c:pt idx="2">
                  <c:v>0.98672340378284451</c:v>
                </c:pt>
                <c:pt idx="3">
                  <c:v>0.98112463845355269</c:v>
                </c:pt>
                <c:pt idx="4">
                  <c:v>0.97481249548934379</c:v>
                </c:pt>
                <c:pt idx="5">
                  <c:v>0.96811451792881764</c:v>
                </c:pt>
                <c:pt idx="6">
                  <c:v>0.96165248238762224</c:v>
                </c:pt>
                <c:pt idx="7">
                  <c:v>0.95565400351969976</c:v>
                </c:pt>
                <c:pt idx="8">
                  <c:v>0.94781795268946145</c:v>
                </c:pt>
                <c:pt idx="9">
                  <c:v>0.9432129196298209</c:v>
                </c:pt>
                <c:pt idx="10">
                  <c:v>0.93789450893526305</c:v>
                </c:pt>
                <c:pt idx="11">
                  <c:v>0.93308684331784442</c:v>
                </c:pt>
                <c:pt idx="12">
                  <c:v>0.9280515630464834</c:v>
                </c:pt>
                <c:pt idx="13">
                  <c:v>0.92254162294799835</c:v>
                </c:pt>
                <c:pt idx="14">
                  <c:v>0.91645431884926909</c:v>
                </c:pt>
                <c:pt idx="15">
                  <c:v>0.91142459015483346</c:v>
                </c:pt>
                <c:pt idx="16">
                  <c:v>0.90604788790255875</c:v>
                </c:pt>
                <c:pt idx="17">
                  <c:v>0.90067673722720942</c:v>
                </c:pt>
                <c:pt idx="18">
                  <c:v>0.8955581833019669</c:v>
                </c:pt>
                <c:pt idx="19">
                  <c:v>0.89081991239611613</c:v>
                </c:pt>
                <c:pt idx="20">
                  <c:v>0.88432456739336807</c:v>
                </c:pt>
                <c:pt idx="21">
                  <c:v>0.88042180881479382</c:v>
                </c:pt>
                <c:pt idx="22">
                  <c:v>0.87593058308212446</c:v>
                </c:pt>
                <c:pt idx="23">
                  <c:v>0.87179465827268232</c:v>
                </c:pt>
                <c:pt idx="24">
                  <c:v>0.86734506936695366</c:v>
                </c:pt>
                <c:pt idx="25">
                  <c:v>0.86241804484563844</c:v>
                </c:pt>
                <c:pt idx="26">
                  <c:v>0.85758817292051803</c:v>
                </c:pt>
                <c:pt idx="27">
                  <c:v>0.8532357366109844</c:v>
                </c:pt>
                <c:pt idx="28">
                  <c:v>0.84890828239761507</c:v>
                </c:pt>
                <c:pt idx="29">
                  <c:v>0.84468908393429154</c:v>
                </c:pt>
                <c:pt idx="30">
                  <c:v>0.84101394000965979</c:v>
                </c:pt>
                <c:pt idx="31">
                  <c:v>0.83718335193111604</c:v>
                </c:pt>
                <c:pt idx="32">
                  <c:v>0.83171782444803444</c:v>
                </c:pt>
                <c:pt idx="33">
                  <c:v>0.82958046733174562</c:v>
                </c:pt>
                <c:pt idx="34">
                  <c:v>0.82652154844583603</c:v>
                </c:pt>
                <c:pt idx="35">
                  <c:v>0.82361807371383844</c:v>
                </c:pt>
                <c:pt idx="36">
                  <c:v>0.82081730315496115</c:v>
                </c:pt>
                <c:pt idx="37">
                  <c:v>0.8177722632113652</c:v>
                </c:pt>
                <c:pt idx="38">
                  <c:v>0.81464950119081325</c:v>
                </c:pt>
                <c:pt idx="39">
                  <c:v>0.81210410317050563</c:v>
                </c:pt>
                <c:pt idx="40">
                  <c:v>0.8091562158231046</c:v>
                </c:pt>
                <c:pt idx="41">
                  <c:v>0.80664135147588678</c:v>
                </c:pt>
                <c:pt idx="42">
                  <c:v>0.80427360391719271</c:v>
                </c:pt>
                <c:pt idx="43">
                  <c:v>0.80102037983889329</c:v>
                </c:pt>
                <c:pt idx="44">
                  <c:v>0.79797811568375998</c:v>
                </c:pt>
                <c:pt idx="45">
                  <c:v>0.79586296487517283</c:v>
                </c:pt>
                <c:pt idx="46">
                  <c:v>0.79317877743172949</c:v>
                </c:pt>
                <c:pt idx="47">
                  <c:v>0.79088042458460328</c:v>
                </c:pt>
                <c:pt idx="48">
                  <c:v>0.78844328231434135</c:v>
                </c:pt>
                <c:pt idx="49">
                  <c:v>0.7861060684287372</c:v>
                </c:pt>
                <c:pt idx="50">
                  <c:v>0.78326366104291922</c:v>
                </c:pt>
                <c:pt idx="51">
                  <c:v>0.78124843861898974</c:v>
                </c:pt>
                <c:pt idx="52">
                  <c:v>0.77849485646397865</c:v>
                </c:pt>
                <c:pt idx="53">
                  <c:v>0.77609657523219466</c:v>
                </c:pt>
                <c:pt idx="54">
                  <c:v>0.77382042869277023</c:v>
                </c:pt>
                <c:pt idx="55">
                  <c:v>0.77111681073008786</c:v>
                </c:pt>
                <c:pt idx="56">
                  <c:v>0.76880735472911077</c:v>
                </c:pt>
                <c:pt idx="57">
                  <c:v>0.76721405215151361</c:v>
                </c:pt>
                <c:pt idx="58">
                  <c:v>0.76496011191979085</c:v>
                </c:pt>
                <c:pt idx="59">
                  <c:v>0.76291435582277145</c:v>
                </c:pt>
                <c:pt idx="60">
                  <c:v>0.76085472078343852</c:v>
                </c:pt>
                <c:pt idx="61">
                  <c:v>0.75869515735944792</c:v>
                </c:pt>
                <c:pt idx="62">
                  <c:v>0.75648285395466586</c:v>
                </c:pt>
                <c:pt idx="63">
                  <c:v>0.75497004924248734</c:v>
                </c:pt>
                <c:pt idx="64">
                  <c:v>0.75226643127980508</c:v>
                </c:pt>
                <c:pt idx="65">
                  <c:v>0.75082302127919431</c:v>
                </c:pt>
                <c:pt idx="66">
                  <c:v>0.74903818929766997</c:v>
                </c:pt>
                <c:pt idx="67">
                  <c:v>0.74694246900832184</c:v>
                </c:pt>
                <c:pt idx="68">
                  <c:v>0.74611528404643335</c:v>
                </c:pt>
                <c:pt idx="69">
                  <c:v>0.74497443498825844</c:v>
                </c:pt>
                <c:pt idx="70">
                  <c:v>0.7432506703529137</c:v>
                </c:pt>
                <c:pt idx="71">
                  <c:v>0.74192661925619974</c:v>
                </c:pt>
                <c:pt idx="72">
                  <c:v>0.74059701658256027</c:v>
                </c:pt>
                <c:pt idx="73">
                  <c:v>0.73956442327443106</c:v>
                </c:pt>
                <c:pt idx="74">
                  <c:v>0.73808492802380521</c:v>
                </c:pt>
                <c:pt idx="75">
                  <c:v>0.73788229546602713</c:v>
                </c:pt>
                <c:pt idx="76">
                  <c:v>0.7368247200617335</c:v>
                </c:pt>
                <c:pt idx="77">
                  <c:v>0.73601974140754678</c:v>
                </c:pt>
                <c:pt idx="78">
                  <c:v>0.73508430069561259</c:v>
                </c:pt>
                <c:pt idx="79">
                  <c:v>0.73397120952206474</c:v>
                </c:pt>
                <c:pt idx="80">
                  <c:v>0.73307185406014574</c:v>
                </c:pt>
                <c:pt idx="81">
                  <c:v>0.73231961538675061</c:v>
                </c:pt>
                <c:pt idx="82">
                  <c:v>0.73182830082885042</c:v>
                </c:pt>
                <c:pt idx="83">
                  <c:v>0.73130922838632317</c:v>
                </c:pt>
                <c:pt idx="84">
                  <c:v>0.7302849624435821</c:v>
                </c:pt>
                <c:pt idx="85">
                  <c:v>0.72987692153956329</c:v>
                </c:pt>
                <c:pt idx="86">
                  <c:v>0.72907194288537658</c:v>
                </c:pt>
                <c:pt idx="87">
                  <c:v>0.72881657034680702</c:v>
                </c:pt>
                <c:pt idx="88">
                  <c:v>0.72801436748108295</c:v>
                </c:pt>
                <c:pt idx="89">
                  <c:v>0.72706782361529787</c:v>
                </c:pt>
                <c:pt idx="90">
                  <c:v>0.72647102909581462</c:v>
                </c:pt>
                <c:pt idx="91">
                  <c:v>0.7265654059035469</c:v>
                </c:pt>
                <c:pt idx="92">
                  <c:v>0.72619900182646879</c:v>
                </c:pt>
                <c:pt idx="93">
                  <c:v>0.72539679896074483</c:v>
                </c:pt>
                <c:pt idx="94">
                  <c:v>0.72496100017209886</c:v>
                </c:pt>
                <c:pt idx="95">
                  <c:v>0.72481388338357511</c:v>
                </c:pt>
                <c:pt idx="96">
                  <c:v>0.72439473932570542</c:v>
                </c:pt>
                <c:pt idx="97">
                  <c:v>0.72438641196031728</c:v>
                </c:pt>
                <c:pt idx="98">
                  <c:v>0.72368136169078823</c:v>
                </c:pt>
                <c:pt idx="99">
                  <c:v>0.7231872713444254</c:v>
                </c:pt>
                <c:pt idx="100">
                  <c:v>0.72238506847870132</c:v>
                </c:pt>
                <c:pt idx="101">
                  <c:v>0.72182435920923338</c:v>
                </c:pt>
                <c:pt idx="102">
                  <c:v>0.72162450243991805</c:v>
                </c:pt>
                <c:pt idx="103">
                  <c:v>0.72088614270883644</c:v>
                </c:pt>
                <c:pt idx="104">
                  <c:v>0.72013667982390395</c:v>
                </c:pt>
                <c:pt idx="105">
                  <c:v>0.71968422630448181</c:v>
                </c:pt>
                <c:pt idx="106">
                  <c:v>0.71889035080414587</c:v>
                </c:pt>
                <c:pt idx="107">
                  <c:v>0.71779669014983705</c:v>
                </c:pt>
                <c:pt idx="108">
                  <c:v>0.716347728572301</c:v>
                </c:pt>
                <c:pt idx="109">
                  <c:v>0.71462673972541901</c:v>
                </c:pt>
                <c:pt idx="110">
                  <c:v>0.71344147805184066</c:v>
                </c:pt>
                <c:pt idx="111">
                  <c:v>0.71269756674383355</c:v>
                </c:pt>
                <c:pt idx="112">
                  <c:v>0.71223123428209778</c:v>
                </c:pt>
                <c:pt idx="113">
                  <c:v>0.71193422491658753</c:v>
                </c:pt>
                <c:pt idx="114">
                  <c:v>0.71190646703196048</c:v>
                </c:pt>
                <c:pt idx="115">
                  <c:v>0.7118120902242282</c:v>
                </c:pt>
                <c:pt idx="116">
                  <c:v>0.71165387028185356</c:v>
                </c:pt>
                <c:pt idx="117">
                  <c:v>0.71202027435893167</c:v>
                </c:pt>
                <c:pt idx="118">
                  <c:v>0.71221735533978425</c:v>
                </c:pt>
                <c:pt idx="119">
                  <c:v>0.71304176451321</c:v>
                </c:pt>
                <c:pt idx="120">
                  <c:v>0.7137440389942763</c:v>
                </c:pt>
                <c:pt idx="121">
                  <c:v>0.71414097674444421</c:v>
                </c:pt>
                <c:pt idx="122">
                  <c:v>0.71447407135996976</c:v>
                </c:pt>
                <c:pt idx="123">
                  <c:v>0.71481826912934621</c:v>
                </c:pt>
                <c:pt idx="124">
                  <c:v>0.71464617024465804</c:v>
                </c:pt>
                <c:pt idx="125">
                  <c:v>0.71452681134076135</c:v>
                </c:pt>
                <c:pt idx="126">
                  <c:v>0.7145240355522986</c:v>
                </c:pt>
                <c:pt idx="127">
                  <c:v>0.71429642089835621</c:v>
                </c:pt>
                <c:pt idx="128">
                  <c:v>0.71462951551388176</c:v>
                </c:pt>
                <c:pt idx="129">
                  <c:v>0.71477940809086826</c:v>
                </c:pt>
                <c:pt idx="130">
                  <c:v>0.71508474482176665</c:v>
                </c:pt>
                <c:pt idx="131">
                  <c:v>0.71576481299513128</c:v>
                </c:pt>
                <c:pt idx="132">
                  <c:v>0.71634495278383825</c:v>
                </c:pt>
                <c:pt idx="133">
                  <c:v>0.71648096641851122</c:v>
                </c:pt>
                <c:pt idx="134">
                  <c:v>0.71654203376469083</c:v>
                </c:pt>
                <c:pt idx="135">
                  <c:v>0.71674466632246892</c:v>
                </c:pt>
                <c:pt idx="136">
                  <c:v>0.71636160751461453</c:v>
                </c:pt>
                <c:pt idx="137">
                  <c:v>0.71599242764907367</c:v>
                </c:pt>
                <c:pt idx="138">
                  <c:v>0.71572317616819059</c:v>
                </c:pt>
                <c:pt idx="139">
                  <c:v>0.71529570474493276</c:v>
                </c:pt>
                <c:pt idx="140">
                  <c:v>0.71550666466809898</c:v>
                </c:pt>
                <c:pt idx="141">
                  <c:v>0.71659754953394517</c:v>
                </c:pt>
                <c:pt idx="142">
                  <c:v>0.71760238495744721</c:v>
                </c:pt>
                <c:pt idx="143">
                  <c:v>0.71895696972725098</c:v>
                </c:pt>
                <c:pt idx="144">
                  <c:v>0.71984799782378184</c:v>
                </c:pt>
                <c:pt idx="145">
                  <c:v>0.72079731747802966</c:v>
                </c:pt>
                <c:pt idx="146">
                  <c:v>0.72166336347839599</c:v>
                </c:pt>
                <c:pt idx="147">
                  <c:v>0.72287638303660151</c:v>
                </c:pt>
                <c:pt idx="148">
                  <c:v>0.72471673078738019</c:v>
                </c:pt>
                <c:pt idx="149">
                  <c:v>0.72610740080719927</c:v>
                </c:pt>
                <c:pt idx="150">
                  <c:v>0.72727878353846409</c:v>
                </c:pt>
                <c:pt idx="151">
                  <c:v>0.72855009465438658</c:v>
                </c:pt>
                <c:pt idx="152">
                  <c:v>0.73049592236674832</c:v>
                </c:pt>
                <c:pt idx="153">
                  <c:v>0.73195043552120975</c:v>
                </c:pt>
                <c:pt idx="154">
                  <c:v>0.73433206202221746</c:v>
                </c:pt>
                <c:pt idx="155">
                  <c:v>0.73643055810002833</c:v>
                </c:pt>
                <c:pt idx="156">
                  <c:v>0.73838748896624085</c:v>
                </c:pt>
                <c:pt idx="157">
                  <c:v>0.74133537631364188</c:v>
                </c:pt>
                <c:pt idx="158">
                  <c:v>0.74399180587245806</c:v>
                </c:pt>
                <c:pt idx="159">
                  <c:v>0.74549905900771118</c:v>
                </c:pt>
                <c:pt idx="160">
                  <c:v>0.74788901287410692</c:v>
                </c:pt>
                <c:pt idx="161">
                  <c:v>0.75120885587551145</c:v>
                </c:pt>
                <c:pt idx="162">
                  <c:v>0.75417062216522601</c:v>
                </c:pt>
                <c:pt idx="163">
                  <c:v>0.75734889995503218</c:v>
                </c:pt>
                <c:pt idx="164">
                  <c:v>0.76057991772562994</c:v>
                </c:pt>
                <c:pt idx="165">
                  <c:v>0.7632113651882817</c:v>
                </c:pt>
                <c:pt idx="166">
                  <c:v>0.767297325805395</c:v>
                </c:pt>
                <c:pt idx="167">
                  <c:v>0.77079759505687595</c:v>
                </c:pt>
                <c:pt idx="168">
                  <c:v>0.7739869760005329</c:v>
                </c:pt>
                <c:pt idx="169">
                  <c:v>0.77780090934830037</c:v>
                </c:pt>
                <c:pt idx="170">
                  <c:v>0.78091534400346418</c:v>
                </c:pt>
                <c:pt idx="171">
                  <c:v>0.7838798860816415</c:v>
                </c:pt>
                <c:pt idx="172">
                  <c:v>0.78698599337141717</c:v>
                </c:pt>
                <c:pt idx="173">
                  <c:v>0.79043074685364378</c:v>
                </c:pt>
                <c:pt idx="174">
                  <c:v>0.79451670747075709</c:v>
                </c:pt>
                <c:pt idx="175">
                  <c:v>0.79801697672223793</c:v>
                </c:pt>
                <c:pt idx="176">
                  <c:v>0.80125354606976107</c:v>
                </c:pt>
                <c:pt idx="177">
                  <c:v>0.80554769082157784</c:v>
                </c:pt>
                <c:pt idx="178">
                  <c:v>0.81082724047765764</c:v>
                </c:pt>
                <c:pt idx="179">
                  <c:v>0.81439968022916909</c:v>
                </c:pt>
                <c:pt idx="180">
                  <c:v>0.81874934075024008</c:v>
                </c:pt>
                <c:pt idx="181">
                  <c:v>0.82313508652132639</c:v>
                </c:pt>
                <c:pt idx="182">
                  <c:v>0.8262495211764902</c:v>
                </c:pt>
                <c:pt idx="183">
                  <c:v>0.82959434627405915</c:v>
                </c:pt>
                <c:pt idx="184">
                  <c:v>0.83332223017948248</c:v>
                </c:pt>
                <c:pt idx="185">
                  <c:v>0.83692520360408373</c:v>
                </c:pt>
                <c:pt idx="186">
                  <c:v>0.84071415485568679</c:v>
                </c:pt>
                <c:pt idx="187">
                  <c:v>0.84460025870348476</c:v>
                </c:pt>
                <c:pt idx="188">
                  <c:v>0.84840864047432674</c:v>
                </c:pt>
                <c:pt idx="189">
                  <c:v>0.8515924698410583</c:v>
                </c:pt>
                <c:pt idx="190">
                  <c:v>0.85597266403521921</c:v>
                </c:pt>
                <c:pt idx="191">
                  <c:v>0.85967556584447813</c:v>
                </c:pt>
                <c:pt idx="192">
                  <c:v>0.86307035513437591</c:v>
                </c:pt>
                <c:pt idx="193">
                  <c:v>0.86712855786686205</c:v>
                </c:pt>
                <c:pt idx="194">
                  <c:v>0.87049836506059541</c:v>
                </c:pt>
                <c:pt idx="195">
                  <c:v>0.87495628133171233</c:v>
                </c:pt>
                <c:pt idx="196">
                  <c:v>0.87846765373704405</c:v>
                </c:pt>
                <c:pt idx="197">
                  <c:v>0.88290058791199644</c:v>
                </c:pt>
                <c:pt idx="198">
                  <c:v>0.885118442893704</c:v>
                </c:pt>
                <c:pt idx="199">
                  <c:v>0.8877526661448184</c:v>
                </c:pt>
                <c:pt idx="200">
                  <c:v>0.89126126276168749</c:v>
                </c:pt>
                <c:pt idx="201">
                  <c:v>0.89547490964808552</c:v>
                </c:pt>
                <c:pt idx="202">
                  <c:v>0.90026036895780248</c:v>
                </c:pt>
                <c:pt idx="203">
                  <c:v>0.90499863986365325</c:v>
                </c:pt>
                <c:pt idx="204">
                  <c:v>0.90792432090335262</c:v>
                </c:pt>
                <c:pt idx="205">
                  <c:v>0.91273753809769664</c:v>
                </c:pt>
                <c:pt idx="206">
                  <c:v>0.91664584825319628</c:v>
                </c:pt>
                <c:pt idx="207">
                  <c:v>0.92026547640857381</c:v>
                </c:pt>
                <c:pt idx="208">
                  <c:v>0.9233660321214241</c:v>
                </c:pt>
                <c:pt idx="209">
                  <c:v>0.92858451443132417</c:v>
                </c:pt>
                <c:pt idx="210">
                  <c:v>0.93114379139394543</c:v>
                </c:pt>
                <c:pt idx="211">
                  <c:v>0.93481615953011454</c:v>
                </c:pt>
                <c:pt idx="212">
                  <c:v>0.93941008943590432</c:v>
                </c:pt>
                <c:pt idx="213">
                  <c:v>0.94383469624546856</c:v>
                </c:pt>
                <c:pt idx="214">
                  <c:v>0.9504605033059641</c:v>
                </c:pt>
                <c:pt idx="215">
                  <c:v>0.95738609552043263</c:v>
                </c:pt>
                <c:pt idx="216">
                  <c:v>0.96155810557988997</c:v>
                </c:pt>
                <c:pt idx="217">
                  <c:v>0.96741501923621409</c:v>
                </c:pt>
                <c:pt idx="218">
                  <c:v>0.97113457577624929</c:v>
                </c:pt>
                <c:pt idx="219">
                  <c:v>0.97475697972008946</c:v>
                </c:pt>
                <c:pt idx="220">
                  <c:v>0.97991161889534717</c:v>
                </c:pt>
                <c:pt idx="221">
                  <c:v>0.98625984710957149</c:v>
                </c:pt>
                <c:pt idx="222">
                  <c:v>0.99008488361118974</c:v>
                </c:pt>
                <c:pt idx="223">
                  <c:v>0.99540051851728484</c:v>
                </c:pt>
                <c:pt idx="224">
                  <c:v>1.0006911713272155</c:v>
                </c:pt>
                <c:pt idx="225">
                  <c:v>1.0052767738676172</c:v>
                </c:pt>
                <c:pt idx="226">
                  <c:v>1.0104674982928901</c:v>
                </c:pt>
                <c:pt idx="227">
                  <c:v>1.0150475492563662</c:v>
                </c:pt>
              </c:numCache>
            </c:numRef>
          </c:val>
          <c:smooth val="0"/>
          <c:extLst>
            <c:ext xmlns:c16="http://schemas.microsoft.com/office/drawing/2014/chart" uri="{C3380CC4-5D6E-409C-BE32-E72D297353CC}">
              <c16:uniqueId val="{00000000-7588-4BB2-9A43-2574304598DA}"/>
            </c:ext>
          </c:extLst>
        </c:ser>
        <c:ser>
          <c:idx val="2"/>
          <c:order val="1"/>
          <c:tx>
            <c:strRef>
              <c:f>'4.2a,b'!$K$2</c:f>
              <c:strCache>
                <c:ptCount val="1"/>
                <c:pt idx="0">
                  <c:v>1350-1599</c:v>
                </c:pt>
              </c:strCache>
            </c:strRef>
          </c:tx>
          <c:spPr>
            <a:ln w="25400">
              <a:solidFill>
                <a:srgbClr val="A6B9D0"/>
              </a:solidFill>
              <a:prstDash val="solid"/>
            </a:ln>
          </c:spPr>
          <c:marker>
            <c:symbol val="none"/>
          </c:marker>
          <c:cat>
            <c:strRef>
              <c:f>'4.2a,b'!$A$3:$A$230</c:f>
              <c:strCache>
                <c:ptCount val="217"/>
                <c:pt idx="0">
                  <c:v>2000</c:v>
                </c:pt>
                <c:pt idx="24">
                  <c:v>2002</c:v>
                </c:pt>
                <c:pt idx="48">
                  <c:v>2004</c:v>
                </c:pt>
                <c:pt idx="72">
                  <c:v>2006</c:v>
                </c:pt>
                <c:pt idx="96">
                  <c:v>2008</c:v>
                </c:pt>
                <c:pt idx="120">
                  <c:v>2010</c:v>
                </c:pt>
                <c:pt idx="144">
                  <c:v>2012</c:v>
                </c:pt>
                <c:pt idx="156">
                  <c:v>2013</c:v>
                </c:pt>
                <c:pt idx="168">
                  <c:v>2014</c:v>
                </c:pt>
                <c:pt idx="180">
                  <c:v>2015</c:v>
                </c:pt>
                <c:pt idx="192">
                  <c:v>2016</c:v>
                </c:pt>
                <c:pt idx="216">
                  <c:v>2018</c:v>
                </c:pt>
              </c:strCache>
            </c:strRef>
          </c:cat>
          <c:val>
            <c:numRef>
              <c:f>'4.2a,b'!$K$3:$K$230</c:f>
              <c:numCache>
                <c:formatCode>0.000</c:formatCode>
                <c:ptCount val="228"/>
                <c:pt idx="0">
                  <c:v>1</c:v>
                </c:pt>
                <c:pt idx="1">
                  <c:v>1.0029128096263562</c:v>
                </c:pt>
                <c:pt idx="2">
                  <c:v>1.0050132168481645</c:v>
                </c:pt>
                <c:pt idx="3">
                  <c:v>1.0085261428236088</c:v>
                </c:pt>
                <c:pt idx="4">
                  <c:v>1.0102877088415101</c:v>
                </c:pt>
                <c:pt idx="5">
                  <c:v>1.012698380298221</c:v>
                </c:pt>
                <c:pt idx="6">
                  <c:v>1.0148314469131769</c:v>
                </c:pt>
                <c:pt idx="7">
                  <c:v>1.0166420020208</c:v>
                </c:pt>
                <c:pt idx="8">
                  <c:v>1.0189526540859963</c:v>
                </c:pt>
                <c:pt idx="9">
                  <c:v>1.0221226564333901</c:v>
                </c:pt>
                <c:pt idx="10">
                  <c:v>1.0249150345475142</c:v>
                </c:pt>
                <c:pt idx="11">
                  <c:v>1.0268235678345801</c:v>
                </c:pt>
                <c:pt idx="12">
                  <c:v>1.0285871750645534</c:v>
                </c:pt>
                <c:pt idx="13">
                  <c:v>1.0311448137904287</c:v>
                </c:pt>
                <c:pt idx="14">
                  <c:v>1.0324328186076892</c:v>
                </c:pt>
                <c:pt idx="15">
                  <c:v>1.0346597809779448</c:v>
                </c:pt>
                <c:pt idx="16">
                  <c:v>1.0369275675896348</c:v>
                </c:pt>
                <c:pt idx="17">
                  <c:v>1.0394525469223626</c:v>
                </c:pt>
                <c:pt idx="18">
                  <c:v>1.0421265347363264</c:v>
                </c:pt>
                <c:pt idx="19">
                  <c:v>1.0451720231473449</c:v>
                </c:pt>
                <c:pt idx="20">
                  <c:v>1.0479623600493972</c:v>
                </c:pt>
                <c:pt idx="21">
                  <c:v>1.0503709902940366</c:v>
                </c:pt>
                <c:pt idx="22">
                  <c:v>1.0533205417376839</c:v>
                </c:pt>
                <c:pt idx="23">
                  <c:v>1.0558312325859096</c:v>
                </c:pt>
                <c:pt idx="24">
                  <c:v>1.0575866749675957</c:v>
                </c:pt>
                <c:pt idx="25">
                  <c:v>1.060903644584154</c:v>
                </c:pt>
                <c:pt idx="26">
                  <c:v>1.0629979281697473</c:v>
                </c:pt>
                <c:pt idx="27">
                  <c:v>1.0642022432920668</c:v>
                </c:pt>
                <c:pt idx="28">
                  <c:v>1.0654820832610403</c:v>
                </c:pt>
                <c:pt idx="29">
                  <c:v>1.0671477123115707</c:v>
                </c:pt>
                <c:pt idx="30">
                  <c:v>1.0686337146997886</c:v>
                </c:pt>
                <c:pt idx="31">
                  <c:v>1.0706116491972935</c:v>
                </c:pt>
                <c:pt idx="32">
                  <c:v>1.0718833243179799</c:v>
                </c:pt>
                <c:pt idx="33">
                  <c:v>1.07320602974046</c:v>
                </c:pt>
                <c:pt idx="34">
                  <c:v>1.0754697339280064</c:v>
                </c:pt>
                <c:pt idx="35">
                  <c:v>1.0773109072167053</c:v>
                </c:pt>
                <c:pt idx="36">
                  <c:v>1.0789744950551639</c:v>
                </c:pt>
                <c:pt idx="37">
                  <c:v>1.0809952950061748</c:v>
                </c:pt>
                <c:pt idx="38">
                  <c:v>1.0819669119523172</c:v>
                </c:pt>
                <c:pt idx="39">
                  <c:v>1.0834610791888224</c:v>
                </c:pt>
                <c:pt idx="40">
                  <c:v>1.0851899858135761</c:v>
                </c:pt>
                <c:pt idx="41">
                  <c:v>1.0866188342637859</c:v>
                </c:pt>
                <c:pt idx="42">
                  <c:v>1.0886600463355141</c:v>
                </c:pt>
                <c:pt idx="43">
                  <c:v>1.0900541941805044</c:v>
                </c:pt>
                <c:pt idx="44">
                  <c:v>1.0914871250548577</c:v>
                </c:pt>
                <c:pt idx="45">
                  <c:v>1.0934977189455097</c:v>
                </c:pt>
                <c:pt idx="46">
                  <c:v>1.0955062716240904</c:v>
                </c:pt>
                <c:pt idx="47">
                  <c:v>1.0963737867545749</c:v>
                </c:pt>
                <c:pt idx="48">
                  <c:v>1.0977169042977719</c:v>
                </c:pt>
                <c:pt idx="49">
                  <c:v>1.099166164868699</c:v>
                </c:pt>
                <c:pt idx="50">
                  <c:v>1.099743827884998</c:v>
                </c:pt>
                <c:pt idx="51">
                  <c:v>1.1008889478572377</c:v>
                </c:pt>
                <c:pt idx="52">
                  <c:v>1.1017932048050132</c:v>
                </c:pt>
                <c:pt idx="53">
                  <c:v>1.1026076484216327</c:v>
                </c:pt>
                <c:pt idx="54">
                  <c:v>1.1033363611312397</c:v>
                </c:pt>
                <c:pt idx="55">
                  <c:v>1.1034527102193283</c:v>
                </c:pt>
                <c:pt idx="56">
                  <c:v>1.1039528071769016</c:v>
                </c:pt>
                <c:pt idx="57">
                  <c:v>1.1046998907951542</c:v>
                </c:pt>
                <c:pt idx="58">
                  <c:v>1.1048284871556731</c:v>
                </c:pt>
                <c:pt idx="59">
                  <c:v>1.1058592992518959</c:v>
                </c:pt>
                <c:pt idx="60">
                  <c:v>1.1061022034884314</c:v>
                </c:pt>
                <c:pt idx="61">
                  <c:v>1.1072575295210296</c:v>
                </c:pt>
                <c:pt idx="62">
                  <c:v>1.1068431634704687</c:v>
                </c:pt>
                <c:pt idx="63">
                  <c:v>1.1075310519386412</c:v>
                </c:pt>
                <c:pt idx="64">
                  <c:v>1.1075718761800757</c:v>
                </c:pt>
                <c:pt idx="65">
                  <c:v>1.1077800798113919</c:v>
                </c:pt>
                <c:pt idx="66">
                  <c:v>1.1089578591767792</c:v>
                </c:pt>
                <c:pt idx="67">
                  <c:v>1.1094742858309263</c:v>
                </c:pt>
                <c:pt idx="68">
                  <c:v>1.1106745185291025</c:v>
                </c:pt>
                <c:pt idx="69">
                  <c:v>1.1118522978944898</c:v>
                </c:pt>
                <c:pt idx="70">
                  <c:v>1.1128973984752146</c:v>
                </c:pt>
                <c:pt idx="71">
                  <c:v>1.1136403996693236</c:v>
                </c:pt>
                <c:pt idx="72">
                  <c:v>1.113944540268011</c:v>
                </c:pt>
                <c:pt idx="73">
                  <c:v>1.1146426347965421</c:v>
                </c:pt>
                <c:pt idx="74">
                  <c:v>1.1142323511701249</c:v>
                </c:pt>
                <c:pt idx="75">
                  <c:v>1.1144262663169391</c:v>
                </c:pt>
                <c:pt idx="76">
                  <c:v>1.1143282881374961</c:v>
                </c:pt>
                <c:pt idx="77">
                  <c:v>1.114771231157061</c:v>
                </c:pt>
                <c:pt idx="78">
                  <c:v>1.1143568651065003</c:v>
                </c:pt>
                <c:pt idx="79">
                  <c:v>1.1140588481440279</c:v>
                </c:pt>
                <c:pt idx="80">
                  <c:v>1.1136465233055388</c:v>
                </c:pt>
                <c:pt idx="81">
                  <c:v>1.113344423918923</c:v>
                </c:pt>
                <c:pt idx="82">
                  <c:v>1.1134403608862944</c:v>
                </c:pt>
                <c:pt idx="83">
                  <c:v>1.1132239924066911</c:v>
                </c:pt>
                <c:pt idx="84">
                  <c:v>1.112601422724814</c:v>
                </c:pt>
                <c:pt idx="85">
                  <c:v>1.1124646615160083</c:v>
                </c:pt>
                <c:pt idx="86">
                  <c:v>1.1115542809320174</c:v>
                </c:pt>
                <c:pt idx="87">
                  <c:v>1.1113664894214184</c:v>
                </c:pt>
                <c:pt idx="88">
                  <c:v>1.1105459221685836</c:v>
                </c:pt>
                <c:pt idx="89">
                  <c:v>1.1100641961196558</c:v>
                </c:pt>
                <c:pt idx="90">
                  <c:v>1.109417131892918</c:v>
                </c:pt>
                <c:pt idx="91">
                  <c:v>1.1091619803839521</c:v>
                </c:pt>
                <c:pt idx="92">
                  <c:v>1.109055837356222</c:v>
                </c:pt>
                <c:pt idx="93">
                  <c:v>1.1084679682795644</c:v>
                </c:pt>
                <c:pt idx="94">
                  <c:v>1.1088660046335514</c:v>
                </c:pt>
                <c:pt idx="95">
                  <c:v>1.1092538349271797</c:v>
                </c:pt>
                <c:pt idx="96">
                  <c:v>1.1090946203855849</c:v>
                </c:pt>
                <c:pt idx="97">
                  <c:v>1.1100805258162296</c:v>
                </c:pt>
                <c:pt idx="98">
                  <c:v>1.1101968749043183</c:v>
                </c:pt>
                <c:pt idx="99">
                  <c:v>1.1108398567069127</c:v>
                </c:pt>
                <c:pt idx="100">
                  <c:v>1.1104091609597779</c:v>
                </c:pt>
                <c:pt idx="101">
                  <c:v>1.1100009185454323</c:v>
                </c:pt>
                <c:pt idx="102">
                  <c:v>1.109515110072361</c:v>
                </c:pt>
                <c:pt idx="103">
                  <c:v>1.1090027658423571</c:v>
                </c:pt>
                <c:pt idx="104">
                  <c:v>1.1078658107184045</c:v>
                </c:pt>
                <c:pt idx="105">
                  <c:v>1.1072963125503925</c:v>
                </c:pt>
                <c:pt idx="106">
                  <c:v>1.1076514834508731</c:v>
                </c:pt>
                <c:pt idx="107">
                  <c:v>1.1069860483154896</c:v>
                </c:pt>
                <c:pt idx="108">
                  <c:v>1.1058409283432502</c:v>
                </c:pt>
                <c:pt idx="109">
                  <c:v>1.1041916289892939</c:v>
                </c:pt>
                <c:pt idx="110">
                  <c:v>1.1026443902389238</c:v>
                </c:pt>
                <c:pt idx="111">
                  <c:v>1.1018728120758106</c:v>
                </c:pt>
                <c:pt idx="112">
                  <c:v>1.1013645502699503</c:v>
                </c:pt>
                <c:pt idx="113">
                  <c:v>1.1001296169665546</c:v>
                </c:pt>
                <c:pt idx="114">
                  <c:v>1.0998663006093019</c:v>
                </c:pt>
                <c:pt idx="115">
                  <c:v>1.0996560557659139</c:v>
                </c:pt>
                <c:pt idx="116">
                  <c:v>1.0994172339535215</c:v>
                </c:pt>
                <c:pt idx="117">
                  <c:v>1.0996091078882642</c:v>
                </c:pt>
                <c:pt idx="118">
                  <c:v>1.1002684193874324</c:v>
                </c:pt>
                <c:pt idx="119">
                  <c:v>1.101329849664731</c:v>
                </c:pt>
                <c:pt idx="120">
                  <c:v>1.101983037527684</c:v>
                </c:pt>
                <c:pt idx="121">
                  <c:v>1.1027689041752993</c:v>
                </c:pt>
                <c:pt idx="122">
                  <c:v>1.1030526326532695</c:v>
                </c:pt>
                <c:pt idx="123">
                  <c:v>1.1040875271736357</c:v>
                </c:pt>
                <c:pt idx="124">
                  <c:v>1.1043692144395343</c:v>
                </c:pt>
                <c:pt idx="125">
                  <c:v>1.1042630714118042</c:v>
                </c:pt>
                <c:pt idx="126">
                  <c:v>1.104401873832682</c:v>
                </c:pt>
                <c:pt idx="127">
                  <c:v>1.1041283514150704</c:v>
                </c:pt>
                <c:pt idx="128">
                  <c:v>1.1048672701850359</c:v>
                </c:pt>
                <c:pt idx="129">
                  <c:v>1.1050877210887826</c:v>
                </c:pt>
                <c:pt idx="130">
                  <c:v>1.105467386534124</c:v>
                </c:pt>
                <c:pt idx="131">
                  <c:v>1.1061144507608618</c:v>
                </c:pt>
                <c:pt idx="132">
                  <c:v>1.1064839101458446</c:v>
                </c:pt>
                <c:pt idx="133">
                  <c:v>1.1070350374052111</c:v>
                </c:pt>
                <c:pt idx="134">
                  <c:v>1.1065410640838529</c:v>
                </c:pt>
                <c:pt idx="135">
                  <c:v>1.1059776895520561</c:v>
                </c:pt>
                <c:pt idx="136">
                  <c:v>1.1049672895765505</c:v>
                </c:pt>
                <c:pt idx="137">
                  <c:v>1.1037262326369399</c:v>
                </c:pt>
                <c:pt idx="138">
                  <c:v>1.1023341260040211</c:v>
                </c:pt>
                <c:pt idx="139">
                  <c:v>1.1003970157479512</c:v>
                </c:pt>
                <c:pt idx="140">
                  <c:v>1.0993825333483023</c:v>
                </c:pt>
                <c:pt idx="141">
                  <c:v>1.0994682642553149</c:v>
                </c:pt>
                <c:pt idx="142">
                  <c:v>1.0999826496973903</c:v>
                </c:pt>
                <c:pt idx="143">
                  <c:v>1.1009154836141701</c:v>
                </c:pt>
                <c:pt idx="144">
                  <c:v>1.1021810350986416</c:v>
                </c:pt>
                <c:pt idx="145">
                  <c:v>1.1030016023514764</c:v>
                </c:pt>
                <c:pt idx="146">
                  <c:v>1.1036221308212817</c:v>
                </c:pt>
                <c:pt idx="147">
                  <c:v>1.1050305671507741</c:v>
                </c:pt>
                <c:pt idx="148">
                  <c:v>1.1060001428848449</c:v>
                </c:pt>
                <c:pt idx="149">
                  <c:v>1.1073350955797552</c:v>
                </c:pt>
                <c:pt idx="150">
                  <c:v>1.1080066543513538</c:v>
                </c:pt>
                <c:pt idx="151">
                  <c:v>1.1090701258407243</c:v>
                </c:pt>
                <c:pt idx="152">
                  <c:v>1.1122380869760464</c:v>
                </c:pt>
                <c:pt idx="153">
                  <c:v>1.1140710954164583</c:v>
                </c:pt>
                <c:pt idx="154">
                  <c:v>1.1178555025974424</c:v>
                </c:pt>
                <c:pt idx="155">
                  <c:v>1.1211785958502158</c:v>
                </c:pt>
                <c:pt idx="156">
                  <c:v>1.122956491564691</c:v>
                </c:pt>
                <c:pt idx="157">
                  <c:v>1.126351027239975</c:v>
                </c:pt>
                <c:pt idx="158">
                  <c:v>1.1285494126412263</c:v>
                </c:pt>
                <c:pt idx="159">
                  <c:v>1.1292883314111919</c:v>
                </c:pt>
                <c:pt idx="160">
                  <c:v>1.1310213204600892</c:v>
                </c:pt>
                <c:pt idx="161">
                  <c:v>1.1341443749298334</c:v>
                </c:pt>
                <c:pt idx="162">
                  <c:v>1.1355528112593258</c:v>
                </c:pt>
                <c:pt idx="163">
                  <c:v>1.1380839142282688</c:v>
                </c:pt>
                <c:pt idx="164">
                  <c:v>1.1399414172135414</c:v>
                </c:pt>
                <c:pt idx="165">
                  <c:v>1.1413865953603251</c:v>
                </c:pt>
                <c:pt idx="166">
                  <c:v>1.1447443892183178</c:v>
                </c:pt>
                <c:pt idx="167">
                  <c:v>1.1474142946081383</c:v>
                </c:pt>
                <c:pt idx="168">
                  <c:v>1.1496188036456048</c:v>
                </c:pt>
                <c:pt idx="169">
                  <c:v>1.1537257223339219</c:v>
                </c:pt>
                <c:pt idx="170">
                  <c:v>1.1562976495442994</c:v>
                </c:pt>
                <c:pt idx="171">
                  <c:v>1.1589634725099764</c:v>
                </c:pt>
                <c:pt idx="172">
                  <c:v>1.1623539257611168</c:v>
                </c:pt>
                <c:pt idx="173">
                  <c:v>1.1658464396158439</c:v>
                </c:pt>
                <c:pt idx="174">
                  <c:v>1.1694981680121657</c:v>
                </c:pt>
                <c:pt idx="175">
                  <c:v>1.1734887376123941</c:v>
                </c:pt>
                <c:pt idx="176">
                  <c:v>1.1768751084393914</c:v>
                </c:pt>
                <c:pt idx="177">
                  <c:v>1.1805737847133628</c:v>
                </c:pt>
                <c:pt idx="178">
                  <c:v>1.1865320827507373</c:v>
                </c:pt>
                <c:pt idx="179">
                  <c:v>1.1897000438860594</c:v>
                </c:pt>
                <c:pt idx="180">
                  <c:v>1.1931925577407865</c:v>
                </c:pt>
                <c:pt idx="181">
                  <c:v>1.1973321358222513</c:v>
                </c:pt>
                <c:pt idx="182">
                  <c:v>1.1996121697063717</c:v>
                </c:pt>
                <c:pt idx="183">
                  <c:v>1.2027719659934069</c:v>
                </c:pt>
                <c:pt idx="184">
                  <c:v>1.2056500750145436</c:v>
                </c:pt>
                <c:pt idx="185">
                  <c:v>1.2082526204059971</c:v>
                </c:pt>
                <c:pt idx="186">
                  <c:v>1.2104224288382441</c:v>
                </c:pt>
                <c:pt idx="187">
                  <c:v>1.2136944917892245</c:v>
                </c:pt>
                <c:pt idx="188">
                  <c:v>1.217609536542799</c:v>
                </c:pt>
                <c:pt idx="189">
                  <c:v>1.2196425837662404</c:v>
                </c:pt>
                <c:pt idx="190">
                  <c:v>1.2241863218379074</c:v>
                </c:pt>
                <c:pt idx="191">
                  <c:v>1.2283422296159459</c:v>
                </c:pt>
                <c:pt idx="192">
                  <c:v>1.2303956889601044</c:v>
                </c:pt>
                <c:pt idx="193">
                  <c:v>1.234778171278105</c:v>
                </c:pt>
                <c:pt idx="194">
                  <c:v>1.2387666996662619</c:v>
                </c:pt>
                <c:pt idx="195">
                  <c:v>1.2444637225584552</c:v>
                </c:pt>
                <c:pt idx="196">
                  <c:v>1.2488176279074514</c:v>
                </c:pt>
                <c:pt idx="197">
                  <c:v>1.2537144956675275</c:v>
                </c:pt>
                <c:pt idx="198">
                  <c:v>1.2553964544146314</c:v>
                </c:pt>
                <c:pt idx="199">
                  <c:v>1.2581316785907473</c:v>
                </c:pt>
                <c:pt idx="200">
                  <c:v>1.2621753197048406</c:v>
                </c:pt>
                <c:pt idx="201">
                  <c:v>1.266176095365428</c:v>
                </c:pt>
                <c:pt idx="202">
                  <c:v>1.2719547667404905</c:v>
                </c:pt>
                <c:pt idx="203">
                  <c:v>1.2780008368969493</c:v>
                </c:pt>
                <c:pt idx="204">
                  <c:v>1.2812994356048621</c:v>
                </c:pt>
                <c:pt idx="205">
                  <c:v>1.2864963615394822</c:v>
                </c:pt>
                <c:pt idx="206">
                  <c:v>1.290266480235964</c:v>
                </c:pt>
                <c:pt idx="207">
                  <c:v>1.2952796970841285</c:v>
                </c:pt>
                <c:pt idx="208">
                  <c:v>1.2983578448882946</c:v>
                </c:pt>
                <c:pt idx="209">
                  <c:v>1.304167134444433</c:v>
                </c:pt>
                <c:pt idx="210">
                  <c:v>1.3044712750431207</c:v>
                </c:pt>
                <c:pt idx="211">
                  <c:v>1.3067308968065237</c:v>
                </c:pt>
                <c:pt idx="212">
                  <c:v>1.3101172676335209</c:v>
                </c:pt>
                <c:pt idx="213">
                  <c:v>1.3133301354344209</c:v>
                </c:pt>
                <c:pt idx="214">
                  <c:v>1.3199906104244701</c:v>
                </c:pt>
                <c:pt idx="215">
                  <c:v>1.3247405109153816</c:v>
                </c:pt>
                <c:pt idx="216">
                  <c:v>1.3272287484308183</c:v>
                </c:pt>
                <c:pt idx="217">
                  <c:v>1.3320541737683838</c:v>
                </c:pt>
                <c:pt idx="218">
                  <c:v>1.3346505955236219</c:v>
                </c:pt>
                <c:pt idx="219">
                  <c:v>1.336122309427338</c:v>
                </c:pt>
                <c:pt idx="220">
                  <c:v>1.339808738428879</c:v>
                </c:pt>
                <c:pt idx="221">
                  <c:v>1.345336340719119</c:v>
                </c:pt>
                <c:pt idx="222">
                  <c:v>1.3473346873373409</c:v>
                </c:pt>
                <c:pt idx="223">
                  <c:v>1.3510313223992407</c:v>
                </c:pt>
                <c:pt idx="224">
                  <c:v>1.3547279574611404</c:v>
                </c:pt>
                <c:pt idx="225">
                  <c:v>1.3568242822588052</c:v>
                </c:pt>
                <c:pt idx="226">
                  <c:v>1.3625866239372939</c:v>
                </c:pt>
                <c:pt idx="227">
                  <c:v>1.3662363111215439</c:v>
                </c:pt>
              </c:numCache>
            </c:numRef>
          </c:val>
          <c:smooth val="0"/>
          <c:extLst>
            <c:ext xmlns:c16="http://schemas.microsoft.com/office/drawing/2014/chart" uri="{C3380CC4-5D6E-409C-BE32-E72D297353CC}">
              <c16:uniqueId val="{00000001-7588-4BB2-9A43-2574304598DA}"/>
            </c:ext>
          </c:extLst>
        </c:ser>
        <c:ser>
          <c:idx val="3"/>
          <c:order val="2"/>
          <c:tx>
            <c:strRef>
              <c:f>'4.2a,b'!$L$2</c:f>
              <c:strCache>
                <c:ptCount val="1"/>
                <c:pt idx="0">
                  <c:v>1600-1999</c:v>
                </c:pt>
              </c:strCache>
            </c:strRef>
          </c:tx>
          <c:spPr>
            <a:ln w="25400">
              <a:solidFill>
                <a:srgbClr val="83B1DA"/>
              </a:solidFill>
              <a:prstDash val="solid"/>
            </a:ln>
          </c:spPr>
          <c:marker>
            <c:symbol val="none"/>
          </c:marker>
          <c:cat>
            <c:strRef>
              <c:f>'4.2a,b'!$A$3:$A$230</c:f>
              <c:strCache>
                <c:ptCount val="217"/>
                <c:pt idx="0">
                  <c:v>2000</c:v>
                </c:pt>
                <c:pt idx="24">
                  <c:v>2002</c:v>
                </c:pt>
                <c:pt idx="48">
                  <c:v>2004</c:v>
                </c:pt>
                <c:pt idx="72">
                  <c:v>2006</c:v>
                </c:pt>
                <c:pt idx="96">
                  <c:v>2008</c:v>
                </c:pt>
                <c:pt idx="120">
                  <c:v>2010</c:v>
                </c:pt>
                <c:pt idx="144">
                  <c:v>2012</c:v>
                </c:pt>
                <c:pt idx="156">
                  <c:v>2013</c:v>
                </c:pt>
                <c:pt idx="168">
                  <c:v>2014</c:v>
                </c:pt>
                <c:pt idx="180">
                  <c:v>2015</c:v>
                </c:pt>
                <c:pt idx="192">
                  <c:v>2016</c:v>
                </c:pt>
                <c:pt idx="216">
                  <c:v>2018</c:v>
                </c:pt>
              </c:strCache>
            </c:strRef>
          </c:cat>
          <c:val>
            <c:numRef>
              <c:f>'4.2a,b'!$L$3:$L$230</c:f>
              <c:numCache>
                <c:formatCode>0.000</c:formatCode>
                <c:ptCount val="228"/>
                <c:pt idx="0">
                  <c:v>1</c:v>
                </c:pt>
                <c:pt idx="1">
                  <c:v>1.002653791148421</c:v>
                </c:pt>
                <c:pt idx="2">
                  <c:v>1.0045160336401806</c:v>
                </c:pt>
                <c:pt idx="3">
                  <c:v>1.0077357629585819</c:v>
                </c:pt>
                <c:pt idx="4">
                  <c:v>1.0095865337306797</c:v>
                </c:pt>
                <c:pt idx="5">
                  <c:v>1.0123244508232871</c:v>
                </c:pt>
                <c:pt idx="6">
                  <c:v>1.0145346688114534</c:v>
                </c:pt>
                <c:pt idx="7">
                  <c:v>1.0164198547425363</c:v>
                </c:pt>
                <c:pt idx="8">
                  <c:v>1.017988931065162</c:v>
                </c:pt>
                <c:pt idx="9">
                  <c:v>1.0201303187353576</c:v>
                </c:pt>
                <c:pt idx="10">
                  <c:v>1.0223456352655957</c:v>
                </c:pt>
                <c:pt idx="11">
                  <c:v>1.0245647757023879</c:v>
                </c:pt>
                <c:pt idx="12">
                  <c:v>1.026062472436007</c:v>
                </c:pt>
                <c:pt idx="13">
                  <c:v>1.0285837014905588</c:v>
                </c:pt>
                <c:pt idx="14">
                  <c:v>1.0300469830651926</c:v>
                </c:pt>
                <c:pt idx="15">
                  <c:v>1.0325337969607591</c:v>
                </c:pt>
                <c:pt idx="16">
                  <c:v>1.0359294259806409</c:v>
                </c:pt>
                <c:pt idx="17">
                  <c:v>1.0396437138800161</c:v>
                </c:pt>
                <c:pt idx="18">
                  <c:v>1.0430852297785449</c:v>
                </c:pt>
                <c:pt idx="19">
                  <c:v>1.046603223808152</c:v>
                </c:pt>
                <c:pt idx="20">
                  <c:v>1.0496597997802528</c:v>
                </c:pt>
                <c:pt idx="21">
                  <c:v>1.0526794113223323</c:v>
                </c:pt>
                <c:pt idx="22">
                  <c:v>1.0574350764398921</c:v>
                </c:pt>
                <c:pt idx="23">
                  <c:v>1.0617369713130531</c:v>
                </c:pt>
                <c:pt idx="24">
                  <c:v>1.0647553082196146</c:v>
                </c:pt>
                <c:pt idx="25">
                  <c:v>1.069524994327872</c:v>
                </c:pt>
                <c:pt idx="26">
                  <c:v>1.073151332376507</c:v>
                </c:pt>
                <c:pt idx="27">
                  <c:v>1.075375571355371</c:v>
                </c:pt>
                <c:pt idx="28">
                  <c:v>1.0781364318873019</c:v>
                </c:pt>
                <c:pt idx="29">
                  <c:v>1.0812044795790643</c:v>
                </c:pt>
                <c:pt idx="30">
                  <c:v>1.0832987057350951</c:v>
                </c:pt>
                <c:pt idx="31">
                  <c:v>1.0861908537253773</c:v>
                </c:pt>
                <c:pt idx="32">
                  <c:v>1.0887069842378572</c:v>
                </c:pt>
                <c:pt idx="33">
                  <c:v>1.0920758459118616</c:v>
                </c:pt>
                <c:pt idx="34">
                  <c:v>1.0953567577351255</c:v>
                </c:pt>
                <c:pt idx="35">
                  <c:v>1.098042414771496</c:v>
                </c:pt>
                <c:pt idx="36">
                  <c:v>1.100705128368543</c:v>
                </c:pt>
                <c:pt idx="37">
                  <c:v>1.1042294955757401</c:v>
                </c:pt>
                <c:pt idx="38">
                  <c:v>1.1066334581626385</c:v>
                </c:pt>
                <c:pt idx="39">
                  <c:v>1.1097626883592637</c:v>
                </c:pt>
                <c:pt idx="40">
                  <c:v>1.1134451103706895</c:v>
                </c:pt>
                <c:pt idx="41">
                  <c:v>1.1178795673377198</c:v>
                </c:pt>
                <c:pt idx="42">
                  <c:v>1.1222311729960817</c:v>
                </c:pt>
                <c:pt idx="43">
                  <c:v>1.1258587856802347</c:v>
                </c:pt>
                <c:pt idx="44">
                  <c:v>1.1292901044946198</c:v>
                </c:pt>
                <c:pt idx="45">
                  <c:v>1.1336977941157727</c:v>
                </c:pt>
                <c:pt idx="46">
                  <c:v>1.1374834616041543</c:v>
                </c:pt>
                <c:pt idx="47">
                  <c:v>1.1400684224346049</c:v>
                </c:pt>
                <c:pt idx="48">
                  <c:v>1.1426278905546958</c:v>
                </c:pt>
                <c:pt idx="49">
                  <c:v>1.1457074099661202</c:v>
                </c:pt>
                <c:pt idx="50">
                  <c:v>1.1479329235805023</c:v>
                </c:pt>
                <c:pt idx="51">
                  <c:v>1.151173047067191</c:v>
                </c:pt>
                <c:pt idx="52">
                  <c:v>1.1542079542354864</c:v>
                </c:pt>
                <c:pt idx="53">
                  <c:v>1.1566998666731247</c:v>
                </c:pt>
                <c:pt idx="54">
                  <c:v>1.1597424216545278</c:v>
                </c:pt>
                <c:pt idx="55">
                  <c:v>1.1617142828008331</c:v>
                </c:pt>
                <c:pt idx="56">
                  <c:v>1.1642813987340319</c:v>
                </c:pt>
                <c:pt idx="57">
                  <c:v>1.1678414557357324</c:v>
                </c:pt>
                <c:pt idx="58">
                  <c:v>1.1701001098735817</c:v>
                </c:pt>
                <c:pt idx="59">
                  <c:v>1.1728150835268656</c:v>
                </c:pt>
                <c:pt idx="60">
                  <c:v>1.1748545003556232</c:v>
                </c:pt>
                <c:pt idx="61">
                  <c:v>1.177962061748443</c:v>
                </c:pt>
                <c:pt idx="62">
                  <c:v>1.1792188523691651</c:v>
                </c:pt>
                <c:pt idx="63">
                  <c:v>1.182794204997081</c:v>
                </c:pt>
                <c:pt idx="64">
                  <c:v>1.1849088253213993</c:v>
                </c:pt>
                <c:pt idx="65">
                  <c:v>1.1878404870127388</c:v>
                </c:pt>
                <c:pt idx="66">
                  <c:v>1.1913431854161303</c:v>
                </c:pt>
                <c:pt idx="67">
                  <c:v>1.1936235083577851</c:v>
                </c:pt>
                <c:pt idx="68">
                  <c:v>1.1968993216389774</c:v>
                </c:pt>
                <c:pt idx="69">
                  <c:v>1.2000871850694295</c:v>
                </c:pt>
                <c:pt idx="70">
                  <c:v>1.2027843138254617</c:v>
                </c:pt>
                <c:pt idx="71">
                  <c:v>1.2057848058347715</c:v>
                </c:pt>
                <c:pt idx="72">
                  <c:v>1.207606259989956</c:v>
                </c:pt>
                <c:pt idx="73">
                  <c:v>1.2099758074178688</c:v>
                </c:pt>
                <c:pt idx="74">
                  <c:v>1.2108068697755876</c:v>
                </c:pt>
                <c:pt idx="75">
                  <c:v>1.2128972720250644</c:v>
                </c:pt>
                <c:pt idx="76">
                  <c:v>1.2129418842681936</c:v>
                </c:pt>
                <c:pt idx="77">
                  <c:v>1.2144281092821507</c:v>
                </c:pt>
                <c:pt idx="78">
                  <c:v>1.2153789873785592</c:v>
                </c:pt>
                <c:pt idx="79">
                  <c:v>1.2160265022216896</c:v>
                </c:pt>
                <c:pt idx="80">
                  <c:v>1.2169365919815229</c:v>
                </c:pt>
                <c:pt idx="81">
                  <c:v>1.218243093387446</c:v>
                </c:pt>
                <c:pt idx="82">
                  <c:v>1.2191136694462219</c:v>
                </c:pt>
                <c:pt idx="83">
                  <c:v>1.220511944609439</c:v>
                </c:pt>
                <c:pt idx="84">
                  <c:v>1.2208713918255074</c:v>
                </c:pt>
                <c:pt idx="85">
                  <c:v>1.2217368693422115</c:v>
                </c:pt>
                <c:pt idx="86">
                  <c:v>1.2216043072483422</c:v>
                </c:pt>
                <c:pt idx="87">
                  <c:v>1.2219076705016201</c:v>
                </c:pt>
                <c:pt idx="88">
                  <c:v>1.2222161322969696</c:v>
                </c:pt>
                <c:pt idx="89">
                  <c:v>1.2231020039819613</c:v>
                </c:pt>
                <c:pt idx="90">
                  <c:v>1.2234996902635691</c:v>
                </c:pt>
                <c:pt idx="91">
                  <c:v>1.2239432634238239</c:v>
                </c:pt>
                <c:pt idx="92">
                  <c:v>1.2253377146804871</c:v>
                </c:pt>
                <c:pt idx="93">
                  <c:v>1.2258628645138923</c:v>
                </c:pt>
                <c:pt idx="94">
                  <c:v>1.2270189589286944</c:v>
                </c:pt>
                <c:pt idx="95">
                  <c:v>1.2278920842585064</c:v>
                </c:pt>
                <c:pt idx="96">
                  <c:v>1.2290940655519553</c:v>
                </c:pt>
                <c:pt idx="97">
                  <c:v>1.2302705541350452</c:v>
                </c:pt>
                <c:pt idx="98">
                  <c:v>1.2300207255735223</c:v>
                </c:pt>
                <c:pt idx="99">
                  <c:v>1.2295223430859945</c:v>
                </c:pt>
                <c:pt idx="100">
                  <c:v>1.2281597577172807</c:v>
                </c:pt>
                <c:pt idx="101">
                  <c:v>1.2270686697138953</c:v>
                </c:pt>
                <c:pt idx="102">
                  <c:v>1.2250216050720297</c:v>
                </c:pt>
                <c:pt idx="103">
                  <c:v>1.2233148681134629</c:v>
                </c:pt>
                <c:pt idx="104">
                  <c:v>1.2217865801274126</c:v>
                </c:pt>
                <c:pt idx="105">
                  <c:v>1.2216527433980253</c:v>
                </c:pt>
                <c:pt idx="106">
                  <c:v>1.2206712740491856</c:v>
                </c:pt>
                <c:pt idx="107">
                  <c:v>1.219009149333748</c:v>
                </c:pt>
                <c:pt idx="108">
                  <c:v>1.2174910584318415</c:v>
                </c:pt>
                <c:pt idx="109">
                  <c:v>1.2147008812829971</c:v>
                </c:pt>
                <c:pt idx="110">
                  <c:v>1.2115512569180842</c:v>
                </c:pt>
                <c:pt idx="111">
                  <c:v>1.2094583053975716</c:v>
                </c:pt>
                <c:pt idx="112">
                  <c:v>1.2072825025683906</c:v>
                </c:pt>
                <c:pt idx="113">
                  <c:v>1.2053259370483009</c:v>
                </c:pt>
                <c:pt idx="114">
                  <c:v>1.2039659009506232</c:v>
                </c:pt>
                <c:pt idx="115">
                  <c:v>1.2027804899189076</c:v>
                </c:pt>
                <c:pt idx="116">
                  <c:v>1.2023483884783146</c:v>
                </c:pt>
                <c:pt idx="117">
                  <c:v>1.2025038940115074</c:v>
                </c:pt>
                <c:pt idx="118">
                  <c:v>1.2022451430013588</c:v>
                </c:pt>
                <c:pt idx="119">
                  <c:v>1.2022540654499845</c:v>
                </c:pt>
                <c:pt idx="120">
                  <c:v>1.2030762053590776</c:v>
                </c:pt>
                <c:pt idx="121">
                  <c:v>1.202718032778527</c:v>
                </c:pt>
                <c:pt idx="122">
                  <c:v>1.2018971675049519</c:v>
                </c:pt>
                <c:pt idx="123">
                  <c:v>1.201944329019117</c:v>
                </c:pt>
                <c:pt idx="124">
                  <c:v>1.2015938042516743</c:v>
                </c:pt>
                <c:pt idx="125">
                  <c:v>1.2012139628673182</c:v>
                </c:pt>
                <c:pt idx="126">
                  <c:v>1.200827748305372</c:v>
                </c:pt>
                <c:pt idx="127">
                  <c:v>1.1999992352186892</c:v>
                </c:pt>
                <c:pt idx="128">
                  <c:v>1.2005154626034686</c:v>
                </c:pt>
                <c:pt idx="129">
                  <c:v>1.2010138450909962</c:v>
                </c:pt>
                <c:pt idx="130">
                  <c:v>1.2007538194453296</c:v>
                </c:pt>
                <c:pt idx="131">
                  <c:v>1.2003701541544196</c:v>
                </c:pt>
                <c:pt idx="132">
                  <c:v>1.2008634380998753</c:v>
                </c:pt>
                <c:pt idx="133">
                  <c:v>1.1994881063759817</c:v>
                </c:pt>
                <c:pt idx="134">
                  <c:v>1.19744486564067</c:v>
                </c:pt>
                <c:pt idx="135">
                  <c:v>1.1953124004191003</c:v>
                </c:pt>
                <c:pt idx="136">
                  <c:v>1.1927057707848441</c:v>
                </c:pt>
                <c:pt idx="137">
                  <c:v>1.1902495481417088</c:v>
                </c:pt>
                <c:pt idx="138">
                  <c:v>1.1878596065455083</c:v>
                </c:pt>
                <c:pt idx="139">
                  <c:v>1.1847227285357751</c:v>
                </c:pt>
                <c:pt idx="140">
                  <c:v>1.1827241000435926</c:v>
                </c:pt>
                <c:pt idx="141">
                  <c:v>1.182410539706171</c:v>
                </c:pt>
                <c:pt idx="142">
                  <c:v>1.1819911846207576</c:v>
                </c:pt>
                <c:pt idx="143">
                  <c:v>1.1824207367903148</c:v>
                </c:pt>
                <c:pt idx="144">
                  <c:v>1.1829433373526841</c:v>
                </c:pt>
                <c:pt idx="145">
                  <c:v>1.1823710260051139</c:v>
                </c:pt>
                <c:pt idx="146">
                  <c:v>1.1818038131996156</c:v>
                </c:pt>
                <c:pt idx="147">
                  <c:v>1.1813296487869294</c:v>
                </c:pt>
                <c:pt idx="148">
                  <c:v>1.1802755252135653</c:v>
                </c:pt>
                <c:pt idx="149">
                  <c:v>1.1806005572706484</c:v>
                </c:pt>
                <c:pt idx="150">
                  <c:v>1.1799721619602874</c:v>
                </c:pt>
                <c:pt idx="151">
                  <c:v>1.1799708873247694</c:v>
                </c:pt>
                <c:pt idx="152">
                  <c:v>1.1814112254600797</c:v>
                </c:pt>
                <c:pt idx="153">
                  <c:v>1.1823519064723442</c:v>
                </c:pt>
                <c:pt idx="154">
                  <c:v>1.1845136883108276</c:v>
                </c:pt>
                <c:pt idx="155">
                  <c:v>1.1869405943370492</c:v>
                </c:pt>
                <c:pt idx="156">
                  <c:v>1.1879118666017452</c:v>
                </c:pt>
                <c:pt idx="157">
                  <c:v>1.1893024939518544</c:v>
                </c:pt>
                <c:pt idx="158">
                  <c:v>1.1904522151890666</c:v>
                </c:pt>
                <c:pt idx="159">
                  <c:v>1.1897779330000586</c:v>
                </c:pt>
                <c:pt idx="160">
                  <c:v>1.1900672752626387</c:v>
                </c:pt>
                <c:pt idx="161">
                  <c:v>1.1917829346698312</c:v>
                </c:pt>
                <c:pt idx="162">
                  <c:v>1.1918466664457299</c:v>
                </c:pt>
                <c:pt idx="163">
                  <c:v>1.1924431958681414</c:v>
                </c:pt>
                <c:pt idx="164">
                  <c:v>1.193190132281674</c:v>
                </c:pt>
                <c:pt idx="165">
                  <c:v>1.194550168379352</c:v>
                </c:pt>
                <c:pt idx="166">
                  <c:v>1.1967119502178352</c:v>
                </c:pt>
                <c:pt idx="167">
                  <c:v>1.1984263349895097</c:v>
                </c:pt>
                <c:pt idx="168">
                  <c:v>1.2002363174250323</c:v>
                </c:pt>
                <c:pt idx="169">
                  <c:v>1.2024197680673212</c:v>
                </c:pt>
                <c:pt idx="170">
                  <c:v>1.2033311324626723</c:v>
                </c:pt>
                <c:pt idx="171">
                  <c:v>1.2042412222225054</c:v>
                </c:pt>
                <c:pt idx="172">
                  <c:v>1.2056025329557014</c:v>
                </c:pt>
                <c:pt idx="173">
                  <c:v>1.2074303602884755</c:v>
                </c:pt>
                <c:pt idx="174">
                  <c:v>1.2094685024817153</c:v>
                </c:pt>
                <c:pt idx="175">
                  <c:v>1.2116978400026512</c:v>
                </c:pt>
                <c:pt idx="176">
                  <c:v>1.2138940370001199</c:v>
                </c:pt>
                <c:pt idx="177">
                  <c:v>1.2176108741705309</c:v>
                </c:pt>
                <c:pt idx="178">
                  <c:v>1.2215150827620842</c:v>
                </c:pt>
                <c:pt idx="179">
                  <c:v>1.2236156820957047</c:v>
                </c:pt>
                <c:pt idx="180">
                  <c:v>1.2264874359176994</c:v>
                </c:pt>
                <c:pt idx="181">
                  <c:v>1.2294280200576646</c:v>
                </c:pt>
                <c:pt idx="182">
                  <c:v>1.2304477284720434</c:v>
                </c:pt>
                <c:pt idx="183">
                  <c:v>1.2321264234492146</c:v>
                </c:pt>
                <c:pt idx="184">
                  <c:v>1.2339542507819889</c:v>
                </c:pt>
                <c:pt idx="185">
                  <c:v>1.2359656256293512</c:v>
                </c:pt>
                <c:pt idx="186">
                  <c:v>1.2369738623240685</c:v>
                </c:pt>
                <c:pt idx="187">
                  <c:v>1.2402751683156201</c:v>
                </c:pt>
                <c:pt idx="188">
                  <c:v>1.2437498247376162</c:v>
                </c:pt>
                <c:pt idx="189">
                  <c:v>1.2461206468010473</c:v>
                </c:pt>
                <c:pt idx="190">
                  <c:v>1.2495379446247346</c:v>
                </c:pt>
                <c:pt idx="191">
                  <c:v>1.2522299748386949</c:v>
                </c:pt>
                <c:pt idx="192">
                  <c:v>1.2535492225997975</c:v>
                </c:pt>
                <c:pt idx="193">
                  <c:v>1.2566491361795096</c:v>
                </c:pt>
                <c:pt idx="194">
                  <c:v>1.2591474217947378</c:v>
                </c:pt>
                <c:pt idx="195">
                  <c:v>1.2630605528349168</c:v>
                </c:pt>
                <c:pt idx="196">
                  <c:v>1.2664778506586041</c:v>
                </c:pt>
                <c:pt idx="197">
                  <c:v>1.2704687344653796</c:v>
                </c:pt>
                <c:pt idx="198">
                  <c:v>1.2713214656269041</c:v>
                </c:pt>
                <c:pt idx="199">
                  <c:v>1.2733124463059788</c:v>
                </c:pt>
                <c:pt idx="200">
                  <c:v>1.27673356803622</c:v>
                </c:pt>
                <c:pt idx="201">
                  <c:v>1.2820067351740769</c:v>
                </c:pt>
                <c:pt idx="202">
                  <c:v>1.2873984434151053</c:v>
                </c:pt>
                <c:pt idx="203">
                  <c:v>1.2933025551343593</c:v>
                </c:pt>
                <c:pt idx="204">
                  <c:v>1.2952450996637512</c:v>
                </c:pt>
                <c:pt idx="205">
                  <c:v>1.2997560347618597</c:v>
                </c:pt>
                <c:pt idx="206">
                  <c:v>1.3028470258929459</c:v>
                </c:pt>
                <c:pt idx="207">
                  <c:v>1.3068251633445416</c:v>
                </c:pt>
                <c:pt idx="208">
                  <c:v>1.3090073393513124</c:v>
                </c:pt>
                <c:pt idx="209">
                  <c:v>1.3140816633483656</c:v>
                </c:pt>
                <c:pt idx="210">
                  <c:v>1.3138573274972021</c:v>
                </c:pt>
                <c:pt idx="211">
                  <c:v>1.3157310417086234</c:v>
                </c:pt>
                <c:pt idx="212">
                  <c:v>1.3198430158896064</c:v>
                </c:pt>
                <c:pt idx="213">
                  <c:v>1.323872138761921</c:v>
                </c:pt>
                <c:pt idx="214">
                  <c:v>1.3298004685560163</c:v>
                </c:pt>
                <c:pt idx="215">
                  <c:v>1.3352915983674469</c:v>
                </c:pt>
                <c:pt idx="216">
                  <c:v>1.3373794513458876</c:v>
                </c:pt>
                <c:pt idx="217">
                  <c:v>1.3408745019361714</c:v>
                </c:pt>
                <c:pt idx="218">
                  <c:v>1.3430005939801515</c:v>
                </c:pt>
                <c:pt idx="219">
                  <c:v>1.343931077908272</c:v>
                </c:pt>
                <c:pt idx="220">
                  <c:v>1.3474605436575411</c:v>
                </c:pt>
                <c:pt idx="221">
                  <c:v>1.352641937038104</c:v>
                </c:pt>
                <c:pt idx="222">
                  <c:v>1.3542581748748945</c:v>
                </c:pt>
                <c:pt idx="223">
                  <c:v>1.3576792966051359</c:v>
                </c:pt>
                <c:pt idx="224">
                  <c:v>1.3625917418914062</c:v>
                </c:pt>
                <c:pt idx="225">
                  <c:v>1.3669841358863433</c:v>
                </c:pt>
                <c:pt idx="226">
                  <c:v>1.373329271494816</c:v>
                </c:pt>
                <c:pt idx="227">
                  <c:v>1.3775062520872157</c:v>
                </c:pt>
              </c:numCache>
            </c:numRef>
          </c:val>
          <c:smooth val="0"/>
          <c:extLst>
            <c:ext xmlns:c16="http://schemas.microsoft.com/office/drawing/2014/chart" uri="{C3380CC4-5D6E-409C-BE32-E72D297353CC}">
              <c16:uniqueId val="{00000002-7588-4BB2-9A43-2574304598DA}"/>
            </c:ext>
          </c:extLst>
        </c:ser>
        <c:ser>
          <c:idx val="4"/>
          <c:order val="3"/>
          <c:tx>
            <c:strRef>
              <c:f>'4.2a,b'!$M$2</c:f>
              <c:strCache>
                <c:ptCount val="1"/>
                <c:pt idx="0">
                  <c:v>2000-2999</c:v>
                </c:pt>
              </c:strCache>
            </c:strRef>
          </c:tx>
          <c:spPr>
            <a:ln w="25400">
              <a:solidFill>
                <a:srgbClr val="60A9E4"/>
              </a:solidFill>
              <a:prstDash val="solid"/>
            </a:ln>
          </c:spPr>
          <c:marker>
            <c:symbol val="none"/>
          </c:marker>
          <c:cat>
            <c:strRef>
              <c:f>'4.2a,b'!$A$3:$A$230</c:f>
              <c:strCache>
                <c:ptCount val="217"/>
                <c:pt idx="0">
                  <c:v>2000</c:v>
                </c:pt>
                <c:pt idx="24">
                  <c:v>2002</c:v>
                </c:pt>
                <c:pt idx="48">
                  <c:v>2004</c:v>
                </c:pt>
                <c:pt idx="72">
                  <c:v>2006</c:v>
                </c:pt>
                <c:pt idx="96">
                  <c:v>2008</c:v>
                </c:pt>
                <c:pt idx="120">
                  <c:v>2010</c:v>
                </c:pt>
                <c:pt idx="144">
                  <c:v>2012</c:v>
                </c:pt>
                <c:pt idx="156">
                  <c:v>2013</c:v>
                </c:pt>
                <c:pt idx="168">
                  <c:v>2014</c:v>
                </c:pt>
                <c:pt idx="180">
                  <c:v>2015</c:v>
                </c:pt>
                <c:pt idx="192">
                  <c:v>2016</c:v>
                </c:pt>
                <c:pt idx="216">
                  <c:v>2018</c:v>
                </c:pt>
              </c:strCache>
            </c:strRef>
          </c:cat>
          <c:val>
            <c:numRef>
              <c:f>'4.2a,b'!$M$3:$M$230</c:f>
              <c:numCache>
                <c:formatCode>0.000</c:formatCode>
                <c:ptCount val="228"/>
                <c:pt idx="0">
                  <c:v>1</c:v>
                </c:pt>
                <c:pt idx="1">
                  <c:v>1.0041740210208878</c:v>
                </c:pt>
                <c:pt idx="2">
                  <c:v>1.0083622333584639</c:v>
                </c:pt>
                <c:pt idx="3">
                  <c:v>1.0136059248747173</c:v>
                </c:pt>
                <c:pt idx="4">
                  <c:v>1.0173577542241341</c:v>
                </c:pt>
                <c:pt idx="5">
                  <c:v>1.0222076367022928</c:v>
                </c:pt>
                <c:pt idx="6">
                  <c:v>1.0266246840214643</c:v>
                </c:pt>
                <c:pt idx="7">
                  <c:v>1.0302878176415806</c:v>
                </c:pt>
                <c:pt idx="8">
                  <c:v>1.0344352299436783</c:v>
                </c:pt>
                <c:pt idx="9">
                  <c:v>1.0381054592221384</c:v>
                </c:pt>
                <c:pt idx="10">
                  <c:v>1.0424125238369772</c:v>
                </c:pt>
                <c:pt idx="11">
                  <c:v>1.0475923544281343</c:v>
                </c:pt>
                <c:pt idx="12">
                  <c:v>1.0503543394385559</c:v>
                </c:pt>
                <c:pt idx="13">
                  <c:v>1.0550055434830814</c:v>
                </c:pt>
                <c:pt idx="14">
                  <c:v>1.0579254068916581</c:v>
                </c:pt>
                <c:pt idx="15">
                  <c:v>1.0624790456339528</c:v>
                </c:pt>
                <c:pt idx="16">
                  <c:v>1.0670238148033173</c:v>
                </c:pt>
                <c:pt idx="17">
                  <c:v>1.0731207592354428</c:v>
                </c:pt>
                <c:pt idx="18">
                  <c:v>1.0783360681183201</c:v>
                </c:pt>
                <c:pt idx="19">
                  <c:v>1.0837323162889707</c:v>
                </c:pt>
                <c:pt idx="20">
                  <c:v>1.0894815734622378</c:v>
                </c:pt>
                <c:pt idx="21">
                  <c:v>1.0936680118852278</c:v>
                </c:pt>
                <c:pt idx="22">
                  <c:v>1.1008842964211274</c:v>
                </c:pt>
                <c:pt idx="23">
                  <c:v>1.1077511197835823</c:v>
                </c:pt>
                <c:pt idx="24">
                  <c:v>1.1122178367111624</c:v>
                </c:pt>
                <c:pt idx="25">
                  <c:v>1.1192177036675683</c:v>
                </c:pt>
                <c:pt idx="26">
                  <c:v>1.1260047008736529</c:v>
                </c:pt>
                <c:pt idx="27">
                  <c:v>1.1304873830325071</c:v>
                </c:pt>
                <c:pt idx="28">
                  <c:v>1.1372726063240055</c:v>
                </c:pt>
                <c:pt idx="29">
                  <c:v>1.1463107011397402</c:v>
                </c:pt>
                <c:pt idx="30">
                  <c:v>1.1513752272828064</c:v>
                </c:pt>
                <c:pt idx="31">
                  <c:v>1.1582934941682559</c:v>
                </c:pt>
                <c:pt idx="32">
                  <c:v>1.165041465253448</c:v>
                </c:pt>
                <c:pt idx="33">
                  <c:v>1.1717947580823984</c:v>
                </c:pt>
                <c:pt idx="34">
                  <c:v>1.1797720519756973</c:v>
                </c:pt>
                <c:pt idx="35">
                  <c:v>1.1867524058716572</c:v>
                </c:pt>
                <c:pt idx="36">
                  <c:v>1.1927464632577942</c:v>
                </c:pt>
                <c:pt idx="37">
                  <c:v>1.2008922790367644</c:v>
                </c:pt>
                <c:pt idx="38">
                  <c:v>1.2071648410129052</c:v>
                </c:pt>
                <c:pt idx="39">
                  <c:v>1.2142675950152999</c:v>
                </c:pt>
                <c:pt idx="40">
                  <c:v>1.2222484367377711</c:v>
                </c:pt>
                <c:pt idx="41">
                  <c:v>1.2319233668898844</c:v>
                </c:pt>
                <c:pt idx="42">
                  <c:v>1.2413942968646059</c:v>
                </c:pt>
                <c:pt idx="43">
                  <c:v>1.2505068960929531</c:v>
                </c:pt>
                <c:pt idx="44">
                  <c:v>1.259027007849572</c:v>
                </c:pt>
                <c:pt idx="45">
                  <c:v>1.2683507029136547</c:v>
                </c:pt>
                <c:pt idx="46">
                  <c:v>1.2785861900749478</c:v>
                </c:pt>
                <c:pt idx="47">
                  <c:v>1.2860029269590669</c:v>
                </c:pt>
                <c:pt idx="48">
                  <c:v>1.293286620249235</c:v>
                </c:pt>
                <c:pt idx="49">
                  <c:v>1.3024346977693024</c:v>
                </c:pt>
                <c:pt idx="50">
                  <c:v>1.3101636436205597</c:v>
                </c:pt>
                <c:pt idx="51">
                  <c:v>1.3197002084349638</c:v>
                </c:pt>
                <c:pt idx="52">
                  <c:v>1.3289635904031221</c:v>
                </c:pt>
                <c:pt idx="53">
                  <c:v>1.338336955075613</c:v>
                </c:pt>
                <c:pt idx="54">
                  <c:v>1.3484110160095792</c:v>
                </c:pt>
                <c:pt idx="55">
                  <c:v>1.3572415628187502</c:v>
                </c:pt>
                <c:pt idx="56">
                  <c:v>1.3659745443256908</c:v>
                </c:pt>
                <c:pt idx="57">
                  <c:v>1.3744627256197615</c:v>
                </c:pt>
                <c:pt idx="58">
                  <c:v>1.3818723668455364</c:v>
                </c:pt>
                <c:pt idx="59">
                  <c:v>1.3905716439753426</c:v>
                </c:pt>
                <c:pt idx="60">
                  <c:v>1.3978322763758926</c:v>
                </c:pt>
                <c:pt idx="61">
                  <c:v>1.4060774313716795</c:v>
                </c:pt>
                <c:pt idx="62">
                  <c:v>1.4122116280101114</c:v>
                </c:pt>
                <c:pt idx="63">
                  <c:v>1.4219096190518425</c:v>
                </c:pt>
                <c:pt idx="64">
                  <c:v>1.4302842698124085</c:v>
                </c:pt>
                <c:pt idx="65">
                  <c:v>1.4398155128830548</c:v>
                </c:pt>
                <c:pt idx="66">
                  <c:v>1.449382234245421</c:v>
                </c:pt>
                <c:pt idx="67">
                  <c:v>1.457192780167635</c:v>
                </c:pt>
                <c:pt idx="68">
                  <c:v>1.4657944919952104</c:v>
                </c:pt>
                <c:pt idx="69">
                  <c:v>1.4734861856401613</c:v>
                </c:pt>
                <c:pt idx="70">
                  <c:v>1.4803955829526809</c:v>
                </c:pt>
                <c:pt idx="71">
                  <c:v>1.4877289458512573</c:v>
                </c:pt>
                <c:pt idx="72">
                  <c:v>1.4929389329903766</c:v>
                </c:pt>
                <c:pt idx="73">
                  <c:v>1.5000629739678035</c:v>
                </c:pt>
                <c:pt idx="74">
                  <c:v>1.5052605437048205</c:v>
                </c:pt>
                <c:pt idx="75">
                  <c:v>1.5124484456073439</c:v>
                </c:pt>
                <c:pt idx="76">
                  <c:v>1.516351057696572</c:v>
                </c:pt>
                <c:pt idx="77">
                  <c:v>1.5235726639762295</c:v>
                </c:pt>
                <c:pt idx="78">
                  <c:v>1.5300829305068961</c:v>
                </c:pt>
                <c:pt idx="79">
                  <c:v>1.5343208124528804</c:v>
                </c:pt>
                <c:pt idx="80">
                  <c:v>1.5398873564237883</c:v>
                </c:pt>
                <c:pt idx="81">
                  <c:v>1.5442671515366535</c:v>
                </c:pt>
                <c:pt idx="82">
                  <c:v>1.549925939066034</c:v>
                </c:pt>
                <c:pt idx="83">
                  <c:v>1.5556645527517849</c:v>
                </c:pt>
                <c:pt idx="84">
                  <c:v>1.5594802430262982</c:v>
                </c:pt>
                <c:pt idx="85">
                  <c:v>1.5654175351456827</c:v>
                </c:pt>
                <c:pt idx="86">
                  <c:v>1.5691569470929976</c:v>
                </c:pt>
                <c:pt idx="87">
                  <c:v>1.5744698212781054</c:v>
                </c:pt>
                <c:pt idx="88">
                  <c:v>1.5794829038981772</c:v>
                </c:pt>
                <c:pt idx="89">
                  <c:v>1.5863266663710143</c:v>
                </c:pt>
                <c:pt idx="90">
                  <c:v>1.5932183245376734</c:v>
                </c:pt>
                <c:pt idx="91">
                  <c:v>1.5993631646636215</c:v>
                </c:pt>
                <c:pt idx="92">
                  <c:v>1.6071896758171094</c:v>
                </c:pt>
                <c:pt idx="93">
                  <c:v>1.6108882877289459</c:v>
                </c:pt>
                <c:pt idx="94">
                  <c:v>1.617198101911393</c:v>
                </c:pt>
                <c:pt idx="95">
                  <c:v>1.6231690984079117</c:v>
                </c:pt>
                <c:pt idx="96">
                  <c:v>1.6268854494656082</c:v>
                </c:pt>
                <c:pt idx="97">
                  <c:v>1.6323650716218014</c:v>
                </c:pt>
                <c:pt idx="98">
                  <c:v>1.636492970863453</c:v>
                </c:pt>
                <c:pt idx="99">
                  <c:v>1.640015965231274</c:v>
                </c:pt>
                <c:pt idx="100">
                  <c:v>1.6424054281786331</c:v>
                </c:pt>
                <c:pt idx="101">
                  <c:v>1.6460384052507873</c:v>
                </c:pt>
                <c:pt idx="102">
                  <c:v>1.6480464765621536</c:v>
                </c:pt>
                <c:pt idx="103">
                  <c:v>1.6502283915029492</c:v>
                </c:pt>
                <c:pt idx="104">
                  <c:v>1.652167280145461</c:v>
                </c:pt>
                <c:pt idx="105">
                  <c:v>1.6541292296775911</c:v>
                </c:pt>
                <c:pt idx="106">
                  <c:v>1.6567918754711961</c:v>
                </c:pt>
                <c:pt idx="107">
                  <c:v>1.6575032152201872</c:v>
                </c:pt>
                <c:pt idx="108">
                  <c:v>1.6579573373542065</c:v>
                </c:pt>
                <c:pt idx="109">
                  <c:v>1.6581347288128077</c:v>
                </c:pt>
                <c:pt idx="110">
                  <c:v>1.6572601889219034</c:v>
                </c:pt>
                <c:pt idx="111">
                  <c:v>1.6574340325513326</c:v>
                </c:pt>
                <c:pt idx="112">
                  <c:v>1.6580903809481573</c:v>
                </c:pt>
                <c:pt idx="113">
                  <c:v>1.6587449554303961</c:v>
                </c:pt>
                <c:pt idx="114">
                  <c:v>1.6598838085946162</c:v>
                </c:pt>
                <c:pt idx="115">
                  <c:v>1.6610191139296644</c:v>
                </c:pt>
                <c:pt idx="116">
                  <c:v>1.6621473236063684</c:v>
                </c:pt>
                <c:pt idx="117">
                  <c:v>1.6635522639584903</c:v>
                </c:pt>
                <c:pt idx="118">
                  <c:v>1.6658370659452748</c:v>
                </c:pt>
                <c:pt idx="119">
                  <c:v>1.6679427025588718</c:v>
                </c:pt>
                <c:pt idx="120">
                  <c:v>1.670069626147501</c:v>
                </c:pt>
                <c:pt idx="121">
                  <c:v>1.6722355758570224</c:v>
                </c:pt>
                <c:pt idx="122">
                  <c:v>1.6730710896270344</c:v>
                </c:pt>
                <c:pt idx="123">
                  <c:v>1.6754694221473236</c:v>
                </c:pt>
                <c:pt idx="124">
                  <c:v>1.6786269901104263</c:v>
                </c:pt>
                <c:pt idx="125">
                  <c:v>1.6824958978225197</c:v>
                </c:pt>
                <c:pt idx="126">
                  <c:v>1.6859851878132068</c:v>
                </c:pt>
                <c:pt idx="127">
                  <c:v>1.6886354162047097</c:v>
                </c:pt>
                <c:pt idx="128">
                  <c:v>1.692163732316289</c:v>
                </c:pt>
                <c:pt idx="129">
                  <c:v>1.6947873519890018</c:v>
                </c:pt>
                <c:pt idx="130">
                  <c:v>1.69677236241075</c:v>
                </c:pt>
                <c:pt idx="131">
                  <c:v>1.6998128520111757</c:v>
                </c:pt>
                <c:pt idx="132">
                  <c:v>1.7022768193711473</c:v>
                </c:pt>
                <c:pt idx="133">
                  <c:v>1.7031974810412878</c:v>
                </c:pt>
                <c:pt idx="134">
                  <c:v>1.7032329593330082</c:v>
                </c:pt>
                <c:pt idx="135">
                  <c:v>1.7044605082265289</c:v>
                </c:pt>
                <c:pt idx="136">
                  <c:v>1.7048543172646238</c:v>
                </c:pt>
                <c:pt idx="137">
                  <c:v>1.7064490664774492</c:v>
                </c:pt>
                <c:pt idx="138">
                  <c:v>1.7085582509202182</c:v>
                </c:pt>
                <c:pt idx="139">
                  <c:v>1.7086096944432125</c:v>
                </c:pt>
                <c:pt idx="140">
                  <c:v>1.710351678566677</c:v>
                </c:pt>
                <c:pt idx="141">
                  <c:v>1.7127801676349284</c:v>
                </c:pt>
                <c:pt idx="142">
                  <c:v>1.7147119606190961</c:v>
                </c:pt>
                <c:pt idx="143">
                  <c:v>1.7181161027096545</c:v>
                </c:pt>
                <c:pt idx="144">
                  <c:v>1.7197161736662381</c:v>
                </c:pt>
                <c:pt idx="145">
                  <c:v>1.7206457049093087</c:v>
                </c:pt>
                <c:pt idx="146">
                  <c:v>1.7220772539802209</c:v>
                </c:pt>
                <c:pt idx="147">
                  <c:v>1.7231256375005544</c:v>
                </c:pt>
                <c:pt idx="148">
                  <c:v>1.7244010820878974</c:v>
                </c:pt>
                <c:pt idx="149">
                  <c:v>1.7289369816843319</c:v>
                </c:pt>
                <c:pt idx="150">
                  <c:v>1.731042618297929</c:v>
                </c:pt>
                <c:pt idx="151">
                  <c:v>1.7328679764069359</c:v>
                </c:pt>
                <c:pt idx="152">
                  <c:v>1.7376646414475143</c:v>
                </c:pt>
                <c:pt idx="153">
                  <c:v>1.7401037740032816</c:v>
                </c:pt>
                <c:pt idx="154">
                  <c:v>1.7450884739899775</c:v>
                </c:pt>
                <c:pt idx="155">
                  <c:v>1.7500607565745709</c:v>
                </c:pt>
                <c:pt idx="156">
                  <c:v>1.7521965497361303</c:v>
                </c:pt>
                <c:pt idx="157">
                  <c:v>1.7568442059514835</c:v>
                </c:pt>
                <c:pt idx="158">
                  <c:v>1.7612541576123111</c:v>
                </c:pt>
                <c:pt idx="159">
                  <c:v>1.7624054281786332</c:v>
                </c:pt>
                <c:pt idx="160">
                  <c:v>1.7662175706239744</c:v>
                </c:pt>
                <c:pt idx="161">
                  <c:v>1.774111490531731</c:v>
                </c:pt>
                <c:pt idx="162">
                  <c:v>1.7766091622688367</c:v>
                </c:pt>
                <c:pt idx="163">
                  <c:v>1.7810404009046965</c:v>
                </c:pt>
                <c:pt idx="164">
                  <c:v>1.7854840569426582</c:v>
                </c:pt>
                <c:pt idx="165">
                  <c:v>1.7891826688544947</c:v>
                </c:pt>
                <c:pt idx="166">
                  <c:v>1.7954853873785976</c:v>
                </c:pt>
                <c:pt idx="167">
                  <c:v>1.7998811477227372</c:v>
                </c:pt>
                <c:pt idx="168">
                  <c:v>1.8029659851878133</c:v>
                </c:pt>
                <c:pt idx="169">
                  <c:v>1.8094070690496253</c:v>
                </c:pt>
                <c:pt idx="170">
                  <c:v>1.8128466894319037</c:v>
                </c:pt>
                <c:pt idx="171">
                  <c:v>1.8170419974278238</c:v>
                </c:pt>
                <c:pt idx="172">
                  <c:v>1.8228196372344672</c:v>
                </c:pt>
                <c:pt idx="173">
                  <c:v>1.8308874007716529</c:v>
                </c:pt>
                <c:pt idx="174">
                  <c:v>1.83663665794492</c:v>
                </c:pt>
                <c:pt idx="175">
                  <c:v>1.8430298461129098</c:v>
                </c:pt>
                <c:pt idx="176">
                  <c:v>1.8486354162047098</c:v>
                </c:pt>
                <c:pt idx="177">
                  <c:v>1.8547252649784913</c:v>
                </c:pt>
                <c:pt idx="178">
                  <c:v>1.8639460729965853</c:v>
                </c:pt>
                <c:pt idx="179">
                  <c:v>1.8697041997427823</c:v>
                </c:pt>
                <c:pt idx="180">
                  <c:v>1.876081422679498</c:v>
                </c:pt>
                <c:pt idx="181">
                  <c:v>1.8839256729788461</c:v>
                </c:pt>
                <c:pt idx="182">
                  <c:v>1.8885804248525433</c:v>
                </c:pt>
                <c:pt idx="183">
                  <c:v>1.8945602909219921</c:v>
                </c:pt>
                <c:pt idx="184">
                  <c:v>1.9013260011530444</c:v>
                </c:pt>
                <c:pt idx="185">
                  <c:v>1.9092589471816932</c:v>
                </c:pt>
                <c:pt idx="186">
                  <c:v>1.9145806909397312</c:v>
                </c:pt>
                <c:pt idx="187">
                  <c:v>1.9221765931970376</c:v>
                </c:pt>
                <c:pt idx="188">
                  <c:v>1.9293272428932546</c:v>
                </c:pt>
                <c:pt idx="189">
                  <c:v>1.9352432480376069</c:v>
                </c:pt>
                <c:pt idx="190">
                  <c:v>1.9431903853829438</c:v>
                </c:pt>
                <c:pt idx="191">
                  <c:v>1.9508590181382766</c:v>
                </c:pt>
                <c:pt idx="192">
                  <c:v>1.9555794048516564</c:v>
                </c:pt>
                <c:pt idx="193">
                  <c:v>1.9624799325912456</c:v>
                </c:pt>
                <c:pt idx="194">
                  <c:v>1.9688819903321655</c:v>
                </c:pt>
                <c:pt idx="195">
                  <c:v>1.9783688855381614</c:v>
                </c:pt>
                <c:pt idx="196">
                  <c:v>1.9862344228125415</c:v>
                </c:pt>
                <c:pt idx="197">
                  <c:v>1.9962357532484811</c:v>
                </c:pt>
                <c:pt idx="198">
                  <c:v>2.0015557230919332</c:v>
                </c:pt>
                <c:pt idx="199">
                  <c:v>2.0073333628985766</c:v>
                </c:pt>
                <c:pt idx="200">
                  <c:v>2.0164548316998538</c:v>
                </c:pt>
                <c:pt idx="201">
                  <c:v>2.026002040001774</c:v>
                </c:pt>
                <c:pt idx="202">
                  <c:v>2.0357816311144616</c:v>
                </c:pt>
                <c:pt idx="203">
                  <c:v>2.0468756929353851</c:v>
                </c:pt>
                <c:pt idx="204">
                  <c:v>2.0537620293582863</c:v>
                </c:pt>
                <c:pt idx="205">
                  <c:v>2.0637793250255001</c:v>
                </c:pt>
                <c:pt idx="206">
                  <c:v>2.0711251053261783</c:v>
                </c:pt>
                <c:pt idx="207">
                  <c:v>2.0819850104217483</c:v>
                </c:pt>
                <c:pt idx="208">
                  <c:v>2.0896784779812854</c:v>
                </c:pt>
                <c:pt idx="209">
                  <c:v>2.1036977249545434</c:v>
                </c:pt>
                <c:pt idx="210">
                  <c:v>2.1092891037296555</c:v>
                </c:pt>
                <c:pt idx="211">
                  <c:v>2.1161860836400725</c:v>
                </c:pt>
                <c:pt idx="212">
                  <c:v>2.1266149274912411</c:v>
                </c:pt>
                <c:pt idx="213">
                  <c:v>2.1349718391059471</c:v>
                </c:pt>
                <c:pt idx="214">
                  <c:v>2.1464951882566856</c:v>
                </c:pt>
                <c:pt idx="215">
                  <c:v>2.1576619805756354</c:v>
                </c:pt>
                <c:pt idx="216">
                  <c:v>2.1631664375360327</c:v>
                </c:pt>
                <c:pt idx="217">
                  <c:v>2.1733522550889175</c:v>
                </c:pt>
                <c:pt idx="218">
                  <c:v>2.1801977914763406</c:v>
                </c:pt>
                <c:pt idx="219">
                  <c:v>2.1855000221739322</c:v>
                </c:pt>
                <c:pt idx="220">
                  <c:v>2.1940662557097874</c:v>
                </c:pt>
                <c:pt idx="221">
                  <c:v>2.2061696749301523</c:v>
                </c:pt>
                <c:pt idx="222">
                  <c:v>2.2099232781941551</c:v>
                </c:pt>
                <c:pt idx="223">
                  <c:v>2.2142250210652357</c:v>
                </c:pt>
                <c:pt idx="224">
                  <c:v>2.2209002616524014</c:v>
                </c:pt>
                <c:pt idx="225">
                  <c:v>2.2243150472304758</c:v>
                </c:pt>
                <c:pt idx="226">
                  <c:v>2.2327872632932726</c:v>
                </c:pt>
                <c:pt idx="227">
                  <c:v>2.238043372211628</c:v>
                </c:pt>
              </c:numCache>
            </c:numRef>
          </c:val>
          <c:smooth val="0"/>
          <c:extLst>
            <c:ext xmlns:c16="http://schemas.microsoft.com/office/drawing/2014/chart" uri="{C3380CC4-5D6E-409C-BE32-E72D297353CC}">
              <c16:uniqueId val="{00000003-7588-4BB2-9A43-2574304598DA}"/>
            </c:ext>
          </c:extLst>
        </c:ser>
        <c:ser>
          <c:idx val="5"/>
          <c:order val="4"/>
          <c:tx>
            <c:strRef>
              <c:f>'4.2a,b'!$N$2</c:f>
              <c:strCache>
                <c:ptCount val="1"/>
                <c:pt idx="0">
                  <c:v>3000-3999</c:v>
                </c:pt>
              </c:strCache>
            </c:strRef>
          </c:tx>
          <c:spPr>
            <a:ln w="25400">
              <a:solidFill>
                <a:srgbClr val="3DA1EE"/>
              </a:solidFill>
              <a:prstDash val="solid"/>
            </a:ln>
          </c:spPr>
          <c:marker>
            <c:symbol val="none"/>
          </c:marker>
          <c:cat>
            <c:strRef>
              <c:f>'4.2a,b'!$A$3:$A$230</c:f>
              <c:strCache>
                <c:ptCount val="217"/>
                <c:pt idx="0">
                  <c:v>2000</c:v>
                </c:pt>
                <c:pt idx="24">
                  <c:v>2002</c:v>
                </c:pt>
                <c:pt idx="48">
                  <c:v>2004</c:v>
                </c:pt>
                <c:pt idx="72">
                  <c:v>2006</c:v>
                </c:pt>
                <c:pt idx="96">
                  <c:v>2008</c:v>
                </c:pt>
                <c:pt idx="120">
                  <c:v>2010</c:v>
                </c:pt>
                <c:pt idx="144">
                  <c:v>2012</c:v>
                </c:pt>
                <c:pt idx="156">
                  <c:v>2013</c:v>
                </c:pt>
                <c:pt idx="168">
                  <c:v>2014</c:v>
                </c:pt>
                <c:pt idx="180">
                  <c:v>2015</c:v>
                </c:pt>
                <c:pt idx="192">
                  <c:v>2016</c:v>
                </c:pt>
                <c:pt idx="216">
                  <c:v>2018</c:v>
                </c:pt>
              </c:strCache>
            </c:strRef>
          </c:cat>
          <c:val>
            <c:numRef>
              <c:f>'4.2a,b'!$N$3:$N$230</c:f>
              <c:numCache>
                <c:formatCode>0.000</c:formatCode>
                <c:ptCount val="228"/>
                <c:pt idx="0">
                  <c:v>1</c:v>
                </c:pt>
                <c:pt idx="1">
                  <c:v>1.0038292694565061</c:v>
                </c:pt>
                <c:pt idx="2">
                  <c:v>1.0085472634441952</c:v>
                </c:pt>
                <c:pt idx="3">
                  <c:v>1.0156809180703346</c:v>
                </c:pt>
                <c:pt idx="4">
                  <c:v>1.019205993224221</c:v>
                </c:pt>
                <c:pt idx="5">
                  <c:v>1.023422961301713</c:v>
                </c:pt>
                <c:pt idx="6">
                  <c:v>1.0279858758410079</c:v>
                </c:pt>
                <c:pt idx="7">
                  <c:v>1.0325070382211194</c:v>
                </c:pt>
                <c:pt idx="8">
                  <c:v>1.0376365892064703</c:v>
                </c:pt>
                <c:pt idx="9">
                  <c:v>1.0433506704203845</c:v>
                </c:pt>
                <c:pt idx="10">
                  <c:v>1.0486293362599608</c:v>
                </c:pt>
                <c:pt idx="11">
                  <c:v>1.0555244071193397</c:v>
                </c:pt>
                <c:pt idx="12">
                  <c:v>1.0593477119816768</c:v>
                </c:pt>
                <c:pt idx="13">
                  <c:v>1.0650319702247459</c:v>
                </c:pt>
                <c:pt idx="14">
                  <c:v>1.0687180894211958</c:v>
                </c:pt>
                <c:pt idx="15">
                  <c:v>1.0743009495633917</c:v>
                </c:pt>
                <c:pt idx="16">
                  <c:v>1.0792455981295033</c:v>
                </c:pt>
                <c:pt idx="17">
                  <c:v>1.0864269695089945</c:v>
                </c:pt>
                <c:pt idx="18">
                  <c:v>1.0921291215345708</c:v>
                </c:pt>
                <c:pt idx="19">
                  <c:v>1.098368087035358</c:v>
                </c:pt>
                <c:pt idx="20">
                  <c:v>1.1047561673903707</c:v>
                </c:pt>
                <c:pt idx="21">
                  <c:v>1.1096232762322851</c:v>
                </c:pt>
                <c:pt idx="22">
                  <c:v>1.1172460275802834</c:v>
                </c:pt>
                <c:pt idx="23">
                  <c:v>1.1258290785894927</c:v>
                </c:pt>
                <c:pt idx="24">
                  <c:v>1.131143531994083</c:v>
                </c:pt>
                <c:pt idx="25">
                  <c:v>1.1367562151071242</c:v>
                </c:pt>
                <c:pt idx="26">
                  <c:v>1.1443431788901084</c:v>
                </c:pt>
                <c:pt idx="27">
                  <c:v>1.1491506417903325</c:v>
                </c:pt>
                <c:pt idx="28">
                  <c:v>1.1555208283628382</c:v>
                </c:pt>
                <c:pt idx="29">
                  <c:v>1.1644378966455122</c:v>
                </c:pt>
                <c:pt idx="30">
                  <c:v>1.1709094813188912</c:v>
                </c:pt>
                <c:pt idx="31">
                  <c:v>1.1787052058977907</c:v>
                </c:pt>
                <c:pt idx="32">
                  <c:v>1.1864949658825215</c:v>
                </c:pt>
                <c:pt idx="33">
                  <c:v>1.1944338407214774</c:v>
                </c:pt>
                <c:pt idx="34">
                  <c:v>1.2054802691224888</c:v>
                </c:pt>
                <c:pt idx="35">
                  <c:v>1.2146776733311067</c:v>
                </c:pt>
                <c:pt idx="36">
                  <c:v>1.2240599799589635</c:v>
                </c:pt>
                <c:pt idx="37">
                  <c:v>1.2348976475640598</c:v>
                </c:pt>
                <c:pt idx="38">
                  <c:v>1.2428961683447057</c:v>
                </c:pt>
                <c:pt idx="39">
                  <c:v>1.2506918929236055</c:v>
                </c:pt>
                <c:pt idx="40">
                  <c:v>1.2605394378966455</c:v>
                </c:pt>
                <c:pt idx="41">
                  <c:v>1.2717111227752065</c:v>
                </c:pt>
                <c:pt idx="42">
                  <c:v>1.2817376055733167</c:v>
                </c:pt>
                <c:pt idx="43">
                  <c:v>1.2911556997661879</c:v>
                </c:pt>
                <c:pt idx="44">
                  <c:v>1.3012000763468055</c:v>
                </c:pt>
                <c:pt idx="45">
                  <c:v>1.3116977620842678</c:v>
                </c:pt>
                <c:pt idx="46">
                  <c:v>1.326293124015842</c:v>
                </c:pt>
                <c:pt idx="47">
                  <c:v>1.3373813045760365</c:v>
                </c:pt>
                <c:pt idx="48">
                  <c:v>1.3471334160423725</c:v>
                </c:pt>
                <c:pt idx="49">
                  <c:v>1.3593250465238345</c:v>
                </c:pt>
                <c:pt idx="50">
                  <c:v>1.3673832132461707</c:v>
                </c:pt>
                <c:pt idx="51">
                  <c:v>1.378721906761464</c:v>
                </c:pt>
                <c:pt idx="52">
                  <c:v>1.390472157274419</c:v>
                </c:pt>
                <c:pt idx="53">
                  <c:v>1.4020732929331488</c:v>
                </c:pt>
                <c:pt idx="54">
                  <c:v>1.4146049052822447</c:v>
                </c:pt>
                <c:pt idx="55">
                  <c:v>1.4263969079543828</c:v>
                </c:pt>
                <c:pt idx="56">
                  <c:v>1.4401989788614782</c:v>
                </c:pt>
                <c:pt idx="57">
                  <c:v>1.4542754211003484</c:v>
                </c:pt>
                <c:pt idx="58">
                  <c:v>1.4659719902657824</c:v>
                </c:pt>
                <c:pt idx="59">
                  <c:v>1.4790165577134131</c:v>
                </c:pt>
                <c:pt idx="60">
                  <c:v>1.4905401536479459</c:v>
                </c:pt>
                <c:pt idx="61">
                  <c:v>1.5012823877463377</c:v>
                </c:pt>
                <c:pt idx="62">
                  <c:v>1.5076167867538293</c:v>
                </c:pt>
                <c:pt idx="63">
                  <c:v>1.5195817626568688</c:v>
                </c:pt>
                <c:pt idx="64">
                  <c:v>1.5297633249033735</c:v>
                </c:pt>
                <c:pt idx="65">
                  <c:v>1.5417461945889201</c:v>
                </c:pt>
                <c:pt idx="66">
                  <c:v>1.5526852602948895</c:v>
                </c:pt>
                <c:pt idx="67">
                  <c:v>1.5624015841962113</c:v>
                </c:pt>
                <c:pt idx="68">
                  <c:v>1.5724698191535047</c:v>
                </c:pt>
                <c:pt idx="69">
                  <c:v>1.5834267786419811</c:v>
                </c:pt>
                <c:pt idx="70">
                  <c:v>1.5938051724960633</c:v>
                </c:pt>
                <c:pt idx="71">
                  <c:v>1.6028892494154698</c:v>
                </c:pt>
                <c:pt idx="72">
                  <c:v>1.6113052917879467</c:v>
                </c:pt>
                <c:pt idx="73">
                  <c:v>1.6212959870210431</c:v>
                </c:pt>
                <c:pt idx="74">
                  <c:v>1.6274216252326192</c:v>
                </c:pt>
                <c:pt idx="75">
                  <c:v>1.6357839862575749</c:v>
                </c:pt>
                <c:pt idx="76">
                  <c:v>1.6396013265257432</c:v>
                </c:pt>
                <c:pt idx="77">
                  <c:v>1.6465858662976571</c:v>
                </c:pt>
                <c:pt idx="78">
                  <c:v>1.6539521400963879</c:v>
                </c:pt>
                <c:pt idx="79">
                  <c:v>1.6592308059359642</c:v>
                </c:pt>
                <c:pt idx="80">
                  <c:v>1.6697941022092857</c:v>
                </c:pt>
                <c:pt idx="81">
                  <c:v>1.6777329770482416</c:v>
                </c:pt>
                <c:pt idx="82">
                  <c:v>1.685910435653958</c:v>
                </c:pt>
                <c:pt idx="83">
                  <c:v>1.6933840721477311</c:v>
                </c:pt>
                <c:pt idx="84">
                  <c:v>1.6986269504222933</c:v>
                </c:pt>
                <c:pt idx="85">
                  <c:v>1.7058739323376437</c:v>
                </c:pt>
                <c:pt idx="86">
                  <c:v>1.71072911199122</c:v>
                </c:pt>
                <c:pt idx="87">
                  <c:v>1.7176778641981199</c:v>
                </c:pt>
                <c:pt idx="88">
                  <c:v>1.7236663167438087</c:v>
                </c:pt>
                <c:pt idx="89">
                  <c:v>1.7321002528987928</c:v>
                </c:pt>
                <c:pt idx="90">
                  <c:v>1.7392279429307629</c:v>
                </c:pt>
                <c:pt idx="91">
                  <c:v>1.746725437801212</c:v>
                </c:pt>
                <c:pt idx="92">
                  <c:v>1.7573960967695759</c:v>
                </c:pt>
                <c:pt idx="93">
                  <c:v>1.7631161425776589</c:v>
                </c:pt>
                <c:pt idx="94">
                  <c:v>1.7718900606002768</c:v>
                </c:pt>
                <c:pt idx="95">
                  <c:v>1.7798706875984158</c:v>
                </c:pt>
                <c:pt idx="96">
                  <c:v>1.786503316314358</c:v>
                </c:pt>
                <c:pt idx="97">
                  <c:v>1.7938874838955958</c:v>
                </c:pt>
                <c:pt idx="98">
                  <c:v>1.7985339027532568</c:v>
                </c:pt>
                <c:pt idx="99">
                  <c:v>1.8032161091759318</c:v>
                </c:pt>
                <c:pt idx="100">
                  <c:v>1.8068783699957054</c:v>
                </c:pt>
                <c:pt idx="101">
                  <c:v>1.810826931335592</c:v>
                </c:pt>
                <c:pt idx="102">
                  <c:v>1.81367800734838</c:v>
                </c:pt>
                <c:pt idx="103">
                  <c:v>1.8173402681681539</c:v>
                </c:pt>
                <c:pt idx="104">
                  <c:v>1.8196008493582096</c:v>
                </c:pt>
                <c:pt idx="105">
                  <c:v>1.8233167915255046</c:v>
                </c:pt>
                <c:pt idx="106">
                  <c:v>1.8287803597843202</c:v>
                </c:pt>
                <c:pt idx="107">
                  <c:v>1.8308381447726296</c:v>
                </c:pt>
                <c:pt idx="108">
                  <c:v>1.833307486758601</c:v>
                </c:pt>
                <c:pt idx="109">
                  <c:v>1.8345481223457556</c:v>
                </c:pt>
                <c:pt idx="110">
                  <c:v>1.8337071145679249</c:v>
                </c:pt>
                <c:pt idx="111">
                  <c:v>1.8341544591306007</c:v>
                </c:pt>
                <c:pt idx="112">
                  <c:v>1.8353235195877273</c:v>
                </c:pt>
                <c:pt idx="113">
                  <c:v>1.8359259435987976</c:v>
                </c:pt>
                <c:pt idx="114">
                  <c:v>1.837017464331727</c:v>
                </c:pt>
                <c:pt idx="115">
                  <c:v>1.8387173736698954</c:v>
                </c:pt>
                <c:pt idx="116">
                  <c:v>1.8420217588395285</c:v>
                </c:pt>
                <c:pt idx="117">
                  <c:v>1.8443718089421195</c:v>
                </c:pt>
                <c:pt idx="118">
                  <c:v>1.8470737701006823</c:v>
                </c:pt>
                <c:pt idx="119">
                  <c:v>1.8484575559478933</c:v>
                </c:pt>
                <c:pt idx="120">
                  <c:v>1.8502409696044282</c:v>
                </c:pt>
                <c:pt idx="121">
                  <c:v>1.8513205611490193</c:v>
                </c:pt>
                <c:pt idx="122">
                  <c:v>1.851111800353104</c:v>
                </c:pt>
                <c:pt idx="123">
                  <c:v>1.8519707019134417</c:v>
                </c:pt>
                <c:pt idx="124">
                  <c:v>1.8537004342224555</c:v>
                </c:pt>
                <c:pt idx="125">
                  <c:v>1.8549768573746241</c:v>
                </c:pt>
                <c:pt idx="126">
                  <c:v>1.8561995991792719</c:v>
                </c:pt>
                <c:pt idx="127">
                  <c:v>1.8566886959011308</c:v>
                </c:pt>
                <c:pt idx="128">
                  <c:v>1.858639118194398</c:v>
                </c:pt>
                <c:pt idx="129">
                  <c:v>1.8626950422293267</c:v>
                </c:pt>
                <c:pt idx="130">
                  <c:v>1.8652061363744812</c:v>
                </c:pt>
                <c:pt idx="131">
                  <c:v>1.866607816004199</c:v>
                </c:pt>
                <c:pt idx="132">
                  <c:v>1.8693097771627618</c:v>
                </c:pt>
                <c:pt idx="133">
                  <c:v>1.8690950517726774</c:v>
                </c:pt>
                <c:pt idx="134">
                  <c:v>1.867979672663072</c:v>
                </c:pt>
                <c:pt idx="135">
                  <c:v>1.867484611347044</c:v>
                </c:pt>
                <c:pt idx="136">
                  <c:v>1.8657190914730162</c:v>
                </c:pt>
                <c:pt idx="137">
                  <c:v>1.8639655007873264</c:v>
                </c:pt>
                <c:pt idx="138">
                  <c:v>1.8630648470678055</c:v>
                </c:pt>
                <c:pt idx="139">
                  <c:v>1.8617108841914396</c:v>
                </c:pt>
                <c:pt idx="140">
                  <c:v>1.8617586009447917</c:v>
                </c:pt>
                <c:pt idx="141">
                  <c:v>1.863744810803073</c:v>
                </c:pt>
                <c:pt idx="142">
                  <c:v>1.8657608436321993</c:v>
                </c:pt>
                <c:pt idx="143">
                  <c:v>1.8699778117096912</c:v>
                </c:pt>
                <c:pt idx="144">
                  <c:v>1.8712005535143388</c:v>
                </c:pt>
                <c:pt idx="145">
                  <c:v>1.8724232953189865</c:v>
                </c:pt>
                <c:pt idx="146">
                  <c:v>1.8734014887627046</c:v>
                </c:pt>
                <c:pt idx="147">
                  <c:v>1.8747793100157466</c:v>
                </c:pt>
                <c:pt idx="148">
                  <c:v>1.8763539628763659</c:v>
                </c:pt>
                <c:pt idx="149">
                  <c:v>1.8815312306150689</c:v>
                </c:pt>
                <c:pt idx="150">
                  <c:v>1.8855632962733215</c:v>
                </c:pt>
                <c:pt idx="151">
                  <c:v>1.8879193109700816</c:v>
                </c:pt>
                <c:pt idx="152">
                  <c:v>1.8940031970224747</c:v>
                </c:pt>
                <c:pt idx="153">
                  <c:v>1.8974507324521639</c:v>
                </c:pt>
                <c:pt idx="154">
                  <c:v>1.900683542491769</c:v>
                </c:pt>
                <c:pt idx="155">
                  <c:v>1.9048706875984158</c:v>
                </c:pt>
                <c:pt idx="156">
                  <c:v>1.9073698525552321</c:v>
                </c:pt>
                <c:pt idx="157">
                  <c:v>1.9109486090566399</c:v>
                </c:pt>
                <c:pt idx="158">
                  <c:v>1.9141873836904137</c:v>
                </c:pt>
                <c:pt idx="159">
                  <c:v>1.9143842152979911</c:v>
                </c:pt>
                <c:pt idx="160">
                  <c:v>1.9179749009877367</c:v>
                </c:pt>
                <c:pt idx="161">
                  <c:v>1.9248640072529466</c:v>
                </c:pt>
                <c:pt idx="162">
                  <c:v>1.9266295271269742</c:v>
                </c:pt>
                <c:pt idx="163">
                  <c:v>1.9307868492627762</c:v>
                </c:pt>
                <c:pt idx="164">
                  <c:v>1.9343357827933387</c:v>
                </c:pt>
                <c:pt idx="165">
                  <c:v>1.9390358829985208</c:v>
                </c:pt>
                <c:pt idx="166">
                  <c:v>1.9463365462613924</c:v>
                </c:pt>
                <c:pt idx="167">
                  <c:v>1.9535119530467147</c:v>
                </c:pt>
                <c:pt idx="168">
                  <c:v>1.9571682492723195</c:v>
                </c:pt>
                <c:pt idx="169">
                  <c:v>1.9618385265066565</c:v>
                </c:pt>
                <c:pt idx="170">
                  <c:v>1.965297991124684</c:v>
                </c:pt>
                <c:pt idx="171">
                  <c:v>1.9703440377916686</c:v>
                </c:pt>
                <c:pt idx="172">
                  <c:v>1.9760402252230758</c:v>
                </c:pt>
                <c:pt idx="173">
                  <c:v>1.9844741613780599</c:v>
                </c:pt>
                <c:pt idx="174">
                  <c:v>1.9905878704012978</c:v>
                </c:pt>
                <c:pt idx="175">
                  <c:v>1.9981390466192681</c:v>
                </c:pt>
                <c:pt idx="176">
                  <c:v>2.0048372858710692</c:v>
                </c:pt>
                <c:pt idx="177">
                  <c:v>2.0123526745240254</c:v>
                </c:pt>
                <c:pt idx="178">
                  <c:v>2.0225163429880233</c:v>
                </c:pt>
                <c:pt idx="179">
                  <c:v>2.0292026530514864</c:v>
                </c:pt>
                <c:pt idx="180">
                  <c:v>2.0363542014601328</c:v>
                </c:pt>
                <c:pt idx="181">
                  <c:v>2.0430345469294271</c:v>
                </c:pt>
                <c:pt idx="182">
                  <c:v>2.045330915684497</c:v>
                </c:pt>
                <c:pt idx="183">
                  <c:v>2.0499773345421577</c:v>
                </c:pt>
                <c:pt idx="184">
                  <c:v>2.0558942119578183</c:v>
                </c:pt>
                <c:pt idx="185">
                  <c:v>2.0638271222026052</c:v>
                </c:pt>
                <c:pt idx="186">
                  <c:v>2.0690043899413082</c:v>
                </c:pt>
                <c:pt idx="187">
                  <c:v>2.0764780264350815</c:v>
                </c:pt>
                <c:pt idx="188">
                  <c:v>2.0858901560337832</c:v>
                </c:pt>
                <c:pt idx="189">
                  <c:v>2.0931788901083168</c:v>
                </c:pt>
                <c:pt idx="190">
                  <c:v>2.1018991267834135</c:v>
                </c:pt>
                <c:pt idx="191">
                  <c:v>2.1098201078398624</c:v>
                </c:pt>
                <c:pt idx="192">
                  <c:v>2.1163811614257764</c:v>
                </c:pt>
                <c:pt idx="193">
                  <c:v>2.1218506942787614</c:v>
                </c:pt>
                <c:pt idx="194">
                  <c:v>2.1275170587393233</c:v>
                </c:pt>
                <c:pt idx="195">
                  <c:v>2.1349906952330961</c:v>
                </c:pt>
                <c:pt idx="196">
                  <c:v>2.1425120484802216</c:v>
                </c:pt>
                <c:pt idx="197">
                  <c:v>2.1519301426730926</c:v>
                </c:pt>
                <c:pt idx="198">
                  <c:v>2.1576442238870066</c:v>
                </c:pt>
                <c:pt idx="199">
                  <c:v>2.1619983776303862</c:v>
                </c:pt>
                <c:pt idx="200">
                  <c:v>2.1701281194827504</c:v>
                </c:pt>
                <c:pt idx="201">
                  <c:v>2.1792300901846637</c:v>
                </c:pt>
                <c:pt idx="202">
                  <c:v>2.1869423104451973</c:v>
                </c:pt>
                <c:pt idx="203">
                  <c:v>2.1965989884048289</c:v>
                </c:pt>
                <c:pt idx="204">
                  <c:v>2.2020864150403208</c:v>
                </c:pt>
                <c:pt idx="205">
                  <c:v>2.2102280860810231</c:v>
                </c:pt>
                <c:pt idx="206">
                  <c:v>2.2155842916447965</c:v>
                </c:pt>
                <c:pt idx="207">
                  <c:v>2.2247041561292171</c:v>
                </c:pt>
                <c:pt idx="208">
                  <c:v>2.2305912105740324</c:v>
                </c:pt>
                <c:pt idx="209">
                  <c:v>2.2429737080689032</c:v>
                </c:pt>
                <c:pt idx="210">
                  <c:v>2.2484969222694087</c:v>
                </c:pt>
                <c:pt idx="211">
                  <c:v>2.252857040606957</c:v>
                </c:pt>
                <c:pt idx="212">
                  <c:v>2.2622154888581383</c:v>
                </c:pt>
                <c:pt idx="213">
                  <c:v>2.2696891253519111</c:v>
                </c:pt>
                <c:pt idx="214">
                  <c:v>2.2803299613494299</c:v>
                </c:pt>
                <c:pt idx="215">
                  <c:v>2.289783843107315</c:v>
                </c:pt>
                <c:pt idx="216">
                  <c:v>2.294370616023286</c:v>
                </c:pt>
                <c:pt idx="217">
                  <c:v>2.3025122870639882</c:v>
                </c:pt>
                <c:pt idx="218">
                  <c:v>2.3087572171589446</c:v>
                </c:pt>
                <c:pt idx="219">
                  <c:v>2.3134752111466335</c:v>
                </c:pt>
                <c:pt idx="220">
                  <c:v>2.3218435367657584</c:v>
                </c:pt>
                <c:pt idx="221">
                  <c:v>2.3319594884764041</c:v>
                </c:pt>
                <c:pt idx="222">
                  <c:v>2.3335937872787134</c:v>
                </c:pt>
                <c:pt idx="223">
                  <c:v>2.3377570740086844</c:v>
                </c:pt>
                <c:pt idx="224">
                  <c:v>2.3426659350097818</c:v>
                </c:pt>
                <c:pt idx="225">
                  <c:v>2.3450338788948799</c:v>
                </c:pt>
                <c:pt idx="226">
                  <c:v>2.3522808608102306</c:v>
                </c:pt>
                <c:pt idx="227">
                  <c:v>2.3564858996993845</c:v>
                </c:pt>
              </c:numCache>
            </c:numRef>
          </c:val>
          <c:smooth val="0"/>
          <c:extLst>
            <c:ext xmlns:c16="http://schemas.microsoft.com/office/drawing/2014/chart" uri="{C3380CC4-5D6E-409C-BE32-E72D297353CC}">
              <c16:uniqueId val="{00000004-7588-4BB2-9A43-2574304598DA}"/>
            </c:ext>
          </c:extLst>
        </c:ser>
        <c:ser>
          <c:idx val="6"/>
          <c:order val="5"/>
          <c:tx>
            <c:strRef>
              <c:f>'4.2a,b'!$O$2</c:f>
              <c:strCache>
                <c:ptCount val="1"/>
                <c:pt idx="0">
                  <c:v>4000+</c:v>
                </c:pt>
              </c:strCache>
            </c:strRef>
          </c:tx>
          <c:spPr>
            <a:ln w="25400">
              <a:solidFill>
                <a:schemeClr val="accent1">
                  <a:lumMod val="75000"/>
                </a:schemeClr>
              </a:solidFill>
              <a:prstDash val="solid"/>
            </a:ln>
          </c:spPr>
          <c:marker>
            <c:symbol val="none"/>
          </c:marker>
          <c:cat>
            <c:strRef>
              <c:f>'4.2a,b'!$A$3:$A$230</c:f>
              <c:strCache>
                <c:ptCount val="217"/>
                <c:pt idx="0">
                  <c:v>2000</c:v>
                </c:pt>
                <c:pt idx="24">
                  <c:v>2002</c:v>
                </c:pt>
                <c:pt idx="48">
                  <c:v>2004</c:v>
                </c:pt>
                <c:pt idx="72">
                  <c:v>2006</c:v>
                </c:pt>
                <c:pt idx="96">
                  <c:v>2008</c:v>
                </c:pt>
                <c:pt idx="120">
                  <c:v>2010</c:v>
                </c:pt>
                <c:pt idx="144">
                  <c:v>2012</c:v>
                </c:pt>
                <c:pt idx="156">
                  <c:v>2013</c:v>
                </c:pt>
                <c:pt idx="168">
                  <c:v>2014</c:v>
                </c:pt>
                <c:pt idx="180">
                  <c:v>2015</c:v>
                </c:pt>
                <c:pt idx="192">
                  <c:v>2016</c:v>
                </c:pt>
                <c:pt idx="216">
                  <c:v>2018</c:v>
                </c:pt>
              </c:strCache>
            </c:strRef>
          </c:cat>
          <c:val>
            <c:numRef>
              <c:f>'4.2a,b'!$O$3:$O$230</c:f>
              <c:numCache>
                <c:formatCode>0.000</c:formatCode>
                <c:ptCount val="228"/>
                <c:pt idx="0">
                  <c:v>1</c:v>
                </c:pt>
                <c:pt idx="1">
                  <c:v>1.0003852118171133</c:v>
                </c:pt>
                <c:pt idx="2">
                  <c:v>1.0002074217476764</c:v>
                </c:pt>
                <c:pt idx="3">
                  <c:v>1.001205021581739</c:v>
                </c:pt>
                <c:pt idx="4">
                  <c:v>1.001313671068617</c:v>
                </c:pt>
                <c:pt idx="5">
                  <c:v>1.0009087047993441</c:v>
                </c:pt>
                <c:pt idx="6">
                  <c:v>1.0016791284335707</c:v>
                </c:pt>
                <c:pt idx="7">
                  <c:v>1.0009284592515038</c:v>
                </c:pt>
                <c:pt idx="8">
                  <c:v>1.0001284039390377</c:v>
                </c:pt>
                <c:pt idx="9">
                  <c:v>0.99910117242673568</c:v>
                </c:pt>
                <c:pt idx="10">
                  <c:v>0.99922957636577348</c:v>
                </c:pt>
                <c:pt idx="11">
                  <c:v>0.99982220993056314</c:v>
                </c:pt>
                <c:pt idx="12">
                  <c:v>1.0008198097646257</c:v>
                </c:pt>
                <c:pt idx="13">
                  <c:v>1.0013926888772557</c:v>
                </c:pt>
                <c:pt idx="14">
                  <c:v>1.0001284039390377</c:v>
                </c:pt>
                <c:pt idx="15">
                  <c:v>1.0013729344250961</c:v>
                </c:pt>
                <c:pt idx="16">
                  <c:v>1.0017087601118102</c:v>
                </c:pt>
                <c:pt idx="17">
                  <c:v>1.0032693618324229</c:v>
                </c:pt>
                <c:pt idx="18">
                  <c:v>1.0044052428316033</c:v>
                </c:pt>
                <c:pt idx="19">
                  <c:v>1.0050966486571911</c:v>
                </c:pt>
                <c:pt idx="20">
                  <c:v>1.0035064152583388</c:v>
                </c:pt>
                <c:pt idx="21">
                  <c:v>1.0035953102930573</c:v>
                </c:pt>
                <c:pt idx="22">
                  <c:v>1.0065979870213249</c:v>
                </c:pt>
                <c:pt idx="23">
                  <c:v>1.0102624378969409</c:v>
                </c:pt>
                <c:pt idx="24">
                  <c:v>1.012721867190818</c:v>
                </c:pt>
                <c:pt idx="25">
                  <c:v>1.0150232608674179</c:v>
                </c:pt>
                <c:pt idx="26">
                  <c:v>1.0168999338225853</c:v>
                </c:pt>
                <c:pt idx="27">
                  <c:v>1.0182333593433621</c:v>
                </c:pt>
                <c:pt idx="28">
                  <c:v>1.0215224756279446</c:v>
                </c:pt>
                <c:pt idx="29">
                  <c:v>1.024367116738935</c:v>
                </c:pt>
                <c:pt idx="30">
                  <c:v>1.0265894926068964</c:v>
                </c:pt>
                <c:pt idx="31">
                  <c:v>1.0302243118042729</c:v>
                </c:pt>
                <c:pt idx="32">
                  <c:v>1.0316663868119278</c:v>
                </c:pt>
                <c:pt idx="33">
                  <c:v>1.0344912734707585</c:v>
                </c:pt>
                <c:pt idx="34">
                  <c:v>1.0393113597977144</c:v>
                </c:pt>
                <c:pt idx="35">
                  <c:v>1.0432721274557253</c:v>
                </c:pt>
                <c:pt idx="36">
                  <c:v>1.0473810535049337</c:v>
                </c:pt>
                <c:pt idx="37">
                  <c:v>1.0521616309275703</c:v>
                </c:pt>
                <c:pt idx="38">
                  <c:v>1.0548284819691238</c:v>
                </c:pt>
                <c:pt idx="39">
                  <c:v>1.0586806001402567</c:v>
                </c:pt>
                <c:pt idx="40">
                  <c:v>1.0635105636932924</c:v>
                </c:pt>
                <c:pt idx="41">
                  <c:v>1.0688146340981599</c:v>
                </c:pt>
                <c:pt idx="42">
                  <c:v>1.0739507916596702</c:v>
                </c:pt>
                <c:pt idx="43">
                  <c:v>1.0802425846725205</c:v>
                </c:pt>
                <c:pt idx="44">
                  <c:v>1.0851416888081151</c:v>
                </c:pt>
                <c:pt idx="45">
                  <c:v>1.090880357160495</c:v>
                </c:pt>
                <c:pt idx="46">
                  <c:v>1.0984166806594036</c:v>
                </c:pt>
                <c:pt idx="47">
                  <c:v>1.1024465888999733</c:v>
                </c:pt>
                <c:pt idx="48">
                  <c:v>1.1069604812184546</c:v>
                </c:pt>
                <c:pt idx="49">
                  <c:v>1.1119978665191668</c:v>
                </c:pt>
                <c:pt idx="50">
                  <c:v>1.1155832995861443</c:v>
                </c:pt>
                <c:pt idx="51">
                  <c:v>1.1221615321553096</c:v>
                </c:pt>
                <c:pt idx="52">
                  <c:v>1.1273371986211393</c:v>
                </c:pt>
                <c:pt idx="53">
                  <c:v>1.1310016494967554</c:v>
                </c:pt>
                <c:pt idx="54">
                  <c:v>1.1366119139100974</c:v>
                </c:pt>
                <c:pt idx="55">
                  <c:v>1.1414813863674527</c:v>
                </c:pt>
                <c:pt idx="56">
                  <c:v>1.1469434923895974</c:v>
                </c:pt>
                <c:pt idx="57">
                  <c:v>1.1514968936123979</c:v>
                </c:pt>
                <c:pt idx="58">
                  <c:v>1.1562083304524757</c:v>
                </c:pt>
                <c:pt idx="59">
                  <c:v>1.1628655808302797</c:v>
                </c:pt>
                <c:pt idx="60">
                  <c:v>1.1674584909573995</c:v>
                </c:pt>
                <c:pt idx="61">
                  <c:v>1.1729601058838637</c:v>
                </c:pt>
                <c:pt idx="62">
                  <c:v>1.1765356617247613</c:v>
                </c:pt>
                <c:pt idx="63">
                  <c:v>1.1817409598688304</c:v>
                </c:pt>
                <c:pt idx="64">
                  <c:v>1.1858103770137194</c:v>
                </c:pt>
                <c:pt idx="65">
                  <c:v>1.189741512993491</c:v>
                </c:pt>
                <c:pt idx="66">
                  <c:v>1.1941368785990143</c:v>
                </c:pt>
                <c:pt idx="67">
                  <c:v>1.1983840858133401</c:v>
                </c:pt>
                <c:pt idx="68">
                  <c:v>1.2022263267583932</c:v>
                </c:pt>
                <c:pt idx="69">
                  <c:v>1.2054166707821776</c:v>
                </c:pt>
                <c:pt idx="70">
                  <c:v>1.2090416127534742</c:v>
                </c:pt>
                <c:pt idx="71">
                  <c:v>1.212676431950851</c:v>
                </c:pt>
                <c:pt idx="72">
                  <c:v>1.217081674782454</c:v>
                </c:pt>
                <c:pt idx="73">
                  <c:v>1.2214869176140573</c:v>
                </c:pt>
                <c:pt idx="74">
                  <c:v>1.2231858004997875</c:v>
                </c:pt>
                <c:pt idx="75">
                  <c:v>1.2272157087403575</c:v>
                </c:pt>
                <c:pt idx="76">
                  <c:v>1.2282034313483401</c:v>
                </c:pt>
                <c:pt idx="77">
                  <c:v>1.2299517003644695</c:v>
                </c:pt>
                <c:pt idx="78">
                  <c:v>1.2318580049978765</c:v>
                </c:pt>
                <c:pt idx="79">
                  <c:v>1.2333297116837707</c:v>
                </c:pt>
                <c:pt idx="80">
                  <c:v>1.2369546536550675</c:v>
                </c:pt>
                <c:pt idx="81">
                  <c:v>1.2399375759311755</c:v>
                </c:pt>
                <c:pt idx="82">
                  <c:v>1.2435032545459932</c:v>
                </c:pt>
                <c:pt idx="83">
                  <c:v>1.2478393567950377</c:v>
                </c:pt>
                <c:pt idx="84">
                  <c:v>1.251493930444574</c:v>
                </c:pt>
                <c:pt idx="85">
                  <c:v>1.2552966624853077</c:v>
                </c:pt>
                <c:pt idx="86">
                  <c:v>1.2582499530831761</c:v>
                </c:pt>
                <c:pt idx="87">
                  <c:v>1.2628132315320566</c:v>
                </c:pt>
                <c:pt idx="88">
                  <c:v>1.2659344349732822</c:v>
                </c:pt>
                <c:pt idx="89">
                  <c:v>1.2699939748920912</c:v>
                </c:pt>
                <c:pt idx="90">
                  <c:v>1.2731744416897959</c:v>
                </c:pt>
                <c:pt idx="91">
                  <c:v>1.2768191381132523</c:v>
                </c:pt>
                <c:pt idx="92">
                  <c:v>1.2811453631362169</c:v>
                </c:pt>
                <c:pt idx="93">
                  <c:v>1.2837233191430519</c:v>
                </c:pt>
                <c:pt idx="94">
                  <c:v>1.2896397775648687</c:v>
                </c:pt>
                <c:pt idx="95">
                  <c:v>1.2951512697174126</c:v>
                </c:pt>
                <c:pt idx="96">
                  <c:v>1.2997244253923728</c:v>
                </c:pt>
                <c:pt idx="97">
                  <c:v>1.3049198463103622</c:v>
                </c:pt>
                <c:pt idx="98">
                  <c:v>1.3081595764645457</c:v>
                </c:pt>
                <c:pt idx="99">
                  <c:v>1.3107967958278597</c:v>
                </c:pt>
                <c:pt idx="100">
                  <c:v>1.3134537696433333</c:v>
                </c:pt>
                <c:pt idx="101">
                  <c:v>1.3154094604071394</c:v>
                </c:pt>
                <c:pt idx="102">
                  <c:v>1.3170392027103108</c:v>
                </c:pt>
                <c:pt idx="103">
                  <c:v>1.3193208419347511</c:v>
                </c:pt>
                <c:pt idx="104">
                  <c:v>1.3211481287595193</c:v>
                </c:pt>
                <c:pt idx="105">
                  <c:v>1.3231136967494048</c:v>
                </c:pt>
                <c:pt idx="106">
                  <c:v>1.3255830032693618</c:v>
                </c:pt>
                <c:pt idx="107">
                  <c:v>1.3277856246851634</c:v>
                </c:pt>
                <c:pt idx="108">
                  <c:v>1.3293462264057763</c:v>
                </c:pt>
                <c:pt idx="109">
                  <c:v>1.3306895291526328</c:v>
                </c:pt>
                <c:pt idx="110">
                  <c:v>1.3306401430222337</c:v>
                </c:pt>
                <c:pt idx="111">
                  <c:v>1.3304722301788765</c:v>
                </c:pt>
                <c:pt idx="112">
                  <c:v>1.3311833904566241</c:v>
                </c:pt>
                <c:pt idx="113">
                  <c:v>1.3310253548393469</c:v>
                </c:pt>
                <c:pt idx="114">
                  <c:v>1.330966091482868</c:v>
                </c:pt>
                <c:pt idx="115">
                  <c:v>1.3314500755607794</c:v>
                </c:pt>
                <c:pt idx="116">
                  <c:v>1.331706883438855</c:v>
                </c:pt>
                <c:pt idx="117">
                  <c:v>1.3320920952559683</c:v>
                </c:pt>
                <c:pt idx="118">
                  <c:v>1.3328723961162747</c:v>
                </c:pt>
                <c:pt idx="119">
                  <c:v>1.3341564355066524</c:v>
                </c:pt>
                <c:pt idx="120">
                  <c:v>1.3357367916794247</c:v>
                </c:pt>
                <c:pt idx="121">
                  <c:v>1.3367343915134873</c:v>
                </c:pt>
                <c:pt idx="122">
                  <c:v>1.337504815147714</c:v>
                </c:pt>
                <c:pt idx="123">
                  <c:v>1.3385518011121758</c:v>
                </c:pt>
                <c:pt idx="124">
                  <c:v>1.3397469454678348</c:v>
                </c:pt>
                <c:pt idx="125">
                  <c:v>1.3411396343450905</c:v>
                </c:pt>
                <c:pt idx="126">
                  <c:v>1.3422360064399514</c:v>
                </c:pt>
                <c:pt idx="127">
                  <c:v>1.3430656934306568</c:v>
                </c:pt>
                <c:pt idx="128">
                  <c:v>1.3443398555949546</c:v>
                </c:pt>
                <c:pt idx="129">
                  <c:v>1.3448534713511058</c:v>
                </c:pt>
                <c:pt idx="130">
                  <c:v>1.3462264057762019</c:v>
                </c:pt>
                <c:pt idx="131">
                  <c:v>1.3479450431140918</c:v>
                </c:pt>
                <c:pt idx="132">
                  <c:v>1.349653803225902</c:v>
                </c:pt>
                <c:pt idx="133">
                  <c:v>1.3508390703554813</c:v>
                </c:pt>
                <c:pt idx="134">
                  <c:v>1.351550230633229</c:v>
                </c:pt>
                <c:pt idx="135">
                  <c:v>1.3525577076933715</c:v>
                </c:pt>
                <c:pt idx="136">
                  <c:v>1.3524194265282539</c:v>
                </c:pt>
                <c:pt idx="137">
                  <c:v>1.3524885671108127</c:v>
                </c:pt>
                <c:pt idx="138">
                  <c:v>1.3528737789279259</c:v>
                </c:pt>
                <c:pt idx="139">
                  <c:v>1.3527848838932075</c:v>
                </c:pt>
                <c:pt idx="140">
                  <c:v>1.3533873946840769</c:v>
                </c:pt>
                <c:pt idx="141">
                  <c:v>1.3545924162658158</c:v>
                </c:pt>
                <c:pt idx="142">
                  <c:v>1.35607400017779</c:v>
                </c:pt>
                <c:pt idx="143">
                  <c:v>1.3585235522455874</c:v>
                </c:pt>
                <c:pt idx="144">
                  <c:v>1.3596594332447676</c:v>
                </c:pt>
                <c:pt idx="145">
                  <c:v>1.3605088746876328</c:v>
                </c:pt>
                <c:pt idx="146">
                  <c:v>1.3618818091127287</c:v>
                </c:pt>
                <c:pt idx="147">
                  <c:v>1.3626423555208755</c:v>
                </c:pt>
                <c:pt idx="148">
                  <c:v>1.3639856582677321</c:v>
                </c:pt>
                <c:pt idx="149">
                  <c:v>1.3646770640933201</c:v>
                </c:pt>
                <c:pt idx="150">
                  <c:v>1.3658722084489792</c:v>
                </c:pt>
                <c:pt idx="151">
                  <c:v>1.3671266161611173</c:v>
                </c:pt>
                <c:pt idx="152">
                  <c:v>1.3691020613770828</c:v>
                </c:pt>
                <c:pt idx="153">
                  <c:v>1.370465118576099</c:v>
                </c:pt>
                <c:pt idx="154">
                  <c:v>1.3727467578005392</c:v>
                </c:pt>
                <c:pt idx="155">
                  <c:v>1.375225941546576</c:v>
                </c:pt>
                <c:pt idx="156">
                  <c:v>1.3770137194670249</c:v>
                </c:pt>
                <c:pt idx="157">
                  <c:v>1.3798287288997757</c:v>
                </c:pt>
                <c:pt idx="158">
                  <c:v>1.3820609819938168</c:v>
                </c:pt>
                <c:pt idx="159">
                  <c:v>1.3830882135061189</c:v>
                </c:pt>
                <c:pt idx="160">
                  <c:v>1.385034027043845</c:v>
                </c:pt>
                <c:pt idx="161">
                  <c:v>1.3878194047983565</c:v>
                </c:pt>
                <c:pt idx="162">
                  <c:v>1.3891923392234524</c:v>
                </c:pt>
                <c:pt idx="163">
                  <c:v>1.3913159428306154</c:v>
                </c:pt>
                <c:pt idx="164">
                  <c:v>1.3939926710982489</c:v>
                </c:pt>
                <c:pt idx="165">
                  <c:v>1.3961854152879705</c:v>
                </c:pt>
                <c:pt idx="166">
                  <c:v>1.3997807255810277</c:v>
                </c:pt>
                <c:pt idx="167">
                  <c:v>1.4029908240569717</c:v>
                </c:pt>
                <c:pt idx="168">
                  <c:v>1.405736692907164</c:v>
                </c:pt>
                <c:pt idx="169">
                  <c:v>1.4088183874440703</c:v>
                </c:pt>
                <c:pt idx="170">
                  <c:v>1.411188921703229</c:v>
                </c:pt>
                <c:pt idx="171">
                  <c:v>1.4137273688057446</c:v>
                </c:pt>
                <c:pt idx="172">
                  <c:v>1.4164633604298569</c:v>
                </c:pt>
                <c:pt idx="173">
                  <c:v>1.4196734589058009</c:v>
                </c:pt>
                <c:pt idx="174">
                  <c:v>1.422241537686556</c:v>
                </c:pt>
                <c:pt idx="175">
                  <c:v>1.425915865788252</c:v>
                </c:pt>
                <c:pt idx="176">
                  <c:v>1.4291457187163557</c:v>
                </c:pt>
                <c:pt idx="177">
                  <c:v>1.4326126250703752</c:v>
                </c:pt>
                <c:pt idx="178">
                  <c:v>1.4357239512855209</c:v>
                </c:pt>
                <c:pt idx="179">
                  <c:v>1.43864761020515</c:v>
                </c:pt>
                <c:pt idx="180">
                  <c:v>1.4425787461849213</c:v>
                </c:pt>
                <c:pt idx="181">
                  <c:v>1.447072884051243</c:v>
                </c:pt>
                <c:pt idx="182">
                  <c:v>1.4502138419446282</c:v>
                </c:pt>
                <c:pt idx="183">
                  <c:v>1.4539276789506435</c:v>
                </c:pt>
                <c:pt idx="184">
                  <c:v>1.4576810248609779</c:v>
                </c:pt>
                <c:pt idx="185">
                  <c:v>1.4604565253894097</c:v>
                </c:pt>
                <c:pt idx="186">
                  <c:v>1.4630739903005641</c:v>
                </c:pt>
                <c:pt idx="187">
                  <c:v>1.4663828610373062</c:v>
                </c:pt>
                <c:pt idx="188">
                  <c:v>1.4692176249222169</c:v>
                </c:pt>
                <c:pt idx="189">
                  <c:v>1.4713906146597791</c:v>
                </c:pt>
                <c:pt idx="190">
                  <c:v>1.4756180674219452</c:v>
                </c:pt>
                <c:pt idx="191">
                  <c:v>1.479865274636271</c:v>
                </c:pt>
                <c:pt idx="192">
                  <c:v>1.4846853609632271</c:v>
                </c:pt>
                <c:pt idx="193">
                  <c:v>1.4889226909514732</c:v>
                </c:pt>
                <c:pt idx="194">
                  <c:v>1.4923500884011733</c:v>
                </c:pt>
                <c:pt idx="195">
                  <c:v>1.4972491925367679</c:v>
                </c:pt>
                <c:pt idx="196">
                  <c:v>1.5020297699594045</c:v>
                </c:pt>
                <c:pt idx="197">
                  <c:v>1.5061485732346929</c:v>
                </c:pt>
                <c:pt idx="198">
                  <c:v>1.5083808263287339</c:v>
                </c:pt>
                <c:pt idx="199">
                  <c:v>1.5120353999782701</c:v>
                </c:pt>
                <c:pt idx="200">
                  <c:v>1.5166085556532303</c:v>
                </c:pt>
                <c:pt idx="201">
                  <c:v>1.5214780281105855</c:v>
                </c:pt>
                <c:pt idx="202">
                  <c:v>1.5267919757415327</c:v>
                </c:pt>
                <c:pt idx="203">
                  <c:v>1.5319478877552029</c:v>
                </c:pt>
                <c:pt idx="204">
                  <c:v>1.5365901840127218</c:v>
                </c:pt>
                <c:pt idx="205">
                  <c:v>1.5419633950001481</c:v>
                </c:pt>
                <c:pt idx="206">
                  <c:v>1.5465859368055075</c:v>
                </c:pt>
                <c:pt idx="207">
                  <c:v>1.5519789022450934</c:v>
                </c:pt>
                <c:pt idx="208">
                  <c:v>1.5557717570597474</c:v>
                </c:pt>
                <c:pt idx="209">
                  <c:v>1.5605128255780647</c:v>
                </c:pt>
                <c:pt idx="210">
                  <c:v>1.5633278350108155</c:v>
                </c:pt>
                <c:pt idx="211">
                  <c:v>1.5673478660253055</c:v>
                </c:pt>
                <c:pt idx="212">
                  <c:v>1.5730173937951266</c:v>
                </c:pt>
                <c:pt idx="213">
                  <c:v>1.5770966881660955</c:v>
                </c:pt>
                <c:pt idx="214">
                  <c:v>1.5829044971010342</c:v>
                </c:pt>
                <c:pt idx="215">
                  <c:v>1.587615933941112</c:v>
                </c:pt>
                <c:pt idx="216">
                  <c:v>1.5909149274517744</c:v>
                </c:pt>
                <c:pt idx="217">
                  <c:v>1.5961794889523226</c:v>
                </c:pt>
                <c:pt idx="218">
                  <c:v>1.6006341179143249</c:v>
                </c:pt>
                <c:pt idx="219">
                  <c:v>1.6034096184427566</c:v>
                </c:pt>
                <c:pt idx="220">
                  <c:v>1.6071333326748516</c:v>
                </c:pt>
                <c:pt idx="221">
                  <c:v>1.6108175380026273</c:v>
                </c:pt>
                <c:pt idx="222">
                  <c:v>1.6117756289323706</c:v>
                </c:pt>
                <c:pt idx="223">
                  <c:v>1.6128028604446727</c:v>
                </c:pt>
                <c:pt idx="224">
                  <c:v>1.6137214424700967</c:v>
                </c:pt>
                <c:pt idx="225">
                  <c:v>1.6138992325395336</c:v>
                </c:pt>
                <c:pt idx="226">
                  <c:v>1.6150844996691129</c:v>
                </c:pt>
                <c:pt idx="227">
                  <c:v>1.6154697114862262</c:v>
                </c:pt>
              </c:numCache>
            </c:numRef>
          </c:val>
          <c:smooth val="0"/>
          <c:extLst>
            <c:ext xmlns:c16="http://schemas.microsoft.com/office/drawing/2014/chart" uri="{C3380CC4-5D6E-409C-BE32-E72D297353CC}">
              <c16:uniqueId val="{00000005-7588-4BB2-9A43-2574304598DA}"/>
            </c:ext>
          </c:extLst>
        </c:ser>
        <c:dLbls>
          <c:showLegendKey val="0"/>
          <c:showVal val="0"/>
          <c:showCatName val="0"/>
          <c:showSerName val="0"/>
          <c:showPercent val="0"/>
          <c:showBubbleSize val="0"/>
        </c:dLbls>
        <c:smooth val="0"/>
        <c:axId val="161097600"/>
        <c:axId val="161099136"/>
      </c:lineChart>
      <c:catAx>
        <c:axId val="161097600"/>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099136"/>
        <c:crosses val="autoZero"/>
        <c:auto val="1"/>
        <c:lblAlgn val="ctr"/>
        <c:lblOffset val="100"/>
        <c:tickLblSkip val="24"/>
        <c:tickMarkSkip val="12"/>
        <c:noMultiLvlLbl val="0"/>
      </c:catAx>
      <c:valAx>
        <c:axId val="161099136"/>
        <c:scaling>
          <c:orientation val="minMax"/>
          <c:max val="2.6"/>
          <c:min val="0.60000000000002063"/>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Change</a:t>
                </a:r>
              </a:p>
            </c:rich>
          </c:tx>
          <c:layout>
            <c:manualLayout>
              <c:xMode val="edge"/>
              <c:yMode val="edge"/>
              <c:x val="1.3946111111111338E-2"/>
              <c:y val="0.3982365740740799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097600"/>
        <c:crosses val="autoZero"/>
        <c:crossBetween val="between"/>
        <c:majorUnit val="0.2"/>
        <c:minorUnit val="0.1"/>
      </c:valAx>
      <c:spPr>
        <a:solidFill>
          <a:srgbClr val="FFFFFF"/>
        </a:solidFill>
        <a:ln w="25400">
          <a:noFill/>
        </a:ln>
      </c:spPr>
    </c:plotArea>
    <c:legend>
      <c:legendPos val="b"/>
      <c:layout>
        <c:manualLayout>
          <c:xMode val="edge"/>
          <c:yMode val="edge"/>
          <c:x val="0.18539722222222538"/>
          <c:y val="0.88828472222221444"/>
          <c:w val="0.72666795667556494"/>
          <c:h val="0.10669973071547879"/>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4.3a : Light passenger average travel 2018</a:t>
            </a:r>
          </a:p>
        </c:rich>
      </c:tx>
      <c:layout>
        <c:manualLayout>
          <c:xMode val="edge"/>
          <c:yMode val="edge"/>
          <c:x val="0.12905694444444443"/>
          <c:y val="2.6539351851851859E-2"/>
        </c:manualLayout>
      </c:layout>
      <c:overlay val="0"/>
      <c:spPr>
        <a:noFill/>
        <a:ln w="25400">
          <a:noFill/>
        </a:ln>
      </c:spPr>
    </c:title>
    <c:autoTitleDeleted val="0"/>
    <c:plotArea>
      <c:layout>
        <c:manualLayout>
          <c:layoutTarget val="inner"/>
          <c:xMode val="edge"/>
          <c:yMode val="edge"/>
          <c:x val="0.1475866666666667"/>
          <c:y val="0.13216957605984817"/>
          <c:w val="0.82422749999999989"/>
          <c:h val="0.65835411471321692"/>
        </c:manualLayout>
      </c:layout>
      <c:lineChart>
        <c:grouping val="standard"/>
        <c:varyColors val="0"/>
        <c:ser>
          <c:idx val="0"/>
          <c:order val="0"/>
          <c:tx>
            <c:strRef>
              <c:f>'4.3a,b'!$B$3</c:f>
              <c:strCache>
                <c:ptCount val="1"/>
                <c:pt idx="0">
                  <c:v>&lt;1350</c:v>
                </c:pt>
              </c:strCache>
            </c:strRef>
          </c:tx>
          <c:spPr>
            <a:ln w="25400">
              <a:solidFill>
                <a:srgbClr val="C0C0C0"/>
              </a:solidFill>
              <a:prstDash val="solid"/>
            </a:ln>
          </c:spPr>
          <c:marker>
            <c:symbol val="none"/>
          </c:marker>
          <c:cat>
            <c:numRef>
              <c:f>'4.3a,b'!$A$7:$A$44</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'4.3a,b'!$B$7:$B$44</c:f>
              <c:numCache>
                <c:formatCode>0</c:formatCode>
                <c:ptCount val="38"/>
                <c:pt idx="0">
                  <c:v>5096.5173863999999</c:v>
                </c:pt>
                <c:pt idx="1">
                  <c:v>4948.6708017000001</c:v>
                </c:pt>
                <c:pt idx="2">
                  <c:v>5970.3139481999997</c:v>
                </c:pt>
                <c:pt idx="3">
                  <c:v>5259.8188952</c:v>
                </c:pt>
                <c:pt idx="4">
                  <c:v>4853.1766881000003</c:v>
                </c:pt>
                <c:pt idx="5">
                  <c:v>5761.3758434000001</c:v>
                </c:pt>
                <c:pt idx="6">
                  <c:v>5965.9358732999999</c:v>
                </c:pt>
                <c:pt idx="7">
                  <c:v>5201.8422612000004</c:v>
                </c:pt>
                <c:pt idx="8">
                  <c:v>5408.7147514999997</c:v>
                </c:pt>
                <c:pt idx="9">
                  <c:v>6414.4332659000002</c:v>
                </c:pt>
                <c:pt idx="10">
                  <c:v>5977.4653023999999</c:v>
                </c:pt>
                <c:pt idx="11">
                  <c:v>6567.2681875999997</c:v>
                </c:pt>
                <c:pt idx="12">
                  <c:v>6368.1471471000004</c:v>
                </c:pt>
                <c:pt idx="13">
                  <c:v>6582.9323045000001</c:v>
                </c:pt>
                <c:pt idx="14">
                  <c:v>6745.3326116999997</c:v>
                </c:pt>
                <c:pt idx="15">
                  <c:v>7094.7215619999997</c:v>
                </c:pt>
                <c:pt idx="16">
                  <c:v>7420.9140154999996</c:v>
                </c:pt>
                <c:pt idx="17">
                  <c:v>7509.9421997999998</c:v>
                </c:pt>
                <c:pt idx="18">
                  <c:v>7643.1592922</c:v>
                </c:pt>
                <c:pt idx="19">
                  <c:v>7872.2874846000004</c:v>
                </c:pt>
                <c:pt idx="20">
                  <c:v>8299.3693488000008</c:v>
                </c:pt>
                <c:pt idx="21">
                  <c:v>8569.8586470999999</c:v>
                </c:pt>
                <c:pt idx="22">
                  <c:v>8837.6935403000007</c:v>
                </c:pt>
                <c:pt idx="23">
                  <c:v>8553.3350969999992</c:v>
                </c:pt>
                <c:pt idx="24">
                  <c:v>9689.6285344000007</c:v>
                </c:pt>
                <c:pt idx="25">
                  <c:v>9841.0152314000006</c:v>
                </c:pt>
                <c:pt idx="26">
                  <c:v>9961.6012869000006</c:v>
                </c:pt>
                <c:pt idx="27">
                  <c:v>9605.0860775000001</c:v>
                </c:pt>
                <c:pt idx="28">
                  <c:v>9981.8104237999996</c:v>
                </c:pt>
                <c:pt idx="29">
                  <c:v>8862.8365030000004</c:v>
                </c:pt>
                <c:pt idx="30">
                  <c:v>9833.6344709000005</c:v>
                </c:pt>
                <c:pt idx="31">
                  <c:v>10064.791862</c:v>
                </c:pt>
                <c:pt idx="32">
                  <c:v>10130.268048</c:v>
                </c:pt>
                <c:pt idx="33">
                  <c:v>9236.2855113000005</c:v>
                </c:pt>
                <c:pt idx="34">
                  <c:v>10391.761035</c:v>
                </c:pt>
                <c:pt idx="35">
                  <c:v>10313.596905</c:v>
                </c:pt>
                <c:pt idx="36">
                  <c:v>11558.190543999999</c:v>
                </c:pt>
                <c:pt idx="37">
                  <c:v>12080.088453</c:v>
                </c:pt>
              </c:numCache>
            </c:numRef>
          </c:val>
          <c:smooth val="0"/>
          <c:extLst>
            <c:ext xmlns:c16="http://schemas.microsoft.com/office/drawing/2014/chart" uri="{C3380CC4-5D6E-409C-BE32-E72D297353CC}">
              <c16:uniqueId val="{00000000-5AF8-41B6-AC03-D4D99A6ADEF5}"/>
            </c:ext>
          </c:extLst>
        </c:ser>
        <c:ser>
          <c:idx val="1"/>
          <c:order val="1"/>
          <c:tx>
            <c:strRef>
              <c:f>'4.3a,b'!$C$3</c:f>
              <c:strCache>
                <c:ptCount val="1"/>
                <c:pt idx="0">
                  <c:v>1350-1599cc</c:v>
                </c:pt>
              </c:strCache>
            </c:strRef>
          </c:tx>
          <c:spPr>
            <a:ln w="25400">
              <a:solidFill>
                <a:srgbClr val="A6B9D0"/>
              </a:solidFill>
              <a:prstDash val="solid"/>
            </a:ln>
          </c:spPr>
          <c:marker>
            <c:symbol val="none"/>
          </c:marker>
          <c:cat>
            <c:numRef>
              <c:f>'4.3a,b'!$A$7:$A$34</c:f>
              <c:numCache>
                <c:formatCode>General</c:formatCode>
                <c:ptCount val="2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numCache>
            </c:numRef>
          </c:cat>
          <c:val>
            <c:numRef>
              <c:f>'4.3a,b'!$C$7:$C$44</c:f>
              <c:numCache>
                <c:formatCode>0</c:formatCode>
                <c:ptCount val="38"/>
                <c:pt idx="0">
                  <c:v>3724.1464405000002</c:v>
                </c:pt>
                <c:pt idx="1">
                  <c:v>3078.2244907999998</c:v>
                </c:pt>
                <c:pt idx="2">
                  <c:v>4244.6491051000003</c:v>
                </c:pt>
                <c:pt idx="3">
                  <c:v>3042.5158373999998</c:v>
                </c:pt>
                <c:pt idx="4">
                  <c:v>4295.4611151999998</c:v>
                </c:pt>
                <c:pt idx="5">
                  <c:v>4103.1404756000002</c:v>
                </c:pt>
                <c:pt idx="6">
                  <c:v>4411.0139220999999</c:v>
                </c:pt>
                <c:pt idx="7">
                  <c:v>4616.8497780999996</c:v>
                </c:pt>
                <c:pt idx="8">
                  <c:v>5444.2193386999998</c:v>
                </c:pt>
                <c:pt idx="9">
                  <c:v>5577.2814070000004</c:v>
                </c:pt>
                <c:pt idx="10">
                  <c:v>6033.8915206000001</c:v>
                </c:pt>
                <c:pt idx="11">
                  <c:v>6485.7893328</c:v>
                </c:pt>
                <c:pt idx="12">
                  <c:v>6608.6647131999998</c:v>
                </c:pt>
                <c:pt idx="13">
                  <c:v>7048.7175158</c:v>
                </c:pt>
                <c:pt idx="14">
                  <c:v>7403.4247009999999</c:v>
                </c:pt>
                <c:pt idx="15">
                  <c:v>7684.7757811000001</c:v>
                </c:pt>
                <c:pt idx="16">
                  <c:v>8195.0574395000003</c:v>
                </c:pt>
                <c:pt idx="17">
                  <c:v>8366.0132126999997</c:v>
                </c:pt>
                <c:pt idx="18">
                  <c:v>8616.1286495999993</c:v>
                </c:pt>
                <c:pt idx="19">
                  <c:v>8764.5485991000005</c:v>
                </c:pt>
                <c:pt idx="20">
                  <c:v>8985.5969372</c:v>
                </c:pt>
                <c:pt idx="21">
                  <c:v>9450.9237171000004</c:v>
                </c:pt>
                <c:pt idx="22">
                  <c:v>9558.0849527999999</c:v>
                </c:pt>
                <c:pt idx="23">
                  <c:v>9331.0210671000004</c:v>
                </c:pt>
                <c:pt idx="24">
                  <c:v>10659.390308</c:v>
                </c:pt>
                <c:pt idx="25">
                  <c:v>10772.488722</c:v>
                </c:pt>
                <c:pt idx="26">
                  <c:v>10916.241818</c:v>
                </c:pt>
                <c:pt idx="27">
                  <c:v>10433.273482000001</c:v>
                </c:pt>
                <c:pt idx="28">
                  <c:v>10770.547422</c:v>
                </c:pt>
                <c:pt idx="29">
                  <c:v>10597.436968</c:v>
                </c:pt>
                <c:pt idx="30">
                  <c:v>11331.860513</c:v>
                </c:pt>
                <c:pt idx="31">
                  <c:v>11834.940629999999</c:v>
                </c:pt>
                <c:pt idx="32">
                  <c:v>11527.512860000001</c:v>
                </c:pt>
                <c:pt idx="33">
                  <c:v>10236.639696</c:v>
                </c:pt>
                <c:pt idx="34">
                  <c:v>11005.456514</c:v>
                </c:pt>
                <c:pt idx="35">
                  <c:v>11437.078031999999</c:v>
                </c:pt>
                <c:pt idx="36">
                  <c:v>12229.766584000001</c:v>
                </c:pt>
                <c:pt idx="37">
                  <c:v>12581.680281999999</c:v>
                </c:pt>
              </c:numCache>
            </c:numRef>
          </c:val>
          <c:smooth val="0"/>
          <c:extLst>
            <c:ext xmlns:c16="http://schemas.microsoft.com/office/drawing/2014/chart" uri="{C3380CC4-5D6E-409C-BE32-E72D297353CC}">
              <c16:uniqueId val="{00000001-5AF8-41B6-AC03-D4D99A6ADEF5}"/>
            </c:ext>
          </c:extLst>
        </c:ser>
        <c:ser>
          <c:idx val="2"/>
          <c:order val="2"/>
          <c:tx>
            <c:strRef>
              <c:f>'4.3a,b'!$D$3</c:f>
              <c:strCache>
                <c:ptCount val="1"/>
                <c:pt idx="0">
                  <c:v>1600-1999cc</c:v>
                </c:pt>
              </c:strCache>
            </c:strRef>
          </c:tx>
          <c:spPr>
            <a:ln w="25400">
              <a:solidFill>
                <a:srgbClr val="83B1DA"/>
              </a:solidFill>
              <a:prstDash val="solid"/>
            </a:ln>
          </c:spPr>
          <c:marker>
            <c:symbol val="none"/>
          </c:marker>
          <c:cat>
            <c:numRef>
              <c:f>'4.3a,b'!$A$7:$A$34</c:f>
              <c:numCache>
                <c:formatCode>General</c:formatCode>
                <c:ptCount val="2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numCache>
            </c:numRef>
          </c:cat>
          <c:val>
            <c:numRef>
              <c:f>'4.3a,b'!$D$7:$D$44</c:f>
              <c:numCache>
                <c:formatCode>0</c:formatCode>
                <c:ptCount val="38"/>
                <c:pt idx="0">
                  <c:v>4491.2969112999999</c:v>
                </c:pt>
                <c:pt idx="1">
                  <c:v>3733.2313976999999</c:v>
                </c:pt>
                <c:pt idx="2">
                  <c:v>3232.8036490999998</c:v>
                </c:pt>
                <c:pt idx="3">
                  <c:v>2972.0193118000002</c:v>
                </c:pt>
                <c:pt idx="4">
                  <c:v>3243.4979683000001</c:v>
                </c:pt>
                <c:pt idx="5">
                  <c:v>3416.2138943</c:v>
                </c:pt>
                <c:pt idx="6">
                  <c:v>3405.7655138</c:v>
                </c:pt>
                <c:pt idx="7">
                  <c:v>3829.6023733000002</c:v>
                </c:pt>
                <c:pt idx="8">
                  <c:v>4443.9055074999997</c:v>
                </c:pt>
                <c:pt idx="9">
                  <c:v>4672.1563347000001</c:v>
                </c:pt>
                <c:pt idx="10">
                  <c:v>5152.8786400999998</c:v>
                </c:pt>
                <c:pt idx="11">
                  <c:v>5559.6285834</c:v>
                </c:pt>
                <c:pt idx="12">
                  <c:v>6085.7659895999996</c:v>
                </c:pt>
                <c:pt idx="13">
                  <c:v>6484.3384456000003</c:v>
                </c:pt>
                <c:pt idx="14">
                  <c:v>6870.8319597</c:v>
                </c:pt>
                <c:pt idx="15">
                  <c:v>7473.8005025000002</c:v>
                </c:pt>
                <c:pt idx="16">
                  <c:v>8078.6354074999999</c:v>
                </c:pt>
                <c:pt idx="17">
                  <c:v>8329.4772489000006</c:v>
                </c:pt>
                <c:pt idx="18">
                  <c:v>8800.6294761000008</c:v>
                </c:pt>
                <c:pt idx="19">
                  <c:v>9059.8134356999999</c:v>
                </c:pt>
                <c:pt idx="20">
                  <c:v>9199.9664986000007</c:v>
                </c:pt>
                <c:pt idx="21">
                  <c:v>9631.8005002999998</c:v>
                </c:pt>
                <c:pt idx="22">
                  <c:v>9828.8462104999999</c:v>
                </c:pt>
                <c:pt idx="23">
                  <c:v>9968.1106980999994</c:v>
                </c:pt>
                <c:pt idx="24">
                  <c:v>11218.410625</c:v>
                </c:pt>
                <c:pt idx="25">
                  <c:v>11288.960213</c:v>
                </c:pt>
                <c:pt idx="26">
                  <c:v>11369.083041</c:v>
                </c:pt>
                <c:pt idx="27">
                  <c:v>10902.158184</c:v>
                </c:pt>
                <c:pt idx="28">
                  <c:v>11301.490659999999</c:v>
                </c:pt>
                <c:pt idx="29">
                  <c:v>10985.392214</c:v>
                </c:pt>
                <c:pt idx="30">
                  <c:v>12086.237397000001</c:v>
                </c:pt>
                <c:pt idx="31">
                  <c:v>12658.617528000001</c:v>
                </c:pt>
                <c:pt idx="32">
                  <c:v>12752.564554</c:v>
                </c:pt>
                <c:pt idx="33">
                  <c:v>12522.528104999999</c:v>
                </c:pt>
                <c:pt idx="34">
                  <c:v>12995.459081000001</c:v>
                </c:pt>
                <c:pt idx="35">
                  <c:v>14002.422494</c:v>
                </c:pt>
                <c:pt idx="36">
                  <c:v>14752.472377</c:v>
                </c:pt>
                <c:pt idx="37">
                  <c:v>15311.619789</c:v>
                </c:pt>
              </c:numCache>
            </c:numRef>
          </c:val>
          <c:smooth val="0"/>
          <c:extLst>
            <c:ext xmlns:c16="http://schemas.microsoft.com/office/drawing/2014/chart" uri="{C3380CC4-5D6E-409C-BE32-E72D297353CC}">
              <c16:uniqueId val="{00000002-5AF8-41B6-AC03-D4D99A6ADEF5}"/>
            </c:ext>
          </c:extLst>
        </c:ser>
        <c:ser>
          <c:idx val="3"/>
          <c:order val="3"/>
          <c:tx>
            <c:strRef>
              <c:f>'4.3a,b'!$E$3</c:f>
              <c:strCache>
                <c:ptCount val="1"/>
                <c:pt idx="0">
                  <c:v>2000-2999cc</c:v>
                </c:pt>
              </c:strCache>
            </c:strRef>
          </c:tx>
          <c:spPr>
            <a:ln w="25400">
              <a:solidFill>
                <a:srgbClr val="60A9E4"/>
              </a:solidFill>
              <a:prstDash val="solid"/>
            </a:ln>
          </c:spPr>
          <c:marker>
            <c:symbol val="none"/>
          </c:marker>
          <c:cat>
            <c:numRef>
              <c:f>'4.3a,b'!$A$7:$A$34</c:f>
              <c:numCache>
                <c:formatCode>General</c:formatCode>
                <c:ptCount val="2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numCache>
            </c:numRef>
          </c:cat>
          <c:val>
            <c:numRef>
              <c:f>'4.3a,b'!$E$7:$E$44</c:f>
              <c:numCache>
                <c:formatCode>0</c:formatCode>
                <c:ptCount val="38"/>
                <c:pt idx="0">
                  <c:v>2716.3185665999999</c:v>
                </c:pt>
                <c:pt idx="1">
                  <c:v>2825.8819503999998</c:v>
                </c:pt>
                <c:pt idx="2">
                  <c:v>3797.8213185999998</c:v>
                </c:pt>
                <c:pt idx="3">
                  <c:v>2556.1055194999999</c:v>
                </c:pt>
                <c:pt idx="4">
                  <c:v>3243.6278922000001</c:v>
                </c:pt>
                <c:pt idx="5">
                  <c:v>3174.3760723999999</c:v>
                </c:pt>
                <c:pt idx="6">
                  <c:v>3129.1830515000001</c:v>
                </c:pt>
                <c:pt idx="7">
                  <c:v>4087.1523934000002</c:v>
                </c:pt>
                <c:pt idx="8">
                  <c:v>4021.6024806</c:v>
                </c:pt>
                <c:pt idx="9">
                  <c:v>4545.9701418000004</c:v>
                </c:pt>
                <c:pt idx="10">
                  <c:v>4660.2253712000002</c:v>
                </c:pt>
                <c:pt idx="11">
                  <c:v>5235.0420609000003</c:v>
                </c:pt>
                <c:pt idx="12">
                  <c:v>5714.7009052000003</c:v>
                </c:pt>
                <c:pt idx="13">
                  <c:v>6462.2204044999999</c:v>
                </c:pt>
                <c:pt idx="14">
                  <c:v>7120.5007729999998</c:v>
                </c:pt>
                <c:pt idx="15">
                  <c:v>7890.2717909000003</c:v>
                </c:pt>
                <c:pt idx="16">
                  <c:v>8829.2561363000004</c:v>
                </c:pt>
                <c:pt idx="17">
                  <c:v>9094.9925552000004</c:v>
                </c:pt>
                <c:pt idx="18">
                  <c:v>9006.2156837000002</c:v>
                </c:pt>
                <c:pt idx="19">
                  <c:v>9052.8517802999995</c:v>
                </c:pt>
                <c:pt idx="20">
                  <c:v>9912.5216684999996</c:v>
                </c:pt>
                <c:pt idx="21">
                  <c:v>9848.0481299000003</c:v>
                </c:pt>
                <c:pt idx="22">
                  <c:v>10390.341668999999</c:v>
                </c:pt>
                <c:pt idx="23">
                  <c:v>10720.598458</c:v>
                </c:pt>
                <c:pt idx="24">
                  <c:v>12100.654317</c:v>
                </c:pt>
                <c:pt idx="25">
                  <c:v>12189.903203</c:v>
                </c:pt>
                <c:pt idx="26">
                  <c:v>12220.234186</c:v>
                </c:pt>
                <c:pt idx="27">
                  <c:v>11758.627560000001</c:v>
                </c:pt>
                <c:pt idx="28">
                  <c:v>12144.38132</c:v>
                </c:pt>
                <c:pt idx="29">
                  <c:v>11974.301103</c:v>
                </c:pt>
                <c:pt idx="30">
                  <c:v>13149.876872000001</c:v>
                </c:pt>
                <c:pt idx="31">
                  <c:v>13944.451583</c:v>
                </c:pt>
                <c:pt idx="32">
                  <c:v>14664.41964</c:v>
                </c:pt>
                <c:pt idx="33">
                  <c:v>15126.325725000001</c:v>
                </c:pt>
                <c:pt idx="34">
                  <c:v>15955.07101</c:v>
                </c:pt>
                <c:pt idx="35">
                  <c:v>17163.136503999998</c:v>
                </c:pt>
                <c:pt idx="36">
                  <c:v>17613.163267</c:v>
                </c:pt>
                <c:pt idx="37">
                  <c:v>17122.078015999999</c:v>
                </c:pt>
              </c:numCache>
            </c:numRef>
          </c:val>
          <c:smooth val="0"/>
          <c:extLst>
            <c:ext xmlns:c16="http://schemas.microsoft.com/office/drawing/2014/chart" uri="{C3380CC4-5D6E-409C-BE32-E72D297353CC}">
              <c16:uniqueId val="{00000003-5AF8-41B6-AC03-D4D99A6ADEF5}"/>
            </c:ext>
          </c:extLst>
        </c:ser>
        <c:ser>
          <c:idx val="4"/>
          <c:order val="4"/>
          <c:tx>
            <c:strRef>
              <c:f>'4.3a,b'!$F$3</c:f>
              <c:strCache>
                <c:ptCount val="1"/>
                <c:pt idx="0">
                  <c:v>3000cc+</c:v>
                </c:pt>
              </c:strCache>
            </c:strRef>
          </c:tx>
          <c:spPr>
            <a:ln w="25400">
              <a:solidFill>
                <a:srgbClr val="3DA1EE"/>
              </a:solidFill>
              <a:prstDash val="solid"/>
            </a:ln>
          </c:spPr>
          <c:marker>
            <c:symbol val="none"/>
          </c:marker>
          <c:cat>
            <c:numRef>
              <c:f>'4.3a,b'!$A$7:$A$34</c:f>
              <c:numCache>
                <c:formatCode>General</c:formatCode>
                <c:ptCount val="2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numCache>
            </c:numRef>
          </c:cat>
          <c:val>
            <c:numRef>
              <c:f>'4.3a,b'!$F$7:$F$44</c:f>
              <c:numCache>
                <c:formatCode>0</c:formatCode>
                <c:ptCount val="38"/>
                <c:pt idx="0">
                  <c:v>1982.4678097000001</c:v>
                </c:pt>
                <c:pt idx="1">
                  <c:v>2211.1913092999998</c:v>
                </c:pt>
                <c:pt idx="2">
                  <c:v>2275.3370359</c:v>
                </c:pt>
                <c:pt idx="3">
                  <c:v>2146.3609197999999</c:v>
                </c:pt>
                <c:pt idx="4">
                  <c:v>2386.5322726999998</c:v>
                </c:pt>
                <c:pt idx="5">
                  <c:v>2376.2640523999999</c:v>
                </c:pt>
                <c:pt idx="6">
                  <c:v>2892.9102358999999</c:v>
                </c:pt>
                <c:pt idx="7">
                  <c:v>3724.8333739999998</c:v>
                </c:pt>
                <c:pt idx="8">
                  <c:v>3715.2887093999998</c:v>
                </c:pt>
                <c:pt idx="9">
                  <c:v>3875.2930864</c:v>
                </c:pt>
                <c:pt idx="10">
                  <c:v>4550.0515524000002</c:v>
                </c:pt>
                <c:pt idx="11">
                  <c:v>5124.7460364999997</c:v>
                </c:pt>
                <c:pt idx="12">
                  <c:v>5380.4105885999998</c:v>
                </c:pt>
                <c:pt idx="13">
                  <c:v>5428.2697178999997</c:v>
                </c:pt>
                <c:pt idx="14">
                  <c:v>5638.1152393000002</c:v>
                </c:pt>
                <c:pt idx="15">
                  <c:v>6750.5625375999998</c:v>
                </c:pt>
                <c:pt idx="16">
                  <c:v>7407.0581371999997</c:v>
                </c:pt>
                <c:pt idx="17">
                  <c:v>7470.2027565999997</c:v>
                </c:pt>
                <c:pt idx="18">
                  <c:v>7928.2611565999996</c:v>
                </c:pt>
                <c:pt idx="19">
                  <c:v>8201.6614539000002</c:v>
                </c:pt>
                <c:pt idx="20">
                  <c:v>8547.3303159000006</c:v>
                </c:pt>
                <c:pt idx="21">
                  <c:v>8803.1030102000004</c:v>
                </c:pt>
                <c:pt idx="22">
                  <c:v>8868.2957592000002</c:v>
                </c:pt>
                <c:pt idx="23">
                  <c:v>9465.3682403999992</c:v>
                </c:pt>
                <c:pt idx="24">
                  <c:v>10127.530547</c:v>
                </c:pt>
                <c:pt idx="25">
                  <c:v>10382.846266</c:v>
                </c:pt>
                <c:pt idx="26">
                  <c:v>10794.438792999999</c:v>
                </c:pt>
                <c:pt idx="27">
                  <c:v>10937.366980000001</c:v>
                </c:pt>
                <c:pt idx="28">
                  <c:v>11413.540790999999</c:v>
                </c:pt>
                <c:pt idx="29">
                  <c:v>11647.565541</c:v>
                </c:pt>
                <c:pt idx="30">
                  <c:v>12182.132032</c:v>
                </c:pt>
                <c:pt idx="31">
                  <c:v>12649.122012</c:v>
                </c:pt>
                <c:pt idx="32">
                  <c:v>13446.542341</c:v>
                </c:pt>
                <c:pt idx="33">
                  <c:v>13721.830408</c:v>
                </c:pt>
                <c:pt idx="34">
                  <c:v>14769.354486</c:v>
                </c:pt>
                <c:pt idx="35">
                  <c:v>15496.188314999999</c:v>
                </c:pt>
                <c:pt idx="36">
                  <c:v>15996.327327000001</c:v>
                </c:pt>
                <c:pt idx="37">
                  <c:v>18104.243592999999</c:v>
                </c:pt>
              </c:numCache>
            </c:numRef>
          </c:val>
          <c:smooth val="0"/>
          <c:extLst>
            <c:ext xmlns:c16="http://schemas.microsoft.com/office/drawing/2014/chart" uri="{C3380CC4-5D6E-409C-BE32-E72D297353CC}">
              <c16:uniqueId val="{00000004-5AF8-41B6-AC03-D4D99A6ADEF5}"/>
            </c:ext>
          </c:extLst>
        </c:ser>
        <c:dLbls>
          <c:showLegendKey val="0"/>
          <c:showVal val="0"/>
          <c:showCatName val="0"/>
          <c:showSerName val="0"/>
          <c:showPercent val="0"/>
          <c:showBubbleSize val="0"/>
        </c:dLbls>
        <c:smooth val="0"/>
        <c:axId val="161213440"/>
        <c:axId val="161236096"/>
      </c:lineChart>
      <c:catAx>
        <c:axId val="16121344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1132500000000038"/>
              <c:y val="0.92875555555556344"/>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2700000" vert="horz"/>
          <a:lstStyle/>
          <a:p>
            <a:pPr>
              <a:defRPr sz="700" b="0" i="0" u="none" strike="noStrike" baseline="0">
                <a:solidFill>
                  <a:srgbClr val="000000"/>
                </a:solidFill>
                <a:latin typeface="Arial"/>
                <a:ea typeface="Arial"/>
                <a:cs typeface="Arial"/>
              </a:defRPr>
            </a:pPr>
            <a:endParaRPr lang="en-US"/>
          </a:p>
        </c:txPr>
        <c:crossAx val="161236096"/>
        <c:crosses val="autoZero"/>
        <c:auto val="1"/>
        <c:lblAlgn val="ctr"/>
        <c:lblOffset val="100"/>
        <c:tickLblSkip val="4"/>
        <c:tickMarkSkip val="1"/>
        <c:noMultiLvlLbl val="0"/>
      </c:catAx>
      <c:valAx>
        <c:axId val="161236096"/>
        <c:scaling>
          <c:orientation val="minMax"/>
          <c:max val="3000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Annual km/vehicle</a:t>
                </a:r>
              </a:p>
            </c:rich>
          </c:tx>
          <c:layout>
            <c:manualLayout>
              <c:xMode val="edge"/>
              <c:yMode val="edge"/>
              <c:x val="5.6211111111111114E-3"/>
              <c:y val="0.2840222222222266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213440"/>
        <c:crosses val="autoZero"/>
        <c:crossBetween val="between"/>
        <c:majorUnit val="5000"/>
      </c:valAx>
      <c:spPr>
        <a:solidFill>
          <a:srgbClr val="FFFFFF"/>
        </a:solidFill>
        <a:ln w="25400">
          <a:noFill/>
        </a:ln>
      </c:spPr>
    </c:plotArea>
    <c:legend>
      <c:legendPos val="r"/>
      <c:layout>
        <c:manualLayout>
          <c:xMode val="edge"/>
          <c:yMode val="edge"/>
          <c:x val="0.15410386556123237"/>
          <c:y val="0.14214473190851137"/>
          <c:w val="0.25277972222222228"/>
          <c:h val="0.24937655520332686"/>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4.3b : Light commercial average travel 2018</a:t>
            </a:r>
          </a:p>
        </c:rich>
      </c:tx>
      <c:layout>
        <c:manualLayout>
          <c:xMode val="edge"/>
          <c:yMode val="edge"/>
          <c:x val="0.1222930555555576"/>
          <c:y val="2.7248611111111216E-2"/>
        </c:manualLayout>
      </c:layout>
      <c:overlay val="0"/>
      <c:spPr>
        <a:noFill/>
        <a:ln w="25400">
          <a:noFill/>
        </a:ln>
      </c:spPr>
    </c:title>
    <c:autoTitleDeleted val="0"/>
    <c:plotArea>
      <c:layout>
        <c:manualLayout>
          <c:layoutTarget val="inner"/>
          <c:xMode val="edge"/>
          <c:yMode val="edge"/>
          <c:x val="0.15469694444444718"/>
          <c:y val="0.12765957446807893"/>
          <c:w val="0.79927805555555564"/>
          <c:h val="0.68347129629630365"/>
        </c:manualLayout>
      </c:layout>
      <c:lineChart>
        <c:grouping val="standard"/>
        <c:varyColors val="0"/>
        <c:ser>
          <c:idx val="0"/>
          <c:order val="0"/>
          <c:tx>
            <c:strRef>
              <c:f>'4.3a,b'!$G$3</c:f>
              <c:strCache>
                <c:ptCount val="1"/>
                <c:pt idx="0">
                  <c:v>&lt;1350</c:v>
                </c:pt>
              </c:strCache>
            </c:strRef>
          </c:tx>
          <c:spPr>
            <a:ln w="25400">
              <a:solidFill>
                <a:srgbClr val="C0C0C0"/>
              </a:solidFill>
              <a:prstDash val="solid"/>
            </a:ln>
          </c:spPr>
          <c:marker>
            <c:symbol val="none"/>
          </c:marker>
          <c:cat>
            <c:numRef>
              <c:f>'4.3a,b'!$A$7:$A$44</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'4.3a,b'!$G$7:$G$44</c:f>
              <c:numCache>
                <c:formatCode>0</c:formatCode>
                <c:ptCount val="38"/>
                <c:pt idx="0">
                  <c:v>6373.5152416999999</c:v>
                </c:pt>
                <c:pt idx="1">
                  <c:v>9801.5734893999997</c:v>
                </c:pt>
                <c:pt idx="2">
                  <c:v>8360.3733209999991</c:v>
                </c:pt>
                <c:pt idx="3">
                  <c:v>5763.5703394000002</c:v>
                </c:pt>
                <c:pt idx="4">
                  <c:v>3529.1732864999999</c:v>
                </c:pt>
                <c:pt idx="5">
                  <c:v>5815.5231145999996</c:v>
                </c:pt>
                <c:pt idx="6">
                  <c:v>8820.7691501999998</c:v>
                </c:pt>
                <c:pt idx="7">
                  <c:v>6061.0600709999999</c:v>
                </c:pt>
                <c:pt idx="8">
                  <c:v>5914.2934422999997</c:v>
                </c:pt>
                <c:pt idx="9">
                  <c:v>5234.4632529</c:v>
                </c:pt>
                <c:pt idx="10">
                  <c:v>6519.4261146999997</c:v>
                </c:pt>
                <c:pt idx="11">
                  <c:v>5503.9667073000001</c:v>
                </c:pt>
                <c:pt idx="12">
                  <c:v>6975.5886780000001</c:v>
                </c:pt>
                <c:pt idx="13">
                  <c:v>6076.5038568</c:v>
                </c:pt>
                <c:pt idx="14">
                  <c:v>12148.853697</c:v>
                </c:pt>
                <c:pt idx="15">
                  <c:v>5866.5669429</c:v>
                </c:pt>
                <c:pt idx="16">
                  <c:v>2809.2133333000002</c:v>
                </c:pt>
                <c:pt idx="17">
                  <c:v>5178.7352198999997</c:v>
                </c:pt>
                <c:pt idx="18">
                  <c:v>4179.5294597000002</c:v>
                </c:pt>
                <c:pt idx="19">
                  <c:v>6877.3540351000001</c:v>
                </c:pt>
                <c:pt idx="20">
                  <c:v>7455.2837141999998</c:v>
                </c:pt>
                <c:pt idx="21">
                  <c:v>6069.4181951999999</c:v>
                </c:pt>
                <c:pt idx="22">
                  <c:v>6596.5570987999999</c:v>
                </c:pt>
                <c:pt idx="23">
                  <c:v>6705.9346605999999</c:v>
                </c:pt>
                <c:pt idx="24">
                  <c:v>9173.5642551000001</c:v>
                </c:pt>
                <c:pt idx="25">
                  <c:v>6356.2826019000004</c:v>
                </c:pt>
                <c:pt idx="26">
                  <c:v>4628.5843272000002</c:v>
                </c:pt>
                <c:pt idx="27">
                  <c:v>5617.8973284000003</c:v>
                </c:pt>
                <c:pt idx="28">
                  <c:v>5784.7557881000002</c:v>
                </c:pt>
                <c:pt idx="29">
                  <c:v>7509.4628243999996</c:v>
                </c:pt>
                <c:pt idx="30">
                  <c:v>6111.1543140000003</c:v>
                </c:pt>
                <c:pt idx="31">
                  <c:v>10216.075989000001</c:v>
                </c:pt>
                <c:pt idx="32">
                  <c:v>13314.574436000001</c:v>
                </c:pt>
                <c:pt idx="33">
                  <c:v>12094.163415999999</c:v>
                </c:pt>
                <c:pt idx="34">
                  <c:v>14062.960934999999</c:v>
                </c:pt>
                <c:pt idx="35">
                  <c:v>11835.716189999999</c:v>
                </c:pt>
                <c:pt idx="36">
                  <c:v>8987.7821827000007</c:v>
                </c:pt>
                <c:pt idx="37">
                  <c:v>7447.1932436999996</c:v>
                </c:pt>
              </c:numCache>
            </c:numRef>
          </c:val>
          <c:smooth val="0"/>
          <c:extLst>
            <c:ext xmlns:c16="http://schemas.microsoft.com/office/drawing/2014/chart" uri="{C3380CC4-5D6E-409C-BE32-E72D297353CC}">
              <c16:uniqueId val="{00000000-58D8-4402-B3C4-5DF1362A8703}"/>
            </c:ext>
          </c:extLst>
        </c:ser>
        <c:ser>
          <c:idx val="1"/>
          <c:order val="1"/>
          <c:tx>
            <c:strRef>
              <c:f>'4.3a,b'!$H$3</c:f>
              <c:strCache>
                <c:ptCount val="1"/>
                <c:pt idx="0">
                  <c:v>1350-1599cc</c:v>
                </c:pt>
              </c:strCache>
            </c:strRef>
          </c:tx>
          <c:spPr>
            <a:ln w="25400">
              <a:solidFill>
                <a:srgbClr val="A6B9D0"/>
              </a:solidFill>
              <a:prstDash val="solid"/>
            </a:ln>
          </c:spPr>
          <c:marker>
            <c:symbol val="none"/>
          </c:marker>
          <c:cat>
            <c:numRef>
              <c:f>'4.3a,b'!$A$7:$A$44</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'4.3a,b'!$H$7:$H$44</c:f>
              <c:numCache>
                <c:formatCode>0</c:formatCode>
                <c:ptCount val="38"/>
                <c:pt idx="0">
                  <c:v>6221.3400906999996</c:v>
                </c:pt>
                <c:pt idx="1">
                  <c:v>7288.4430051999998</c:v>
                </c:pt>
                <c:pt idx="2">
                  <c:v>7166.9422957999996</c:v>
                </c:pt>
                <c:pt idx="3">
                  <c:v>4448.3743074000004</c:v>
                </c:pt>
                <c:pt idx="4">
                  <c:v>3490.4785099999999</c:v>
                </c:pt>
                <c:pt idx="5">
                  <c:v>3600.1622409000001</c:v>
                </c:pt>
                <c:pt idx="6">
                  <c:v>4548.0425525000001</c:v>
                </c:pt>
                <c:pt idx="7">
                  <c:v>4597.7573070999997</c:v>
                </c:pt>
                <c:pt idx="8">
                  <c:v>4822.4114196999999</c:v>
                </c:pt>
                <c:pt idx="9">
                  <c:v>3991.8326551999999</c:v>
                </c:pt>
                <c:pt idx="10">
                  <c:v>4106.1777884000003</c:v>
                </c:pt>
                <c:pt idx="11">
                  <c:v>5175.1242909000002</c:v>
                </c:pt>
                <c:pt idx="12">
                  <c:v>5167.5610459</c:v>
                </c:pt>
                <c:pt idx="13">
                  <c:v>6633.3294047999998</c:v>
                </c:pt>
                <c:pt idx="14">
                  <c:v>5816.3412938000001</c:v>
                </c:pt>
                <c:pt idx="15">
                  <c:v>6263.2782915999996</c:v>
                </c:pt>
                <c:pt idx="16">
                  <c:v>7567.4566519999998</c:v>
                </c:pt>
                <c:pt idx="17">
                  <c:v>7823.6796342999996</c:v>
                </c:pt>
                <c:pt idx="18">
                  <c:v>8036.2406996999998</c:v>
                </c:pt>
                <c:pt idx="19">
                  <c:v>7585.5292017000002</c:v>
                </c:pt>
                <c:pt idx="20">
                  <c:v>6510.8995543000001</c:v>
                </c:pt>
                <c:pt idx="21">
                  <c:v>6878.1063771999998</c:v>
                </c:pt>
                <c:pt idx="22">
                  <c:v>7585.1974866999999</c:v>
                </c:pt>
                <c:pt idx="23">
                  <c:v>8472.1060608999996</c:v>
                </c:pt>
                <c:pt idx="24">
                  <c:v>8690.7086276999999</c:v>
                </c:pt>
                <c:pt idx="25">
                  <c:v>9883.0043592999991</c:v>
                </c:pt>
                <c:pt idx="26">
                  <c:v>10076.173871999999</c:v>
                </c:pt>
                <c:pt idx="27">
                  <c:v>9630.6305456999999</c:v>
                </c:pt>
                <c:pt idx="28">
                  <c:v>11281.469440999999</c:v>
                </c:pt>
                <c:pt idx="29">
                  <c:v>13352.047943</c:v>
                </c:pt>
                <c:pt idx="30">
                  <c:v>13719.489315000001</c:v>
                </c:pt>
                <c:pt idx="31">
                  <c:v>15068.343299</c:v>
                </c:pt>
                <c:pt idx="32">
                  <c:v>12573.960510999999</c:v>
                </c:pt>
                <c:pt idx="33">
                  <c:v>9407.2900291999995</c:v>
                </c:pt>
                <c:pt idx="34">
                  <c:v>14170.92388</c:v>
                </c:pt>
                <c:pt idx="35">
                  <c:v>17365.761620000001</c:v>
                </c:pt>
                <c:pt idx="36">
                  <c:v>14802.939560000001</c:v>
                </c:pt>
                <c:pt idx="37">
                  <c:v>11698.903345000001</c:v>
                </c:pt>
              </c:numCache>
            </c:numRef>
          </c:val>
          <c:smooth val="0"/>
          <c:extLst>
            <c:ext xmlns:c16="http://schemas.microsoft.com/office/drawing/2014/chart" uri="{C3380CC4-5D6E-409C-BE32-E72D297353CC}">
              <c16:uniqueId val="{00000001-58D8-4402-B3C4-5DF1362A8703}"/>
            </c:ext>
          </c:extLst>
        </c:ser>
        <c:ser>
          <c:idx val="2"/>
          <c:order val="2"/>
          <c:tx>
            <c:strRef>
              <c:f>'4.3a,b'!$I$3</c:f>
              <c:strCache>
                <c:ptCount val="1"/>
                <c:pt idx="0">
                  <c:v>1600-1999cc</c:v>
                </c:pt>
              </c:strCache>
            </c:strRef>
          </c:tx>
          <c:spPr>
            <a:ln w="25400">
              <a:solidFill>
                <a:srgbClr val="83B1DA"/>
              </a:solidFill>
              <a:prstDash val="solid"/>
            </a:ln>
          </c:spPr>
          <c:marker>
            <c:symbol val="none"/>
          </c:marker>
          <c:cat>
            <c:numRef>
              <c:f>'4.3a,b'!$A$7:$A$44</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'4.3a,b'!$I$7:$I$44</c:f>
              <c:numCache>
                <c:formatCode>0</c:formatCode>
                <c:ptCount val="38"/>
                <c:pt idx="0">
                  <c:v>7468.2001620999999</c:v>
                </c:pt>
                <c:pt idx="1">
                  <c:v>6779.3064329999997</c:v>
                </c:pt>
                <c:pt idx="2">
                  <c:v>4630.6470891999998</c:v>
                </c:pt>
                <c:pt idx="3">
                  <c:v>3311.5835198999998</c:v>
                </c:pt>
                <c:pt idx="4">
                  <c:v>3837.7066261</c:v>
                </c:pt>
                <c:pt idx="5">
                  <c:v>4590.5101181</c:v>
                </c:pt>
                <c:pt idx="6">
                  <c:v>4490.3098318000002</c:v>
                </c:pt>
                <c:pt idx="7">
                  <c:v>5029.6380614</c:v>
                </c:pt>
                <c:pt idx="8">
                  <c:v>5153.5159081000002</c:v>
                </c:pt>
                <c:pt idx="9">
                  <c:v>5119.7738038999996</c:v>
                </c:pt>
                <c:pt idx="10">
                  <c:v>5523.2273447999996</c:v>
                </c:pt>
                <c:pt idx="11">
                  <c:v>5959.8979391000003</c:v>
                </c:pt>
                <c:pt idx="12">
                  <c:v>6428.9338495000002</c:v>
                </c:pt>
                <c:pt idx="13">
                  <c:v>6532.9576950999999</c:v>
                </c:pt>
                <c:pt idx="14">
                  <c:v>6910.6737461000002</c:v>
                </c:pt>
                <c:pt idx="15">
                  <c:v>7551.8139633999999</c:v>
                </c:pt>
                <c:pt idx="16">
                  <c:v>7722.1779651999996</c:v>
                </c:pt>
                <c:pt idx="17">
                  <c:v>8179.1391550999997</c:v>
                </c:pt>
                <c:pt idx="18">
                  <c:v>8583.6953169999997</c:v>
                </c:pt>
                <c:pt idx="19">
                  <c:v>8891.6102666000006</c:v>
                </c:pt>
                <c:pt idx="20">
                  <c:v>9746.4474616000007</c:v>
                </c:pt>
                <c:pt idx="21">
                  <c:v>10284.811919</c:v>
                </c:pt>
                <c:pt idx="22">
                  <c:v>10575.179236</c:v>
                </c:pt>
                <c:pt idx="23">
                  <c:v>11486.007481000001</c:v>
                </c:pt>
                <c:pt idx="24">
                  <c:v>12672.796988</c:v>
                </c:pt>
                <c:pt idx="25">
                  <c:v>14872.978756</c:v>
                </c:pt>
                <c:pt idx="26">
                  <c:v>14807.011665</c:v>
                </c:pt>
                <c:pt idx="27">
                  <c:v>14418.496058999999</c:v>
                </c:pt>
                <c:pt idx="28">
                  <c:v>13654.580821</c:v>
                </c:pt>
                <c:pt idx="29">
                  <c:v>14548.038407</c:v>
                </c:pt>
                <c:pt idx="30">
                  <c:v>15059.088361</c:v>
                </c:pt>
                <c:pt idx="31">
                  <c:v>16331.613382</c:v>
                </c:pt>
                <c:pt idx="32">
                  <c:v>16341.218053000001</c:v>
                </c:pt>
                <c:pt idx="33">
                  <c:v>16074.965629</c:v>
                </c:pt>
                <c:pt idx="34">
                  <c:v>18128.204237000002</c:v>
                </c:pt>
                <c:pt idx="35">
                  <c:v>19566.352509</c:v>
                </c:pt>
                <c:pt idx="36">
                  <c:v>19965.120199000001</c:v>
                </c:pt>
                <c:pt idx="37">
                  <c:v>17878.565714</c:v>
                </c:pt>
              </c:numCache>
            </c:numRef>
          </c:val>
          <c:smooth val="0"/>
          <c:extLst>
            <c:ext xmlns:c16="http://schemas.microsoft.com/office/drawing/2014/chart" uri="{C3380CC4-5D6E-409C-BE32-E72D297353CC}">
              <c16:uniqueId val="{00000002-58D8-4402-B3C4-5DF1362A8703}"/>
            </c:ext>
          </c:extLst>
        </c:ser>
        <c:ser>
          <c:idx val="3"/>
          <c:order val="3"/>
          <c:tx>
            <c:strRef>
              <c:f>'4.3a,b'!$J$3</c:f>
              <c:strCache>
                <c:ptCount val="1"/>
                <c:pt idx="0">
                  <c:v>2000-2999cc</c:v>
                </c:pt>
              </c:strCache>
            </c:strRef>
          </c:tx>
          <c:spPr>
            <a:ln w="25400">
              <a:solidFill>
                <a:srgbClr val="60A9E4"/>
              </a:solidFill>
              <a:prstDash val="solid"/>
            </a:ln>
          </c:spPr>
          <c:marker>
            <c:symbol val="none"/>
          </c:marker>
          <c:cat>
            <c:numRef>
              <c:f>'4.3a,b'!$A$7:$A$44</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'4.3a,b'!$J$7:$J$44</c:f>
              <c:numCache>
                <c:formatCode>0</c:formatCode>
                <c:ptCount val="38"/>
                <c:pt idx="0">
                  <c:v>4929.3994322999997</c:v>
                </c:pt>
                <c:pt idx="1">
                  <c:v>3752.1678207999998</c:v>
                </c:pt>
                <c:pt idx="2">
                  <c:v>3995.2458324999998</c:v>
                </c:pt>
                <c:pt idx="3">
                  <c:v>3786.9934471000001</c:v>
                </c:pt>
                <c:pt idx="4">
                  <c:v>3949.6361077000001</c:v>
                </c:pt>
                <c:pt idx="5">
                  <c:v>3885.5840564</c:v>
                </c:pt>
                <c:pt idx="6">
                  <c:v>4355.5676721</c:v>
                </c:pt>
                <c:pt idx="7">
                  <c:v>4707.3488742</c:v>
                </c:pt>
                <c:pt idx="8">
                  <c:v>4948.0766036000005</c:v>
                </c:pt>
                <c:pt idx="9">
                  <c:v>5407.9182419999997</c:v>
                </c:pt>
                <c:pt idx="10">
                  <c:v>5914.4412781000001</c:v>
                </c:pt>
                <c:pt idx="11">
                  <c:v>6239.6137626</c:v>
                </c:pt>
                <c:pt idx="12">
                  <c:v>6520.1610098000001</c:v>
                </c:pt>
                <c:pt idx="13">
                  <c:v>6796.5985615</c:v>
                </c:pt>
                <c:pt idx="14">
                  <c:v>6985.1835549999996</c:v>
                </c:pt>
                <c:pt idx="15">
                  <c:v>7755.9647524000002</c:v>
                </c:pt>
                <c:pt idx="16">
                  <c:v>7961.9276602999998</c:v>
                </c:pt>
                <c:pt idx="17">
                  <c:v>8535.8647916999998</c:v>
                </c:pt>
                <c:pt idx="18">
                  <c:v>8869.7466652000003</c:v>
                </c:pt>
                <c:pt idx="19">
                  <c:v>9521.3139198000008</c:v>
                </c:pt>
                <c:pt idx="20">
                  <c:v>9576.9896131000005</c:v>
                </c:pt>
                <c:pt idx="21">
                  <c:v>9847.5751476999994</c:v>
                </c:pt>
                <c:pt idx="22">
                  <c:v>10287.904746</c:v>
                </c:pt>
                <c:pt idx="23">
                  <c:v>10849.419798000001</c:v>
                </c:pt>
                <c:pt idx="24">
                  <c:v>11613.125045000001</c:v>
                </c:pt>
                <c:pt idx="25">
                  <c:v>12967.141763</c:v>
                </c:pt>
                <c:pt idx="26">
                  <c:v>13921.433134999999</c:v>
                </c:pt>
                <c:pt idx="27">
                  <c:v>15079.028652999999</c:v>
                </c:pt>
                <c:pt idx="28">
                  <c:v>15563.590961</c:v>
                </c:pt>
                <c:pt idx="29">
                  <c:v>16056.502375</c:v>
                </c:pt>
                <c:pt idx="30">
                  <c:v>16829.935774000001</c:v>
                </c:pt>
                <c:pt idx="31">
                  <c:v>17948.540776999998</c:v>
                </c:pt>
                <c:pt idx="32">
                  <c:v>18333.419564</c:v>
                </c:pt>
                <c:pt idx="33">
                  <c:v>19307.972773000001</c:v>
                </c:pt>
                <c:pt idx="34">
                  <c:v>20485.032061000002</c:v>
                </c:pt>
                <c:pt idx="35">
                  <c:v>21396.680984999999</c:v>
                </c:pt>
                <c:pt idx="36">
                  <c:v>22386.662687</c:v>
                </c:pt>
                <c:pt idx="37">
                  <c:v>22058.539996</c:v>
                </c:pt>
              </c:numCache>
            </c:numRef>
          </c:val>
          <c:smooth val="0"/>
          <c:extLst>
            <c:ext xmlns:c16="http://schemas.microsoft.com/office/drawing/2014/chart" uri="{C3380CC4-5D6E-409C-BE32-E72D297353CC}">
              <c16:uniqueId val="{00000003-58D8-4402-B3C4-5DF1362A8703}"/>
            </c:ext>
          </c:extLst>
        </c:ser>
        <c:ser>
          <c:idx val="4"/>
          <c:order val="4"/>
          <c:tx>
            <c:strRef>
              <c:f>'4.3a,b'!$K$3</c:f>
              <c:strCache>
                <c:ptCount val="1"/>
                <c:pt idx="0">
                  <c:v>3000cc+</c:v>
                </c:pt>
              </c:strCache>
            </c:strRef>
          </c:tx>
          <c:spPr>
            <a:ln w="25400">
              <a:solidFill>
                <a:srgbClr val="3DA1EE"/>
              </a:solidFill>
              <a:prstDash val="solid"/>
            </a:ln>
          </c:spPr>
          <c:marker>
            <c:symbol val="none"/>
          </c:marker>
          <c:cat>
            <c:numRef>
              <c:f>'4.3a,b'!$A$7:$A$44</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'4.3a,b'!$K$7:$K$44</c:f>
              <c:numCache>
                <c:formatCode>0</c:formatCode>
                <c:ptCount val="38"/>
                <c:pt idx="0">
                  <c:v>3654.8610417</c:v>
                </c:pt>
                <c:pt idx="1">
                  <c:v>4156.8060452999998</c:v>
                </c:pt>
                <c:pt idx="2">
                  <c:v>3905.8259945</c:v>
                </c:pt>
                <c:pt idx="3">
                  <c:v>4589.2405627999997</c:v>
                </c:pt>
                <c:pt idx="4">
                  <c:v>4666.5454171000001</c:v>
                </c:pt>
                <c:pt idx="5">
                  <c:v>4474.3243874</c:v>
                </c:pt>
                <c:pt idx="6">
                  <c:v>4410.6466864000004</c:v>
                </c:pt>
                <c:pt idx="7">
                  <c:v>4181.1266618</c:v>
                </c:pt>
                <c:pt idx="8">
                  <c:v>4891.5252160999999</c:v>
                </c:pt>
                <c:pt idx="9">
                  <c:v>4886.6250475999996</c:v>
                </c:pt>
                <c:pt idx="10">
                  <c:v>4961.0055958000003</c:v>
                </c:pt>
                <c:pt idx="11">
                  <c:v>4964.6171317999997</c:v>
                </c:pt>
                <c:pt idx="12">
                  <c:v>5307.0155612999997</c:v>
                </c:pt>
                <c:pt idx="13">
                  <c:v>5215.2488397999996</c:v>
                </c:pt>
                <c:pt idx="14">
                  <c:v>5761.5699599999998</c:v>
                </c:pt>
                <c:pt idx="15">
                  <c:v>6063.2077435000001</c:v>
                </c:pt>
                <c:pt idx="16">
                  <c:v>6635.8012453000001</c:v>
                </c:pt>
                <c:pt idx="17">
                  <c:v>7592.3229627999999</c:v>
                </c:pt>
                <c:pt idx="18">
                  <c:v>7863.3426282999999</c:v>
                </c:pt>
                <c:pt idx="19">
                  <c:v>8611.7918253000007</c:v>
                </c:pt>
                <c:pt idx="20">
                  <c:v>8887.7036693999999</c:v>
                </c:pt>
                <c:pt idx="21">
                  <c:v>9079.1380253000007</c:v>
                </c:pt>
                <c:pt idx="22">
                  <c:v>8773.7959933999991</c:v>
                </c:pt>
                <c:pt idx="23">
                  <c:v>9068.3353415000001</c:v>
                </c:pt>
                <c:pt idx="24">
                  <c:v>9694.7939944999998</c:v>
                </c:pt>
                <c:pt idx="25">
                  <c:v>10562.787869</c:v>
                </c:pt>
                <c:pt idx="26">
                  <c:v>11616.704437</c:v>
                </c:pt>
                <c:pt idx="27">
                  <c:v>13349.020834999999</c:v>
                </c:pt>
                <c:pt idx="28">
                  <c:v>13395.569439999999</c:v>
                </c:pt>
                <c:pt idx="29">
                  <c:v>13755.509642999999</c:v>
                </c:pt>
                <c:pt idx="30">
                  <c:v>13196.193501</c:v>
                </c:pt>
                <c:pt idx="31">
                  <c:v>16832.270211999999</c:v>
                </c:pt>
                <c:pt idx="32">
                  <c:v>19094.393530000001</c:v>
                </c:pt>
                <c:pt idx="33">
                  <c:v>20235.888649</c:v>
                </c:pt>
                <c:pt idx="34">
                  <c:v>21408.957448000001</c:v>
                </c:pt>
                <c:pt idx="35">
                  <c:v>23137.833385999998</c:v>
                </c:pt>
                <c:pt idx="36">
                  <c:v>21463.081050000001</c:v>
                </c:pt>
                <c:pt idx="37">
                  <c:v>18841.14777</c:v>
                </c:pt>
              </c:numCache>
            </c:numRef>
          </c:val>
          <c:smooth val="0"/>
          <c:extLst>
            <c:ext xmlns:c16="http://schemas.microsoft.com/office/drawing/2014/chart" uri="{C3380CC4-5D6E-409C-BE32-E72D297353CC}">
              <c16:uniqueId val="{00000004-58D8-4402-B3C4-5DF1362A8703}"/>
            </c:ext>
          </c:extLst>
        </c:ser>
        <c:dLbls>
          <c:showLegendKey val="0"/>
          <c:showVal val="0"/>
          <c:showCatName val="0"/>
          <c:showSerName val="0"/>
          <c:showPercent val="0"/>
          <c:showBubbleSize val="0"/>
        </c:dLbls>
        <c:smooth val="0"/>
        <c:axId val="161313152"/>
        <c:axId val="161315072"/>
      </c:lineChart>
      <c:catAx>
        <c:axId val="16131315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3410972222222238"/>
              <c:y val="0.92536990740740743"/>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2700000" vert="horz"/>
          <a:lstStyle/>
          <a:p>
            <a:pPr>
              <a:defRPr sz="700" b="0" i="0" u="none" strike="noStrike" baseline="0">
                <a:solidFill>
                  <a:srgbClr val="000000"/>
                </a:solidFill>
                <a:latin typeface="Arial"/>
                <a:ea typeface="Arial"/>
                <a:cs typeface="Arial"/>
              </a:defRPr>
            </a:pPr>
            <a:endParaRPr lang="en-US"/>
          </a:p>
        </c:txPr>
        <c:crossAx val="161315072"/>
        <c:crosses val="autoZero"/>
        <c:auto val="1"/>
        <c:lblAlgn val="ctr"/>
        <c:lblOffset val="100"/>
        <c:tickLblSkip val="4"/>
        <c:tickMarkSkip val="1"/>
        <c:noMultiLvlLbl val="0"/>
      </c:catAx>
      <c:valAx>
        <c:axId val="161315072"/>
        <c:scaling>
          <c:orientation val="minMax"/>
          <c:max val="30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Annual km/vehicle</a:t>
                </a:r>
              </a:p>
            </c:rich>
          </c:tx>
          <c:layout>
            <c:manualLayout>
              <c:xMode val="edge"/>
              <c:yMode val="edge"/>
              <c:x val="7.5306749227236494E-3"/>
              <c:y val="0.3344452397995760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313152"/>
        <c:crosses val="autoZero"/>
        <c:crossBetween val="between"/>
        <c:majorUnit val="5000"/>
      </c:valAx>
      <c:spPr>
        <a:solidFill>
          <a:srgbClr val="FFFFFF"/>
        </a:solidFill>
        <a:ln w="25400">
          <a:noFill/>
        </a:ln>
      </c:spPr>
    </c:plotArea>
    <c:legend>
      <c:legendPos val="r"/>
      <c:layout>
        <c:manualLayout>
          <c:xMode val="edge"/>
          <c:yMode val="edge"/>
          <c:x val="0.15719055911961852"/>
          <c:y val="0.14249991478338273"/>
          <c:w val="0.31596333333333332"/>
          <c:h val="0.24000000000000021"/>
        </c:manualLayout>
      </c:layout>
      <c:overlay val="0"/>
      <c:spPr>
        <a:noFill/>
        <a:ln w="25400">
          <a:noFill/>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NZ"/>
              <a:t>Motorcycle fleet composition</a:t>
            </a:r>
          </a:p>
        </c:rich>
      </c:tx>
      <c:layout>
        <c:manualLayout>
          <c:xMode val="edge"/>
          <c:yMode val="edge"/>
          <c:x val="0.27019137551766181"/>
          <c:y val="3.0567613830879841E-2"/>
        </c:manualLayout>
      </c:layout>
      <c:overlay val="0"/>
      <c:spPr>
        <a:noFill/>
        <a:ln w="25400">
          <a:noFill/>
        </a:ln>
      </c:spPr>
    </c:title>
    <c:autoTitleDeleted val="0"/>
    <c:plotArea>
      <c:layout>
        <c:manualLayout>
          <c:layoutTarget val="inner"/>
          <c:xMode val="edge"/>
          <c:yMode val="edge"/>
          <c:x val="0.1451926441887072"/>
          <c:y val="0.12391317500973922"/>
          <c:w val="0.63064792381721513"/>
          <c:h val="0.72826164260112158"/>
        </c:manualLayout>
      </c:layout>
      <c:barChart>
        <c:barDir val="col"/>
        <c:grouping val="stacked"/>
        <c:varyColors val="0"/>
        <c:ser>
          <c:idx val="1"/>
          <c:order val="0"/>
          <c:tx>
            <c:strRef>
              <c:f>'4.4'!$B$3</c:f>
              <c:strCache>
                <c:ptCount val="1"/>
                <c:pt idx="0">
                  <c:v>NZ new &lt;= 60</c:v>
                </c:pt>
              </c:strCache>
            </c:strRef>
          </c:tx>
          <c:spPr>
            <a:solidFill>
              <a:srgbClr val="ED9D4A"/>
            </a:solidFill>
            <a:ln w="25400">
              <a:noFill/>
            </a:ln>
          </c:spPr>
          <c:invertIfNegative val="0"/>
          <c:cat>
            <c:numRef>
              <c:f>'4.4'!$A$4:$A$22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'4.4'!$B$4:$B$22</c:f>
              <c:numCache>
                <c:formatCode>General</c:formatCode>
                <c:ptCount val="19"/>
                <c:pt idx="0">
                  <c:v>8606</c:v>
                </c:pt>
                <c:pt idx="1">
                  <c:v>8427</c:v>
                </c:pt>
                <c:pt idx="2">
                  <c:v>8514</c:v>
                </c:pt>
                <c:pt idx="3">
                  <c:v>8974</c:v>
                </c:pt>
                <c:pt idx="4">
                  <c:v>10142</c:v>
                </c:pt>
                <c:pt idx="5">
                  <c:v>13648</c:v>
                </c:pt>
                <c:pt idx="6">
                  <c:v>16678</c:v>
                </c:pt>
                <c:pt idx="7">
                  <c:v>19412</c:v>
                </c:pt>
                <c:pt idx="8">
                  <c:v>23215</c:v>
                </c:pt>
                <c:pt idx="9">
                  <c:v>23642</c:v>
                </c:pt>
                <c:pt idx="10">
                  <c:v>23262</c:v>
                </c:pt>
                <c:pt idx="11">
                  <c:v>22633</c:v>
                </c:pt>
                <c:pt idx="12">
                  <c:v>22545</c:v>
                </c:pt>
                <c:pt idx="13">
                  <c:v>22851</c:v>
                </c:pt>
                <c:pt idx="14">
                  <c:v>23179</c:v>
                </c:pt>
                <c:pt idx="15">
                  <c:v>23102</c:v>
                </c:pt>
                <c:pt idx="16">
                  <c:v>23116</c:v>
                </c:pt>
                <c:pt idx="17">
                  <c:v>23253</c:v>
                </c:pt>
                <c:pt idx="18">
                  <c:v>23691</c:v>
                </c:pt>
              </c:numCache>
            </c:numRef>
          </c:val>
          <c:extLst>
            <c:ext xmlns:c16="http://schemas.microsoft.com/office/drawing/2014/chart" uri="{C3380CC4-5D6E-409C-BE32-E72D297353CC}">
              <c16:uniqueId val="{00000000-2CA5-47B5-AC33-BDB84A0CAFF8}"/>
            </c:ext>
          </c:extLst>
        </c:ser>
        <c:ser>
          <c:idx val="2"/>
          <c:order val="1"/>
          <c:tx>
            <c:strRef>
              <c:f>'4.4'!$C$3</c:f>
              <c:strCache>
                <c:ptCount val="1"/>
                <c:pt idx="0">
                  <c:v>Used import &lt;= 60</c:v>
                </c:pt>
              </c:strCache>
            </c:strRef>
          </c:tx>
          <c:spPr>
            <a:solidFill>
              <a:srgbClr val="434646"/>
            </a:solidFill>
            <a:ln w="25400">
              <a:noFill/>
            </a:ln>
          </c:spPr>
          <c:invertIfNegative val="0"/>
          <c:cat>
            <c:numRef>
              <c:f>'4.4'!$A$4:$A$22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'4.4'!$C$4:$C$22</c:f>
              <c:numCache>
                <c:formatCode>General</c:formatCode>
                <c:ptCount val="19"/>
                <c:pt idx="0">
                  <c:v>3395</c:v>
                </c:pt>
                <c:pt idx="1">
                  <c:v>3516</c:v>
                </c:pt>
                <c:pt idx="2">
                  <c:v>3752</c:v>
                </c:pt>
                <c:pt idx="3">
                  <c:v>4033</c:v>
                </c:pt>
                <c:pt idx="4">
                  <c:v>4145</c:v>
                </c:pt>
                <c:pt idx="5">
                  <c:v>4325</c:v>
                </c:pt>
                <c:pt idx="6">
                  <c:v>4611</c:v>
                </c:pt>
                <c:pt idx="7">
                  <c:v>4795</c:v>
                </c:pt>
                <c:pt idx="8">
                  <c:v>5296</c:v>
                </c:pt>
                <c:pt idx="9">
                  <c:v>5429</c:v>
                </c:pt>
                <c:pt idx="10">
                  <c:v>5468</c:v>
                </c:pt>
                <c:pt idx="11">
                  <c:v>5342</c:v>
                </c:pt>
                <c:pt idx="12">
                  <c:v>5229</c:v>
                </c:pt>
                <c:pt idx="13">
                  <c:v>5290</c:v>
                </c:pt>
                <c:pt idx="14">
                  <c:v>5475</c:v>
                </c:pt>
                <c:pt idx="15">
                  <c:v>5472</c:v>
                </c:pt>
                <c:pt idx="16">
                  <c:v>5513</c:v>
                </c:pt>
                <c:pt idx="17">
                  <c:v>5576</c:v>
                </c:pt>
                <c:pt idx="18">
                  <c:v>5774</c:v>
                </c:pt>
              </c:numCache>
            </c:numRef>
          </c:val>
          <c:extLst>
            <c:ext xmlns:c16="http://schemas.microsoft.com/office/drawing/2014/chart" uri="{C3380CC4-5D6E-409C-BE32-E72D297353CC}">
              <c16:uniqueId val="{00000001-2CA5-47B5-AC33-BDB84A0CAFF8}"/>
            </c:ext>
          </c:extLst>
        </c:ser>
        <c:ser>
          <c:idx val="3"/>
          <c:order val="2"/>
          <c:tx>
            <c:strRef>
              <c:f>'4.4'!$D$3</c:f>
              <c:strCache>
                <c:ptCount val="1"/>
                <c:pt idx="0">
                  <c:v>NZ new &lt;= 125</c:v>
                </c:pt>
              </c:strCache>
            </c:strRef>
          </c:tx>
          <c:spPr>
            <a:solidFill>
              <a:srgbClr val="E17B23"/>
            </a:solidFill>
            <a:ln w="25400">
              <a:noFill/>
            </a:ln>
          </c:spPr>
          <c:invertIfNegative val="0"/>
          <c:cat>
            <c:numRef>
              <c:f>'4.4'!$A$4:$A$22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'4.4'!$D$4:$D$22</c:f>
              <c:numCache>
                <c:formatCode>General</c:formatCode>
                <c:ptCount val="19"/>
                <c:pt idx="0">
                  <c:v>4718</c:v>
                </c:pt>
                <c:pt idx="1">
                  <c:v>4407</c:v>
                </c:pt>
                <c:pt idx="2">
                  <c:v>4236</c:v>
                </c:pt>
                <c:pt idx="3">
                  <c:v>4225</c:v>
                </c:pt>
                <c:pt idx="4">
                  <c:v>4221</c:v>
                </c:pt>
                <c:pt idx="5">
                  <c:v>4384</c:v>
                </c:pt>
                <c:pt idx="6">
                  <c:v>4637</c:v>
                </c:pt>
                <c:pt idx="7">
                  <c:v>4968</c:v>
                </c:pt>
                <c:pt idx="8">
                  <c:v>5836</c:v>
                </c:pt>
                <c:pt idx="9">
                  <c:v>5980</c:v>
                </c:pt>
                <c:pt idx="10">
                  <c:v>5975</c:v>
                </c:pt>
                <c:pt idx="11">
                  <c:v>6162</c:v>
                </c:pt>
                <c:pt idx="12">
                  <c:v>6433</c:v>
                </c:pt>
                <c:pt idx="13">
                  <c:v>6730</c:v>
                </c:pt>
                <c:pt idx="14">
                  <c:v>6935</c:v>
                </c:pt>
                <c:pt idx="15">
                  <c:v>7398</c:v>
                </c:pt>
                <c:pt idx="16">
                  <c:v>7534</c:v>
                </c:pt>
                <c:pt idx="17">
                  <c:v>7669</c:v>
                </c:pt>
                <c:pt idx="18">
                  <c:v>7723</c:v>
                </c:pt>
              </c:numCache>
            </c:numRef>
          </c:val>
          <c:extLst>
            <c:ext xmlns:c16="http://schemas.microsoft.com/office/drawing/2014/chart" uri="{C3380CC4-5D6E-409C-BE32-E72D297353CC}">
              <c16:uniqueId val="{00000002-2CA5-47B5-AC33-BDB84A0CAFF8}"/>
            </c:ext>
          </c:extLst>
        </c:ser>
        <c:ser>
          <c:idx val="4"/>
          <c:order val="3"/>
          <c:tx>
            <c:strRef>
              <c:f>'4.4'!$E$3</c:f>
              <c:strCache>
                <c:ptCount val="1"/>
                <c:pt idx="0">
                  <c:v>Used import &lt;= 125</c:v>
                </c:pt>
              </c:strCache>
            </c:strRef>
          </c:tx>
          <c:spPr>
            <a:solidFill>
              <a:srgbClr val="99CCFF"/>
            </a:solidFill>
            <a:ln w="25400">
              <a:noFill/>
            </a:ln>
          </c:spPr>
          <c:invertIfNegative val="0"/>
          <c:cat>
            <c:numRef>
              <c:f>'4.4'!$A$4:$A$22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'4.4'!$E$4:$E$22</c:f>
              <c:numCache>
                <c:formatCode>General</c:formatCode>
                <c:ptCount val="19"/>
                <c:pt idx="0">
                  <c:v>550</c:v>
                </c:pt>
                <c:pt idx="1">
                  <c:v>506</c:v>
                </c:pt>
                <c:pt idx="2">
                  <c:v>477</c:v>
                </c:pt>
                <c:pt idx="3">
                  <c:v>431</c:v>
                </c:pt>
                <c:pt idx="4">
                  <c:v>417</c:v>
                </c:pt>
                <c:pt idx="5">
                  <c:v>409</c:v>
                </c:pt>
                <c:pt idx="6">
                  <c:v>418</c:v>
                </c:pt>
                <c:pt idx="7">
                  <c:v>435</c:v>
                </c:pt>
                <c:pt idx="8">
                  <c:v>427</c:v>
                </c:pt>
                <c:pt idx="9">
                  <c:v>433</c:v>
                </c:pt>
                <c:pt idx="10">
                  <c:v>432</c:v>
                </c:pt>
                <c:pt idx="11">
                  <c:v>449</c:v>
                </c:pt>
                <c:pt idx="12">
                  <c:v>491</c:v>
                </c:pt>
                <c:pt idx="13">
                  <c:v>503</c:v>
                </c:pt>
                <c:pt idx="14">
                  <c:v>517</c:v>
                </c:pt>
                <c:pt idx="15">
                  <c:v>516</c:v>
                </c:pt>
                <c:pt idx="16">
                  <c:v>525</c:v>
                </c:pt>
                <c:pt idx="17">
                  <c:v>522</c:v>
                </c:pt>
                <c:pt idx="18">
                  <c:v>516</c:v>
                </c:pt>
              </c:numCache>
            </c:numRef>
          </c:val>
          <c:extLst>
            <c:ext xmlns:c16="http://schemas.microsoft.com/office/drawing/2014/chart" uri="{C3380CC4-5D6E-409C-BE32-E72D297353CC}">
              <c16:uniqueId val="{00000003-2CA5-47B5-AC33-BDB84A0CAFF8}"/>
            </c:ext>
          </c:extLst>
        </c:ser>
        <c:ser>
          <c:idx val="5"/>
          <c:order val="4"/>
          <c:tx>
            <c:strRef>
              <c:f>'4.4'!$F$3</c:f>
              <c:strCache>
                <c:ptCount val="1"/>
                <c:pt idx="0">
                  <c:v>NZ new &lt;= 250</c:v>
                </c:pt>
              </c:strCache>
            </c:strRef>
          </c:tx>
          <c:spPr>
            <a:solidFill>
              <a:srgbClr val="B3D14C"/>
            </a:solidFill>
            <a:ln w="25400">
              <a:noFill/>
            </a:ln>
          </c:spPr>
          <c:invertIfNegative val="0"/>
          <c:cat>
            <c:numRef>
              <c:f>'4.4'!$A$4:$A$22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'4.4'!$F$4:$F$22</c:f>
              <c:numCache>
                <c:formatCode>General</c:formatCode>
                <c:ptCount val="19"/>
                <c:pt idx="0">
                  <c:v>9079</c:v>
                </c:pt>
                <c:pt idx="1">
                  <c:v>9231</c:v>
                </c:pt>
                <c:pt idx="2">
                  <c:v>9247</c:v>
                </c:pt>
                <c:pt idx="3">
                  <c:v>9289</c:v>
                </c:pt>
                <c:pt idx="4">
                  <c:v>10023</c:v>
                </c:pt>
                <c:pt idx="5">
                  <c:v>10991</c:v>
                </c:pt>
                <c:pt idx="6">
                  <c:v>12572</c:v>
                </c:pt>
                <c:pt idx="7">
                  <c:v>14246</c:v>
                </c:pt>
                <c:pt idx="8">
                  <c:v>16397</c:v>
                </c:pt>
                <c:pt idx="9">
                  <c:v>16940</c:v>
                </c:pt>
                <c:pt idx="10">
                  <c:v>17035</c:v>
                </c:pt>
                <c:pt idx="11">
                  <c:v>17047</c:v>
                </c:pt>
                <c:pt idx="12">
                  <c:v>17227</c:v>
                </c:pt>
                <c:pt idx="13">
                  <c:v>17354</c:v>
                </c:pt>
                <c:pt idx="14">
                  <c:v>17412</c:v>
                </c:pt>
                <c:pt idx="15">
                  <c:v>17527</c:v>
                </c:pt>
                <c:pt idx="16">
                  <c:v>17566</c:v>
                </c:pt>
                <c:pt idx="17">
                  <c:v>17701</c:v>
                </c:pt>
                <c:pt idx="18">
                  <c:v>18096</c:v>
                </c:pt>
              </c:numCache>
            </c:numRef>
          </c:val>
          <c:extLst>
            <c:ext xmlns:c16="http://schemas.microsoft.com/office/drawing/2014/chart" uri="{C3380CC4-5D6E-409C-BE32-E72D297353CC}">
              <c16:uniqueId val="{00000004-2CA5-47B5-AC33-BDB84A0CAFF8}"/>
            </c:ext>
          </c:extLst>
        </c:ser>
        <c:ser>
          <c:idx val="6"/>
          <c:order val="5"/>
          <c:tx>
            <c:strRef>
              <c:f>'4.4'!$G$3</c:f>
              <c:strCache>
                <c:ptCount val="1"/>
                <c:pt idx="0">
                  <c:v>Used import &lt;= 250</c:v>
                </c:pt>
              </c:strCache>
            </c:strRef>
          </c:tx>
          <c:spPr>
            <a:solidFill>
              <a:srgbClr val="6FB976"/>
            </a:solidFill>
            <a:ln w="25400">
              <a:noFill/>
            </a:ln>
          </c:spPr>
          <c:invertIfNegative val="0"/>
          <c:cat>
            <c:numRef>
              <c:f>'4.4'!$A$4:$A$22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'4.4'!$G$4:$G$22</c:f>
              <c:numCache>
                <c:formatCode>General</c:formatCode>
                <c:ptCount val="19"/>
                <c:pt idx="0">
                  <c:v>3917</c:v>
                </c:pt>
                <c:pt idx="1">
                  <c:v>3898</c:v>
                </c:pt>
                <c:pt idx="2">
                  <c:v>3947</c:v>
                </c:pt>
                <c:pt idx="3">
                  <c:v>3980</c:v>
                </c:pt>
                <c:pt idx="4">
                  <c:v>4062</c:v>
                </c:pt>
                <c:pt idx="5">
                  <c:v>4238</c:v>
                </c:pt>
                <c:pt idx="6">
                  <c:v>4528</c:v>
                </c:pt>
                <c:pt idx="7">
                  <c:v>5007</c:v>
                </c:pt>
                <c:pt idx="8">
                  <c:v>5482</c:v>
                </c:pt>
                <c:pt idx="9">
                  <c:v>5551</c:v>
                </c:pt>
                <c:pt idx="10">
                  <c:v>5406</c:v>
                </c:pt>
                <c:pt idx="11">
                  <c:v>5171</c:v>
                </c:pt>
                <c:pt idx="12">
                  <c:v>5085</c:v>
                </c:pt>
                <c:pt idx="13">
                  <c:v>4920</c:v>
                </c:pt>
                <c:pt idx="14">
                  <c:v>4829</c:v>
                </c:pt>
                <c:pt idx="15">
                  <c:v>4717</c:v>
                </c:pt>
                <c:pt idx="16">
                  <c:v>4621</c:v>
                </c:pt>
                <c:pt idx="17">
                  <c:v>4583</c:v>
                </c:pt>
                <c:pt idx="18">
                  <c:v>4680</c:v>
                </c:pt>
              </c:numCache>
            </c:numRef>
          </c:val>
          <c:extLst>
            <c:ext xmlns:c16="http://schemas.microsoft.com/office/drawing/2014/chart" uri="{C3380CC4-5D6E-409C-BE32-E72D297353CC}">
              <c16:uniqueId val="{00000005-2CA5-47B5-AC33-BDB84A0CAFF8}"/>
            </c:ext>
          </c:extLst>
        </c:ser>
        <c:ser>
          <c:idx val="7"/>
          <c:order val="6"/>
          <c:tx>
            <c:strRef>
              <c:f>'4.4'!$H$3</c:f>
              <c:strCache>
                <c:ptCount val="1"/>
                <c:pt idx="0">
                  <c:v>NZ new &lt;= 600</c:v>
                </c:pt>
              </c:strCache>
            </c:strRef>
          </c:tx>
          <c:spPr>
            <a:solidFill>
              <a:srgbClr val="1B782E"/>
            </a:solidFill>
            <a:ln w="25400">
              <a:noFill/>
            </a:ln>
          </c:spPr>
          <c:invertIfNegative val="0"/>
          <c:cat>
            <c:numRef>
              <c:f>'4.4'!$A$4:$A$22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'4.4'!$H$4:$H$22</c:f>
              <c:numCache>
                <c:formatCode>General</c:formatCode>
                <c:ptCount val="19"/>
                <c:pt idx="0">
                  <c:v>11687</c:v>
                </c:pt>
                <c:pt idx="1">
                  <c:v>11510</c:v>
                </c:pt>
                <c:pt idx="2">
                  <c:v>11407</c:v>
                </c:pt>
                <c:pt idx="3">
                  <c:v>11353</c:v>
                </c:pt>
                <c:pt idx="4">
                  <c:v>11312</c:v>
                </c:pt>
                <c:pt idx="5">
                  <c:v>11434</c:v>
                </c:pt>
                <c:pt idx="6">
                  <c:v>11646</c:v>
                </c:pt>
                <c:pt idx="7">
                  <c:v>11914</c:v>
                </c:pt>
                <c:pt idx="8">
                  <c:v>12206</c:v>
                </c:pt>
                <c:pt idx="9">
                  <c:v>12216</c:v>
                </c:pt>
                <c:pt idx="10">
                  <c:v>12128</c:v>
                </c:pt>
                <c:pt idx="11">
                  <c:v>11974</c:v>
                </c:pt>
                <c:pt idx="12">
                  <c:v>12066</c:v>
                </c:pt>
                <c:pt idx="13">
                  <c:v>12493</c:v>
                </c:pt>
                <c:pt idx="14">
                  <c:v>13162</c:v>
                </c:pt>
                <c:pt idx="15">
                  <c:v>14093</c:v>
                </c:pt>
                <c:pt idx="16">
                  <c:v>15290</c:v>
                </c:pt>
                <c:pt idx="17">
                  <c:v>16539</c:v>
                </c:pt>
                <c:pt idx="18">
                  <c:v>17928</c:v>
                </c:pt>
              </c:numCache>
            </c:numRef>
          </c:val>
          <c:extLst>
            <c:ext xmlns:c16="http://schemas.microsoft.com/office/drawing/2014/chart" uri="{C3380CC4-5D6E-409C-BE32-E72D297353CC}">
              <c16:uniqueId val="{00000006-2CA5-47B5-AC33-BDB84A0CAFF8}"/>
            </c:ext>
          </c:extLst>
        </c:ser>
        <c:ser>
          <c:idx val="8"/>
          <c:order val="7"/>
          <c:tx>
            <c:strRef>
              <c:f>'4.4'!$I$3</c:f>
              <c:strCache>
                <c:ptCount val="1"/>
                <c:pt idx="0">
                  <c:v>Used import &lt;= 600</c:v>
                </c:pt>
              </c:strCache>
            </c:strRef>
          </c:tx>
          <c:spPr>
            <a:solidFill>
              <a:srgbClr val="66B134"/>
            </a:solidFill>
            <a:ln w="25400">
              <a:noFill/>
            </a:ln>
          </c:spPr>
          <c:invertIfNegative val="0"/>
          <c:cat>
            <c:numRef>
              <c:f>'4.4'!$A$4:$A$22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'4.4'!$I$4:$I$22</c:f>
              <c:numCache>
                <c:formatCode>General</c:formatCode>
                <c:ptCount val="19"/>
                <c:pt idx="0">
                  <c:v>3485</c:v>
                </c:pt>
                <c:pt idx="1">
                  <c:v>3404</c:v>
                </c:pt>
                <c:pt idx="2">
                  <c:v>3422</c:v>
                </c:pt>
                <c:pt idx="3">
                  <c:v>3416</c:v>
                </c:pt>
                <c:pt idx="4">
                  <c:v>3443</c:v>
                </c:pt>
                <c:pt idx="5">
                  <c:v>3488</c:v>
                </c:pt>
                <c:pt idx="6">
                  <c:v>3615</c:v>
                </c:pt>
                <c:pt idx="7">
                  <c:v>3680</c:v>
                </c:pt>
                <c:pt idx="8">
                  <c:v>3764</c:v>
                </c:pt>
                <c:pt idx="9">
                  <c:v>3830</c:v>
                </c:pt>
                <c:pt idx="10">
                  <c:v>3760</c:v>
                </c:pt>
                <c:pt idx="11">
                  <c:v>3686</c:v>
                </c:pt>
                <c:pt idx="12">
                  <c:v>3693</c:v>
                </c:pt>
                <c:pt idx="13">
                  <c:v>3778</c:v>
                </c:pt>
                <c:pt idx="14">
                  <c:v>3881</c:v>
                </c:pt>
                <c:pt idx="15">
                  <c:v>4037</c:v>
                </c:pt>
                <c:pt idx="16">
                  <c:v>4200</c:v>
                </c:pt>
                <c:pt idx="17">
                  <c:v>4323</c:v>
                </c:pt>
                <c:pt idx="18">
                  <c:v>4493</c:v>
                </c:pt>
              </c:numCache>
            </c:numRef>
          </c:val>
          <c:extLst>
            <c:ext xmlns:c16="http://schemas.microsoft.com/office/drawing/2014/chart" uri="{C3380CC4-5D6E-409C-BE32-E72D297353CC}">
              <c16:uniqueId val="{00000007-2CA5-47B5-AC33-BDB84A0CAFF8}"/>
            </c:ext>
          </c:extLst>
        </c:ser>
        <c:ser>
          <c:idx val="9"/>
          <c:order val="8"/>
          <c:tx>
            <c:strRef>
              <c:f>'4.4'!$J$3</c:f>
              <c:strCache>
                <c:ptCount val="1"/>
                <c:pt idx="0">
                  <c:v>NZ new &lt;= 1000</c:v>
                </c:pt>
              </c:strCache>
            </c:strRef>
          </c:tx>
          <c:spPr>
            <a:solidFill>
              <a:srgbClr val="BDC1C1"/>
            </a:solidFill>
            <a:ln w="25400">
              <a:noFill/>
            </a:ln>
          </c:spPr>
          <c:invertIfNegative val="0"/>
          <c:cat>
            <c:numRef>
              <c:f>'4.4'!$A$4:$A$22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'4.4'!$J$4:$J$22</c:f>
              <c:numCache>
                <c:formatCode>General</c:formatCode>
                <c:ptCount val="19"/>
                <c:pt idx="0">
                  <c:v>16076</c:v>
                </c:pt>
                <c:pt idx="1">
                  <c:v>16443</c:v>
                </c:pt>
                <c:pt idx="2">
                  <c:v>16937</c:v>
                </c:pt>
                <c:pt idx="3">
                  <c:v>17663</c:v>
                </c:pt>
                <c:pt idx="4">
                  <c:v>18722</c:v>
                </c:pt>
                <c:pt idx="5">
                  <c:v>20043</c:v>
                </c:pt>
                <c:pt idx="6">
                  <c:v>21899</c:v>
                </c:pt>
                <c:pt idx="7">
                  <c:v>24096</c:v>
                </c:pt>
                <c:pt idx="8">
                  <c:v>26001</c:v>
                </c:pt>
                <c:pt idx="9">
                  <c:v>27200</c:v>
                </c:pt>
                <c:pt idx="10">
                  <c:v>27911</c:v>
                </c:pt>
                <c:pt idx="11">
                  <c:v>28297</c:v>
                </c:pt>
                <c:pt idx="12">
                  <c:v>29220</c:v>
                </c:pt>
                <c:pt idx="13">
                  <c:v>30284</c:v>
                </c:pt>
                <c:pt idx="14">
                  <c:v>31738</c:v>
                </c:pt>
                <c:pt idx="15">
                  <c:v>33377</c:v>
                </c:pt>
                <c:pt idx="16">
                  <c:v>34898</c:v>
                </c:pt>
                <c:pt idx="17">
                  <c:v>36351</c:v>
                </c:pt>
                <c:pt idx="18">
                  <c:v>37743</c:v>
                </c:pt>
              </c:numCache>
            </c:numRef>
          </c:val>
          <c:extLst>
            <c:ext xmlns:c16="http://schemas.microsoft.com/office/drawing/2014/chart" uri="{C3380CC4-5D6E-409C-BE32-E72D297353CC}">
              <c16:uniqueId val="{00000008-2CA5-47B5-AC33-BDB84A0CAFF8}"/>
            </c:ext>
          </c:extLst>
        </c:ser>
        <c:ser>
          <c:idx val="10"/>
          <c:order val="9"/>
          <c:tx>
            <c:strRef>
              <c:f>'4.4'!$K$3</c:f>
              <c:strCache>
                <c:ptCount val="1"/>
                <c:pt idx="0">
                  <c:v>Used import &lt;= 1000</c:v>
                </c:pt>
              </c:strCache>
            </c:strRef>
          </c:tx>
          <c:spPr>
            <a:solidFill>
              <a:srgbClr val="6BB5D9"/>
            </a:solidFill>
            <a:ln w="25400">
              <a:noFill/>
            </a:ln>
          </c:spPr>
          <c:invertIfNegative val="0"/>
          <c:cat>
            <c:numRef>
              <c:f>'4.4'!$A$4:$A$22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'4.4'!$K$4:$K$22</c:f>
              <c:numCache>
                <c:formatCode>General</c:formatCode>
                <c:ptCount val="19"/>
                <c:pt idx="0">
                  <c:v>6993</c:v>
                </c:pt>
                <c:pt idx="1">
                  <c:v>7068</c:v>
                </c:pt>
                <c:pt idx="2">
                  <c:v>7243</c:v>
                </c:pt>
                <c:pt idx="3">
                  <c:v>7539</c:v>
                </c:pt>
                <c:pt idx="4">
                  <c:v>8007</c:v>
                </c:pt>
                <c:pt idx="5">
                  <c:v>8602</c:v>
                </c:pt>
                <c:pt idx="6">
                  <c:v>9269</c:v>
                </c:pt>
                <c:pt idx="7">
                  <c:v>10043</c:v>
                </c:pt>
                <c:pt idx="8">
                  <c:v>10873</c:v>
                </c:pt>
                <c:pt idx="9">
                  <c:v>11246</c:v>
                </c:pt>
                <c:pt idx="10">
                  <c:v>11407</c:v>
                </c:pt>
                <c:pt idx="11">
                  <c:v>11380</c:v>
                </c:pt>
                <c:pt idx="12">
                  <c:v>11502</c:v>
                </c:pt>
                <c:pt idx="13">
                  <c:v>11743</c:v>
                </c:pt>
                <c:pt idx="14">
                  <c:v>12119</c:v>
                </c:pt>
                <c:pt idx="15">
                  <c:v>12560</c:v>
                </c:pt>
                <c:pt idx="16">
                  <c:v>12956</c:v>
                </c:pt>
                <c:pt idx="17">
                  <c:v>13425</c:v>
                </c:pt>
                <c:pt idx="18">
                  <c:v>13966</c:v>
                </c:pt>
              </c:numCache>
            </c:numRef>
          </c:val>
          <c:extLst>
            <c:ext xmlns:c16="http://schemas.microsoft.com/office/drawing/2014/chart" uri="{C3380CC4-5D6E-409C-BE32-E72D297353CC}">
              <c16:uniqueId val="{00000009-2CA5-47B5-AC33-BDB84A0CAFF8}"/>
            </c:ext>
          </c:extLst>
        </c:ser>
        <c:ser>
          <c:idx val="11"/>
          <c:order val="10"/>
          <c:tx>
            <c:strRef>
              <c:f>'4.4'!$L$3</c:f>
              <c:strCache>
                <c:ptCount val="1"/>
                <c:pt idx="0">
                  <c:v>NZ new &gt; 1000</c:v>
                </c:pt>
              </c:strCache>
            </c:strRef>
          </c:tx>
          <c:spPr>
            <a:solidFill>
              <a:srgbClr val="557A8C"/>
            </a:solidFill>
            <a:ln w="25400">
              <a:noFill/>
            </a:ln>
          </c:spPr>
          <c:invertIfNegative val="0"/>
          <c:cat>
            <c:numRef>
              <c:f>'4.4'!$A$4:$A$22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'4.4'!$L$4:$L$22</c:f>
              <c:numCache>
                <c:formatCode>General</c:formatCode>
                <c:ptCount val="19"/>
                <c:pt idx="0">
                  <c:v>7484</c:v>
                </c:pt>
                <c:pt idx="1">
                  <c:v>8026</c:v>
                </c:pt>
                <c:pt idx="2">
                  <c:v>8650</c:v>
                </c:pt>
                <c:pt idx="3">
                  <c:v>9474</c:v>
                </c:pt>
                <c:pt idx="4">
                  <c:v>10377</c:v>
                </c:pt>
                <c:pt idx="5">
                  <c:v>11581</c:v>
                </c:pt>
                <c:pt idx="6">
                  <c:v>13105</c:v>
                </c:pt>
                <c:pt idx="7">
                  <c:v>15070</c:v>
                </c:pt>
                <c:pt idx="8">
                  <c:v>16843</c:v>
                </c:pt>
                <c:pt idx="9">
                  <c:v>18275</c:v>
                </c:pt>
                <c:pt idx="10">
                  <c:v>19356</c:v>
                </c:pt>
                <c:pt idx="11">
                  <c:v>20155</c:v>
                </c:pt>
                <c:pt idx="12">
                  <c:v>21044</c:v>
                </c:pt>
                <c:pt idx="13">
                  <c:v>22037</c:v>
                </c:pt>
                <c:pt idx="14">
                  <c:v>23178</c:v>
                </c:pt>
                <c:pt idx="15">
                  <c:v>24375</c:v>
                </c:pt>
                <c:pt idx="16">
                  <c:v>25581</c:v>
                </c:pt>
                <c:pt idx="17">
                  <c:v>26913</c:v>
                </c:pt>
                <c:pt idx="18">
                  <c:v>28199</c:v>
                </c:pt>
              </c:numCache>
            </c:numRef>
          </c:val>
          <c:extLst>
            <c:ext xmlns:c16="http://schemas.microsoft.com/office/drawing/2014/chart" uri="{C3380CC4-5D6E-409C-BE32-E72D297353CC}">
              <c16:uniqueId val="{0000000A-2CA5-47B5-AC33-BDB84A0CAFF8}"/>
            </c:ext>
          </c:extLst>
        </c:ser>
        <c:ser>
          <c:idx val="12"/>
          <c:order val="11"/>
          <c:tx>
            <c:strRef>
              <c:f>'4.4'!$M$3</c:f>
              <c:strCache>
                <c:ptCount val="1"/>
                <c:pt idx="0">
                  <c:v>Used import &gt; 1000</c:v>
                </c:pt>
              </c:strCache>
            </c:strRef>
          </c:tx>
          <c:spPr>
            <a:solidFill>
              <a:srgbClr val="0093D3"/>
            </a:solidFill>
            <a:ln w="25400">
              <a:noFill/>
            </a:ln>
          </c:spPr>
          <c:invertIfNegative val="0"/>
          <c:cat>
            <c:numRef>
              <c:f>'4.4'!$A$4:$A$22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'4.4'!$M$4:$M$22</c:f>
              <c:numCache>
                <c:formatCode>General</c:formatCode>
                <c:ptCount val="19"/>
                <c:pt idx="0">
                  <c:v>2014</c:v>
                </c:pt>
                <c:pt idx="1">
                  <c:v>2080</c:v>
                </c:pt>
                <c:pt idx="2">
                  <c:v>2203</c:v>
                </c:pt>
                <c:pt idx="3">
                  <c:v>2455</c:v>
                </c:pt>
                <c:pt idx="4">
                  <c:v>2813</c:v>
                </c:pt>
                <c:pt idx="5">
                  <c:v>3426</c:v>
                </c:pt>
                <c:pt idx="6">
                  <c:v>4215</c:v>
                </c:pt>
                <c:pt idx="7">
                  <c:v>5202</c:v>
                </c:pt>
                <c:pt idx="8">
                  <c:v>6318</c:v>
                </c:pt>
                <c:pt idx="9">
                  <c:v>6743</c:v>
                </c:pt>
                <c:pt idx="10">
                  <c:v>7159</c:v>
                </c:pt>
                <c:pt idx="11">
                  <c:v>7519</c:v>
                </c:pt>
                <c:pt idx="12">
                  <c:v>8047</c:v>
                </c:pt>
                <c:pt idx="13">
                  <c:v>8649</c:v>
                </c:pt>
                <c:pt idx="14">
                  <c:v>9402</c:v>
                </c:pt>
                <c:pt idx="15">
                  <c:v>10402</c:v>
                </c:pt>
                <c:pt idx="16">
                  <c:v>11220</c:v>
                </c:pt>
                <c:pt idx="17">
                  <c:v>12359</c:v>
                </c:pt>
                <c:pt idx="18">
                  <c:v>13473</c:v>
                </c:pt>
              </c:numCache>
            </c:numRef>
          </c:val>
          <c:extLst>
            <c:ext xmlns:c16="http://schemas.microsoft.com/office/drawing/2014/chart" uri="{C3380CC4-5D6E-409C-BE32-E72D297353CC}">
              <c16:uniqueId val="{0000000B-2CA5-47B5-AC33-BDB84A0CAFF8}"/>
            </c:ext>
          </c:extLst>
        </c:ser>
        <c:dLbls>
          <c:showLegendKey val="0"/>
          <c:showVal val="0"/>
          <c:showCatName val="0"/>
          <c:showSerName val="0"/>
          <c:showPercent val="0"/>
          <c:showBubbleSize val="0"/>
        </c:dLbls>
        <c:gapWidth val="150"/>
        <c:overlap val="100"/>
        <c:axId val="161543296"/>
        <c:axId val="161545216"/>
      </c:barChart>
      <c:catAx>
        <c:axId val="161543296"/>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NZ"/>
                  <a:t>Year</a:t>
                </a:r>
              </a:p>
            </c:rich>
          </c:tx>
          <c:layout>
            <c:manualLayout>
              <c:xMode val="edge"/>
              <c:yMode val="edge"/>
              <c:x val="0.43612398387936346"/>
              <c:y val="0.917030469017450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61545216"/>
        <c:crosses val="autoZero"/>
        <c:auto val="1"/>
        <c:lblAlgn val="ctr"/>
        <c:lblOffset val="100"/>
        <c:tickLblSkip val="2"/>
        <c:tickMarkSkip val="2"/>
        <c:noMultiLvlLbl val="0"/>
      </c:catAx>
      <c:valAx>
        <c:axId val="161545216"/>
        <c:scaling>
          <c:orientation val="minMax"/>
        </c:scaling>
        <c:delete val="0"/>
        <c:axPos val="l"/>
        <c:majorGridlines>
          <c:spPr>
            <a:ln w="3175">
              <a:solidFill>
                <a:srgbClr val="80808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NZ"/>
                  <a:t>Fleet size</a:t>
                </a:r>
              </a:p>
            </c:rich>
          </c:tx>
          <c:layout>
            <c:manualLayout>
              <c:xMode val="edge"/>
              <c:yMode val="edge"/>
              <c:x val="2.3494834005027079E-2"/>
              <c:y val="0.4213974666210201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61543296"/>
        <c:crosses val="autoZero"/>
        <c:crossBetween val="between"/>
      </c:valAx>
      <c:spPr>
        <a:noFill/>
        <a:ln w="25400">
          <a:noFill/>
        </a:ln>
      </c:spPr>
    </c:plotArea>
    <c:legend>
      <c:legendPos val="r"/>
      <c:layout>
        <c:manualLayout>
          <c:xMode val="edge"/>
          <c:yMode val="edge"/>
          <c:x val="0.78898849182313768"/>
          <c:y val="0.23043501084104023"/>
          <c:w val="0.18735025910222997"/>
          <c:h val="0.59584594905579491"/>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b="1" i="0" u="none" strike="noStrike" baseline="0">
                <a:effectLst/>
              </a:rPr>
              <a:t>Figure 4.4 : </a:t>
            </a:r>
            <a:r>
              <a:rPr lang="en-NZ" sz="900"/>
              <a:t>Motorcycle fleet composition</a:t>
            </a:r>
          </a:p>
        </c:rich>
      </c:tx>
      <c:layout>
        <c:manualLayout>
          <c:xMode val="edge"/>
          <c:yMode val="edge"/>
          <c:x val="0.18552472222222224"/>
          <c:y val="1.8808333333333361E-2"/>
        </c:manualLayout>
      </c:layout>
      <c:overlay val="0"/>
      <c:spPr>
        <a:noFill/>
        <a:ln w="25400">
          <a:noFill/>
        </a:ln>
      </c:spPr>
    </c:title>
    <c:autoTitleDeleted val="0"/>
    <c:plotArea>
      <c:layout>
        <c:manualLayout>
          <c:layoutTarget val="inner"/>
          <c:xMode val="edge"/>
          <c:yMode val="edge"/>
          <c:x val="0.1012868410128684"/>
          <c:y val="0.12391317500973922"/>
          <c:w val="0.87214611872146119"/>
          <c:h val="0.71959391209391665"/>
        </c:manualLayout>
      </c:layout>
      <c:barChart>
        <c:barDir val="col"/>
        <c:grouping val="clustered"/>
        <c:varyColors val="0"/>
        <c:ser>
          <c:idx val="1"/>
          <c:order val="0"/>
          <c:tx>
            <c:strRef>
              <c:f>'4.4'!$O$3</c:f>
              <c:strCache>
                <c:ptCount val="1"/>
                <c:pt idx="0">
                  <c:v>upto 60cc</c:v>
                </c:pt>
              </c:strCache>
            </c:strRef>
          </c:tx>
          <c:spPr>
            <a:solidFill>
              <a:srgbClr val="C0C0C0"/>
            </a:solidFill>
            <a:ln w="25400">
              <a:noFill/>
            </a:ln>
          </c:spPr>
          <c:invertIfNegative val="0"/>
          <c:cat>
            <c:numRef>
              <c:f>'4.4'!$A$4:$A$22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'4.4'!$O$4:$O$22</c:f>
              <c:numCache>
                <c:formatCode>General</c:formatCode>
                <c:ptCount val="19"/>
                <c:pt idx="0">
                  <c:v>12001</c:v>
                </c:pt>
                <c:pt idx="1">
                  <c:v>11943</c:v>
                </c:pt>
                <c:pt idx="2">
                  <c:v>12266</c:v>
                </c:pt>
                <c:pt idx="3">
                  <c:v>13007</c:v>
                </c:pt>
                <c:pt idx="4">
                  <c:v>14287</c:v>
                </c:pt>
                <c:pt idx="5">
                  <c:v>17973</c:v>
                </c:pt>
                <c:pt idx="6">
                  <c:v>21289</c:v>
                </c:pt>
                <c:pt idx="7">
                  <c:v>24207</c:v>
                </c:pt>
                <c:pt idx="8">
                  <c:v>28511</c:v>
                </c:pt>
                <c:pt idx="9">
                  <c:v>29071</c:v>
                </c:pt>
                <c:pt idx="10">
                  <c:v>28730</c:v>
                </c:pt>
                <c:pt idx="11">
                  <c:v>27975</c:v>
                </c:pt>
                <c:pt idx="12">
                  <c:v>27774</c:v>
                </c:pt>
                <c:pt idx="13">
                  <c:v>28141</c:v>
                </c:pt>
                <c:pt idx="14">
                  <c:v>28654</c:v>
                </c:pt>
                <c:pt idx="15">
                  <c:v>28574</c:v>
                </c:pt>
                <c:pt idx="16">
                  <c:v>28629</c:v>
                </c:pt>
                <c:pt idx="17">
                  <c:v>28829</c:v>
                </c:pt>
                <c:pt idx="18">
                  <c:v>29465</c:v>
                </c:pt>
              </c:numCache>
            </c:numRef>
          </c:val>
          <c:extLst>
            <c:ext xmlns:c16="http://schemas.microsoft.com/office/drawing/2014/chart" uri="{C3380CC4-5D6E-409C-BE32-E72D297353CC}">
              <c16:uniqueId val="{00000000-B895-4571-AA26-9A3EDC581E92}"/>
            </c:ext>
          </c:extLst>
        </c:ser>
        <c:ser>
          <c:idx val="3"/>
          <c:order val="1"/>
          <c:tx>
            <c:strRef>
              <c:f>'4.4'!$P$3</c:f>
              <c:strCache>
                <c:ptCount val="1"/>
                <c:pt idx="0">
                  <c:v>61-125cc</c:v>
                </c:pt>
              </c:strCache>
            </c:strRef>
          </c:tx>
          <c:spPr>
            <a:solidFill>
              <a:srgbClr val="83B1DA"/>
            </a:solidFill>
            <a:ln w="25400">
              <a:noFill/>
            </a:ln>
          </c:spPr>
          <c:invertIfNegative val="0"/>
          <c:cat>
            <c:numRef>
              <c:f>'4.4'!$A$4:$A$22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'4.4'!$P$4:$P$22</c:f>
              <c:numCache>
                <c:formatCode>General</c:formatCode>
                <c:ptCount val="19"/>
                <c:pt idx="0">
                  <c:v>5268</c:v>
                </c:pt>
                <c:pt idx="1">
                  <c:v>4913</c:v>
                </c:pt>
                <c:pt idx="2">
                  <c:v>4713</c:v>
                </c:pt>
                <c:pt idx="3">
                  <c:v>4656</c:v>
                </c:pt>
                <c:pt idx="4">
                  <c:v>4638</c:v>
                </c:pt>
                <c:pt idx="5">
                  <c:v>4793</c:v>
                </c:pt>
                <c:pt idx="6">
                  <c:v>5055</c:v>
                </c:pt>
                <c:pt idx="7">
                  <c:v>5403</c:v>
                </c:pt>
                <c:pt idx="8">
                  <c:v>6263</c:v>
                </c:pt>
                <c:pt idx="9">
                  <c:v>6413</c:v>
                </c:pt>
                <c:pt idx="10">
                  <c:v>6407</c:v>
                </c:pt>
                <c:pt idx="11">
                  <c:v>6611</c:v>
                </c:pt>
                <c:pt idx="12">
                  <c:v>6924</c:v>
                </c:pt>
                <c:pt idx="13">
                  <c:v>7233</c:v>
                </c:pt>
                <c:pt idx="14">
                  <c:v>7452</c:v>
                </c:pt>
                <c:pt idx="15">
                  <c:v>7914</c:v>
                </c:pt>
                <c:pt idx="16">
                  <c:v>8059</c:v>
                </c:pt>
                <c:pt idx="17">
                  <c:v>8191</c:v>
                </c:pt>
                <c:pt idx="18">
                  <c:v>8239</c:v>
                </c:pt>
              </c:numCache>
            </c:numRef>
          </c:val>
          <c:extLst>
            <c:ext xmlns:c16="http://schemas.microsoft.com/office/drawing/2014/chart" uri="{C3380CC4-5D6E-409C-BE32-E72D297353CC}">
              <c16:uniqueId val="{00000001-B895-4571-AA26-9A3EDC581E92}"/>
            </c:ext>
          </c:extLst>
        </c:ser>
        <c:ser>
          <c:idx val="5"/>
          <c:order val="2"/>
          <c:tx>
            <c:strRef>
              <c:f>'4.4'!$Q$3</c:f>
              <c:strCache>
                <c:ptCount val="1"/>
                <c:pt idx="0">
                  <c:v>126-600 cc</c:v>
                </c:pt>
              </c:strCache>
            </c:strRef>
          </c:tx>
          <c:spPr>
            <a:solidFill>
              <a:srgbClr val="60A9E4"/>
            </a:solidFill>
            <a:ln w="25400">
              <a:noFill/>
            </a:ln>
          </c:spPr>
          <c:invertIfNegative val="0"/>
          <c:cat>
            <c:numRef>
              <c:f>'4.4'!$A$4:$A$22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'4.4'!$Q$4:$Q$22</c:f>
              <c:numCache>
                <c:formatCode>General</c:formatCode>
                <c:ptCount val="19"/>
                <c:pt idx="0">
                  <c:v>28168</c:v>
                </c:pt>
                <c:pt idx="1">
                  <c:v>28043</c:v>
                </c:pt>
                <c:pt idx="2">
                  <c:v>28023</c:v>
                </c:pt>
                <c:pt idx="3">
                  <c:v>28038</c:v>
                </c:pt>
                <c:pt idx="4">
                  <c:v>28840</c:v>
                </c:pt>
                <c:pt idx="5">
                  <c:v>30151</c:v>
                </c:pt>
                <c:pt idx="6">
                  <c:v>32361</c:v>
                </c:pt>
                <c:pt idx="7">
                  <c:v>34847</c:v>
                </c:pt>
                <c:pt idx="8">
                  <c:v>37849</c:v>
                </c:pt>
                <c:pt idx="9">
                  <c:v>38537</c:v>
                </c:pt>
                <c:pt idx="10">
                  <c:v>38329</c:v>
                </c:pt>
                <c:pt idx="11">
                  <c:v>37878</c:v>
                </c:pt>
                <c:pt idx="12">
                  <c:v>38071</c:v>
                </c:pt>
                <c:pt idx="13">
                  <c:v>38545</c:v>
                </c:pt>
                <c:pt idx="14">
                  <c:v>39284</c:v>
                </c:pt>
                <c:pt idx="15">
                  <c:v>40374</c:v>
                </c:pt>
                <c:pt idx="16">
                  <c:v>41677</c:v>
                </c:pt>
                <c:pt idx="17">
                  <c:v>43146</c:v>
                </c:pt>
                <c:pt idx="18">
                  <c:v>45197</c:v>
                </c:pt>
              </c:numCache>
            </c:numRef>
          </c:val>
          <c:extLst>
            <c:ext xmlns:c16="http://schemas.microsoft.com/office/drawing/2014/chart" uri="{C3380CC4-5D6E-409C-BE32-E72D297353CC}">
              <c16:uniqueId val="{00000002-B895-4571-AA26-9A3EDC581E92}"/>
            </c:ext>
          </c:extLst>
        </c:ser>
        <c:ser>
          <c:idx val="10"/>
          <c:order val="3"/>
          <c:tx>
            <c:strRef>
              <c:f>'4.4'!$R$3</c:f>
              <c:strCache>
                <c:ptCount val="1"/>
                <c:pt idx="0">
                  <c:v>601cc +</c:v>
                </c:pt>
              </c:strCache>
            </c:strRef>
          </c:tx>
          <c:spPr>
            <a:solidFill>
              <a:srgbClr val="0093D3"/>
            </a:solidFill>
            <a:ln w="25400">
              <a:noFill/>
            </a:ln>
          </c:spPr>
          <c:invertIfNegative val="0"/>
          <c:cat>
            <c:numRef>
              <c:f>'4.4'!$A$4:$A$22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'4.4'!$R$4:$R$22</c:f>
              <c:numCache>
                <c:formatCode>General</c:formatCode>
                <c:ptCount val="19"/>
                <c:pt idx="0">
                  <c:v>32567</c:v>
                </c:pt>
                <c:pt idx="1">
                  <c:v>33617</c:v>
                </c:pt>
                <c:pt idx="2">
                  <c:v>35033</c:v>
                </c:pt>
                <c:pt idx="3">
                  <c:v>37131</c:v>
                </c:pt>
                <c:pt idx="4">
                  <c:v>39919</c:v>
                </c:pt>
                <c:pt idx="5">
                  <c:v>43652</c:v>
                </c:pt>
                <c:pt idx="6">
                  <c:v>48488</c:v>
                </c:pt>
                <c:pt idx="7">
                  <c:v>54411</c:v>
                </c:pt>
                <c:pt idx="8">
                  <c:v>60035</c:v>
                </c:pt>
                <c:pt idx="9">
                  <c:v>63464</c:v>
                </c:pt>
                <c:pt idx="10">
                  <c:v>65833</c:v>
                </c:pt>
                <c:pt idx="11">
                  <c:v>67351</c:v>
                </c:pt>
                <c:pt idx="12">
                  <c:v>69813</c:v>
                </c:pt>
                <c:pt idx="13">
                  <c:v>72713</c:v>
                </c:pt>
                <c:pt idx="14">
                  <c:v>76437</c:v>
                </c:pt>
                <c:pt idx="15">
                  <c:v>80714</c:v>
                </c:pt>
                <c:pt idx="16">
                  <c:v>84655</c:v>
                </c:pt>
                <c:pt idx="17">
                  <c:v>89048</c:v>
                </c:pt>
                <c:pt idx="18">
                  <c:v>93381</c:v>
                </c:pt>
              </c:numCache>
            </c:numRef>
          </c:val>
          <c:extLst>
            <c:ext xmlns:c16="http://schemas.microsoft.com/office/drawing/2014/chart" uri="{C3380CC4-5D6E-409C-BE32-E72D297353CC}">
              <c16:uniqueId val="{00000003-B895-4571-AA26-9A3EDC581E92}"/>
            </c:ext>
          </c:extLst>
        </c:ser>
        <c:dLbls>
          <c:showLegendKey val="0"/>
          <c:showVal val="0"/>
          <c:showCatName val="0"/>
          <c:showSerName val="0"/>
          <c:showPercent val="0"/>
          <c:showBubbleSize val="0"/>
        </c:dLbls>
        <c:gapWidth val="150"/>
        <c:axId val="161600256"/>
        <c:axId val="161601792"/>
      </c:barChart>
      <c:catAx>
        <c:axId val="1616002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601792"/>
        <c:crosses val="autoZero"/>
        <c:auto val="1"/>
        <c:lblAlgn val="ctr"/>
        <c:lblOffset val="100"/>
        <c:tickLblSkip val="2"/>
        <c:noMultiLvlLbl val="0"/>
      </c:catAx>
      <c:valAx>
        <c:axId val="161601792"/>
        <c:scaling>
          <c:orientation val="minMax"/>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600256"/>
        <c:crosses val="autoZero"/>
        <c:crossBetween val="between"/>
      </c:valAx>
      <c:spPr>
        <a:noFill/>
        <a:ln w="25400">
          <a:noFill/>
        </a:ln>
      </c:spPr>
    </c:plotArea>
    <c:legend>
      <c:legendPos val="b"/>
      <c:layout>
        <c:manualLayout>
          <c:xMode val="edge"/>
          <c:yMode val="edge"/>
          <c:x val="0.24311833333333649"/>
          <c:y val="0.91832546296296258"/>
          <c:w val="0.66596194444445322"/>
          <c:h val="6.4338998088998914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4.5 : Average motorcycle fleet engine size</a:t>
            </a:r>
          </a:p>
        </c:rich>
      </c:tx>
      <c:layout>
        <c:manualLayout>
          <c:xMode val="edge"/>
          <c:yMode val="edge"/>
          <c:x val="0.15000805555555571"/>
          <c:y val="7.1087962962962954E-3"/>
        </c:manualLayout>
      </c:layout>
      <c:overlay val="0"/>
      <c:spPr>
        <a:noFill/>
        <a:ln w="25400">
          <a:noFill/>
        </a:ln>
      </c:spPr>
    </c:title>
    <c:autoTitleDeleted val="0"/>
    <c:plotArea>
      <c:layout>
        <c:manualLayout>
          <c:layoutTarget val="inner"/>
          <c:xMode val="edge"/>
          <c:yMode val="edge"/>
          <c:x val="0.11536277777777777"/>
          <c:y val="0.14603960396039894"/>
          <c:w val="0.83598888888889722"/>
          <c:h val="0.68811881188118862"/>
        </c:manualLayout>
      </c:layout>
      <c:lineChart>
        <c:grouping val="standard"/>
        <c:varyColors val="0"/>
        <c:ser>
          <c:idx val="1"/>
          <c:order val="0"/>
          <c:spPr>
            <a:ln w="25400">
              <a:solidFill>
                <a:srgbClr val="0093D3"/>
              </a:solidFill>
              <a:prstDash val="solid"/>
            </a:ln>
          </c:spPr>
          <c:marker>
            <c:symbol val="none"/>
          </c:marker>
          <c:cat>
            <c:numRef>
              <c:f>'4.5'!$A$4:$A$22</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'4.5'!$B$4:$B$22</c:f>
              <c:numCache>
                <c:formatCode>0</c:formatCode>
                <c:ptCount val="19"/>
                <c:pt idx="0">
                  <c:v>535</c:v>
                </c:pt>
                <c:pt idx="1">
                  <c:v>545</c:v>
                </c:pt>
                <c:pt idx="2">
                  <c:v>554</c:v>
                </c:pt>
                <c:pt idx="3">
                  <c:v>563</c:v>
                </c:pt>
                <c:pt idx="4">
                  <c:v>570</c:v>
                </c:pt>
                <c:pt idx="5">
                  <c:v>565</c:v>
                </c:pt>
                <c:pt idx="6">
                  <c:v>567</c:v>
                </c:pt>
                <c:pt idx="7">
                  <c:v>574</c:v>
                </c:pt>
                <c:pt idx="8">
                  <c:v>571</c:v>
                </c:pt>
                <c:pt idx="9">
                  <c:v>581</c:v>
                </c:pt>
                <c:pt idx="10">
                  <c:v>593</c:v>
                </c:pt>
                <c:pt idx="11">
                  <c:v>604</c:v>
                </c:pt>
                <c:pt idx="12">
                  <c:v>613</c:v>
                </c:pt>
                <c:pt idx="13">
                  <c:v>620</c:v>
                </c:pt>
                <c:pt idx="14">
                  <c:v>629</c:v>
                </c:pt>
                <c:pt idx="15" formatCode="General">
                  <c:v>639</c:v>
                </c:pt>
                <c:pt idx="16" formatCode="General">
                  <c:v>648</c:v>
                </c:pt>
                <c:pt idx="17" formatCode="General">
                  <c:v>657</c:v>
                </c:pt>
                <c:pt idx="18" formatCode="General">
                  <c:v>663</c:v>
                </c:pt>
              </c:numCache>
            </c:numRef>
          </c:val>
          <c:smooth val="0"/>
          <c:extLst>
            <c:ext xmlns:c16="http://schemas.microsoft.com/office/drawing/2014/chart" uri="{C3380CC4-5D6E-409C-BE32-E72D297353CC}">
              <c16:uniqueId val="{00000000-E018-4304-8F05-D23CAA671B7B}"/>
            </c:ext>
          </c:extLst>
        </c:ser>
        <c:dLbls>
          <c:showLegendKey val="0"/>
          <c:showVal val="0"/>
          <c:showCatName val="0"/>
          <c:showSerName val="0"/>
          <c:showPercent val="0"/>
          <c:showBubbleSize val="0"/>
        </c:dLbls>
        <c:smooth val="0"/>
        <c:axId val="161627520"/>
        <c:axId val="161654272"/>
      </c:lineChart>
      <c:catAx>
        <c:axId val="16162752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Fleet</a:t>
                </a:r>
                <a:r>
                  <a:rPr lang="en-NZ" sz="700" baseline="0"/>
                  <a:t> y</a:t>
                </a:r>
                <a:r>
                  <a:rPr lang="en-NZ" sz="700"/>
                  <a:t>ear</a:t>
                </a:r>
              </a:p>
            </c:rich>
          </c:tx>
          <c:layout>
            <c:manualLayout>
              <c:xMode val="edge"/>
              <c:yMode val="edge"/>
              <c:x val="0.45877805555555556"/>
              <c:y val="0.9344097222222221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654272"/>
        <c:crosses val="autoZero"/>
        <c:auto val="1"/>
        <c:lblAlgn val="ctr"/>
        <c:lblOffset val="100"/>
        <c:tickLblSkip val="2"/>
        <c:tickMarkSkip val="1"/>
        <c:noMultiLvlLbl val="0"/>
      </c:catAx>
      <c:valAx>
        <c:axId val="161654272"/>
        <c:scaling>
          <c:orientation val="minMax"/>
          <c:max val="700"/>
          <c:min val="45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CC</a:t>
                </a:r>
              </a:p>
            </c:rich>
          </c:tx>
          <c:layout>
            <c:manualLayout>
              <c:xMode val="edge"/>
              <c:yMode val="edge"/>
              <c:x val="9.2725838381735766E-3"/>
              <c:y val="0.4548348501891809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627520"/>
        <c:crosses val="autoZero"/>
        <c:crossBetween val="midCat"/>
        <c:majorUnit val="25"/>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5.1a : Light passenger entry and exit</a:t>
            </a:r>
          </a:p>
        </c:rich>
      </c:tx>
      <c:layout>
        <c:manualLayout>
          <c:xMode val="edge"/>
          <c:yMode val="edge"/>
          <c:x val="0.1813183333333368"/>
          <c:y val="1.5024074074074075E-2"/>
        </c:manualLayout>
      </c:layout>
      <c:overlay val="0"/>
      <c:spPr>
        <a:noFill/>
        <a:ln w="25400">
          <a:noFill/>
        </a:ln>
      </c:spPr>
    </c:title>
    <c:autoTitleDeleted val="0"/>
    <c:plotArea>
      <c:layout>
        <c:manualLayout>
          <c:layoutTarget val="inner"/>
          <c:xMode val="edge"/>
          <c:yMode val="edge"/>
          <c:x val="0.16659750000000001"/>
          <c:y val="0.10050251256281409"/>
          <c:w val="0.81503833333333364"/>
          <c:h val="0.72613065326633164"/>
        </c:manualLayout>
      </c:layout>
      <c:barChart>
        <c:barDir val="col"/>
        <c:grouping val="stacked"/>
        <c:varyColors val="0"/>
        <c:ser>
          <c:idx val="0"/>
          <c:order val="0"/>
          <c:tx>
            <c:strRef>
              <c:f>'5.1'!$C$3</c:f>
              <c:strCache>
                <c:ptCount val="1"/>
                <c:pt idx="0">
                  <c:v>Petrol NZ new</c:v>
                </c:pt>
              </c:strCache>
            </c:strRef>
          </c:tx>
          <c:spPr>
            <a:solidFill>
              <a:srgbClr val="0093D3">
                <a:alpha val="45000"/>
              </a:srgbClr>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'5.1'!$C$58:$C$75</c:f>
              <c:numCache>
                <c:formatCode>General</c:formatCode>
                <c:ptCount val="18"/>
                <c:pt idx="0">
                  <c:v>58621</c:v>
                </c:pt>
                <c:pt idx="1">
                  <c:v>64645</c:v>
                </c:pt>
                <c:pt idx="2">
                  <c:v>70749</c:v>
                </c:pt>
                <c:pt idx="3">
                  <c:v>74259</c:v>
                </c:pt>
                <c:pt idx="4">
                  <c:v>75379</c:v>
                </c:pt>
                <c:pt idx="5">
                  <c:v>72733</c:v>
                </c:pt>
                <c:pt idx="6">
                  <c:v>71740</c:v>
                </c:pt>
                <c:pt idx="7">
                  <c:v>65724</c:v>
                </c:pt>
                <c:pt idx="8">
                  <c:v>48195</c:v>
                </c:pt>
                <c:pt idx="9">
                  <c:v>54660</c:v>
                </c:pt>
                <c:pt idx="10">
                  <c:v>55264</c:v>
                </c:pt>
                <c:pt idx="11">
                  <c:v>65099</c:v>
                </c:pt>
                <c:pt idx="12">
                  <c:v>69531</c:v>
                </c:pt>
                <c:pt idx="13">
                  <c:v>77817</c:v>
                </c:pt>
                <c:pt idx="14">
                  <c:v>81895</c:v>
                </c:pt>
                <c:pt idx="15">
                  <c:v>87669</c:v>
                </c:pt>
                <c:pt idx="16">
                  <c:v>93749</c:v>
                </c:pt>
                <c:pt idx="17">
                  <c:v>94170</c:v>
                </c:pt>
              </c:numCache>
            </c:numRef>
          </c:val>
          <c:extLst>
            <c:ext xmlns:c16="http://schemas.microsoft.com/office/drawing/2014/chart" uri="{C3380CC4-5D6E-409C-BE32-E72D297353CC}">
              <c16:uniqueId val="{00000000-505C-45B9-BA5E-4E4576E6D6A2}"/>
            </c:ext>
          </c:extLst>
        </c:ser>
        <c:ser>
          <c:idx val="1"/>
          <c:order val="1"/>
          <c:tx>
            <c:strRef>
              <c:f>'5.1'!$D$3</c:f>
              <c:strCache>
                <c:ptCount val="1"/>
                <c:pt idx="0">
                  <c:v>Petrol used</c:v>
                </c:pt>
              </c:strCache>
            </c:strRef>
          </c:tx>
          <c:spPr>
            <a:solidFill>
              <a:srgbClr val="BDC1C1"/>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'5.1'!$D$58:$D$75</c:f>
              <c:numCache>
                <c:formatCode>General</c:formatCode>
                <c:ptCount val="18"/>
                <c:pt idx="0">
                  <c:v>116966</c:v>
                </c:pt>
                <c:pt idx="1">
                  <c:v>120657</c:v>
                </c:pt>
                <c:pt idx="2">
                  <c:v>135228</c:v>
                </c:pt>
                <c:pt idx="3">
                  <c:v>135398</c:v>
                </c:pt>
                <c:pt idx="4">
                  <c:v>135207</c:v>
                </c:pt>
                <c:pt idx="5">
                  <c:v>115201</c:v>
                </c:pt>
                <c:pt idx="6">
                  <c:v>115776</c:v>
                </c:pt>
                <c:pt idx="7">
                  <c:v>91241</c:v>
                </c:pt>
                <c:pt idx="8">
                  <c:v>71841</c:v>
                </c:pt>
                <c:pt idx="9">
                  <c:v>91721</c:v>
                </c:pt>
                <c:pt idx="10">
                  <c:v>83040</c:v>
                </c:pt>
                <c:pt idx="11">
                  <c:v>79952</c:v>
                </c:pt>
                <c:pt idx="12">
                  <c:v>99895</c:v>
                </c:pt>
                <c:pt idx="13">
                  <c:v>130577</c:v>
                </c:pt>
                <c:pt idx="14">
                  <c:v>144263</c:v>
                </c:pt>
                <c:pt idx="15">
                  <c:v>149024</c:v>
                </c:pt>
                <c:pt idx="16">
                  <c:v>161842</c:v>
                </c:pt>
                <c:pt idx="17">
                  <c:v>143520</c:v>
                </c:pt>
              </c:numCache>
            </c:numRef>
          </c:val>
          <c:extLst>
            <c:ext xmlns:c16="http://schemas.microsoft.com/office/drawing/2014/chart" uri="{C3380CC4-5D6E-409C-BE32-E72D297353CC}">
              <c16:uniqueId val="{00000001-505C-45B9-BA5E-4E4576E6D6A2}"/>
            </c:ext>
          </c:extLst>
        </c:ser>
        <c:ser>
          <c:idx val="2"/>
          <c:order val="2"/>
          <c:tx>
            <c:strRef>
              <c:f>'5.1'!$E$3</c:f>
              <c:strCache>
                <c:ptCount val="1"/>
                <c:pt idx="0">
                  <c:v>Diesel NZ new</c:v>
                </c:pt>
              </c:strCache>
            </c:strRef>
          </c:tx>
          <c:spPr>
            <a:solidFill>
              <a:srgbClr val="434646"/>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'5.1'!$E$58:$E$75</c:f>
              <c:numCache>
                <c:formatCode>General</c:formatCode>
                <c:ptCount val="18"/>
                <c:pt idx="0">
                  <c:v>2603</c:v>
                </c:pt>
                <c:pt idx="1">
                  <c:v>2539</c:v>
                </c:pt>
                <c:pt idx="2">
                  <c:v>2389</c:v>
                </c:pt>
                <c:pt idx="3">
                  <c:v>2758</c:v>
                </c:pt>
                <c:pt idx="4">
                  <c:v>4371</c:v>
                </c:pt>
                <c:pt idx="5">
                  <c:v>5988</c:v>
                </c:pt>
                <c:pt idx="6">
                  <c:v>7921</c:v>
                </c:pt>
                <c:pt idx="7">
                  <c:v>9721</c:v>
                </c:pt>
                <c:pt idx="8">
                  <c:v>8740</c:v>
                </c:pt>
                <c:pt idx="9">
                  <c:v>9823</c:v>
                </c:pt>
                <c:pt idx="10">
                  <c:v>11034</c:v>
                </c:pt>
                <c:pt idx="11">
                  <c:v>14249</c:v>
                </c:pt>
                <c:pt idx="12">
                  <c:v>15469</c:v>
                </c:pt>
                <c:pt idx="13">
                  <c:v>15136</c:v>
                </c:pt>
                <c:pt idx="14">
                  <c:v>15616</c:v>
                </c:pt>
                <c:pt idx="15">
                  <c:v>17711</c:v>
                </c:pt>
                <c:pt idx="16">
                  <c:v>17094</c:v>
                </c:pt>
                <c:pt idx="17">
                  <c:v>15919</c:v>
                </c:pt>
              </c:numCache>
            </c:numRef>
          </c:val>
          <c:extLst>
            <c:ext xmlns:c16="http://schemas.microsoft.com/office/drawing/2014/chart" uri="{C3380CC4-5D6E-409C-BE32-E72D297353CC}">
              <c16:uniqueId val="{00000002-505C-45B9-BA5E-4E4576E6D6A2}"/>
            </c:ext>
          </c:extLst>
        </c:ser>
        <c:ser>
          <c:idx val="3"/>
          <c:order val="3"/>
          <c:tx>
            <c:strRef>
              <c:f>'5.1'!$F$3</c:f>
              <c:strCache>
                <c:ptCount val="1"/>
                <c:pt idx="0">
                  <c:v>Diesel used</c:v>
                </c:pt>
              </c:strCache>
            </c:strRef>
          </c:tx>
          <c:spPr>
            <a:solidFill>
              <a:srgbClr val="0093D3"/>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'5.1'!$F$58:$F$75</c:f>
              <c:numCache>
                <c:formatCode>General</c:formatCode>
                <c:ptCount val="18"/>
                <c:pt idx="0">
                  <c:v>13412</c:v>
                </c:pt>
                <c:pt idx="1">
                  <c:v>17688</c:v>
                </c:pt>
                <c:pt idx="2">
                  <c:v>23867</c:v>
                </c:pt>
                <c:pt idx="3">
                  <c:v>20765</c:v>
                </c:pt>
                <c:pt idx="4">
                  <c:v>19610</c:v>
                </c:pt>
                <c:pt idx="5">
                  <c:v>11125</c:v>
                </c:pt>
                <c:pt idx="6">
                  <c:v>8032</c:v>
                </c:pt>
                <c:pt idx="7">
                  <c:v>3218</c:v>
                </c:pt>
                <c:pt idx="8">
                  <c:v>1303</c:v>
                </c:pt>
                <c:pt idx="9">
                  <c:v>847</c:v>
                </c:pt>
                <c:pt idx="10">
                  <c:v>1059</c:v>
                </c:pt>
                <c:pt idx="11">
                  <c:v>1907</c:v>
                </c:pt>
                <c:pt idx="12">
                  <c:v>2315</c:v>
                </c:pt>
                <c:pt idx="13">
                  <c:v>2158</c:v>
                </c:pt>
                <c:pt idx="14">
                  <c:v>2015</c:v>
                </c:pt>
                <c:pt idx="15">
                  <c:v>2774</c:v>
                </c:pt>
                <c:pt idx="16">
                  <c:v>4474</c:v>
                </c:pt>
                <c:pt idx="17">
                  <c:v>3526</c:v>
                </c:pt>
              </c:numCache>
            </c:numRef>
          </c:val>
          <c:extLst>
            <c:ext xmlns:c16="http://schemas.microsoft.com/office/drawing/2014/chart" uri="{C3380CC4-5D6E-409C-BE32-E72D297353CC}">
              <c16:uniqueId val="{00000003-505C-45B9-BA5E-4E4576E6D6A2}"/>
            </c:ext>
          </c:extLst>
        </c:ser>
        <c:ser>
          <c:idx val="4"/>
          <c:order val="4"/>
          <c:tx>
            <c:strRef>
              <c:f>'5.1'!$G$3</c:f>
              <c:strCache>
                <c:ptCount val="1"/>
                <c:pt idx="0">
                  <c:v>Petrol NZ new</c:v>
                </c:pt>
              </c:strCache>
            </c:strRef>
          </c:tx>
          <c:spPr>
            <a:solidFill>
              <a:srgbClr val="0093D3">
                <a:alpha val="45000"/>
              </a:srgbClr>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'5.1'!$G$58:$G$75</c:f>
              <c:numCache>
                <c:formatCode>General</c:formatCode>
                <c:ptCount val="18"/>
                <c:pt idx="0">
                  <c:v>-80185</c:v>
                </c:pt>
                <c:pt idx="1">
                  <c:v>-76264</c:v>
                </c:pt>
                <c:pt idx="2">
                  <c:v>-72708</c:v>
                </c:pt>
                <c:pt idx="3">
                  <c:v>-72299</c:v>
                </c:pt>
                <c:pt idx="4">
                  <c:v>-70793</c:v>
                </c:pt>
                <c:pt idx="5">
                  <c:v>-67757</c:v>
                </c:pt>
                <c:pt idx="6">
                  <c:v>-65552</c:v>
                </c:pt>
                <c:pt idx="7">
                  <c:v>-62894</c:v>
                </c:pt>
                <c:pt idx="8">
                  <c:v>-53586</c:v>
                </c:pt>
                <c:pt idx="9">
                  <c:v>-51591</c:v>
                </c:pt>
                <c:pt idx="10">
                  <c:v>-56560</c:v>
                </c:pt>
                <c:pt idx="11">
                  <c:v>-43857</c:v>
                </c:pt>
                <c:pt idx="12">
                  <c:v>-44521</c:v>
                </c:pt>
                <c:pt idx="13">
                  <c:v>-46404</c:v>
                </c:pt>
                <c:pt idx="14">
                  <c:v>-50497</c:v>
                </c:pt>
                <c:pt idx="15">
                  <c:v>-48207</c:v>
                </c:pt>
                <c:pt idx="16">
                  <c:v>-53807</c:v>
                </c:pt>
                <c:pt idx="17">
                  <c:v>-55676</c:v>
                </c:pt>
              </c:numCache>
            </c:numRef>
          </c:val>
          <c:extLst>
            <c:ext xmlns:c16="http://schemas.microsoft.com/office/drawing/2014/chart" uri="{C3380CC4-5D6E-409C-BE32-E72D297353CC}">
              <c16:uniqueId val="{00000004-505C-45B9-BA5E-4E4576E6D6A2}"/>
            </c:ext>
          </c:extLst>
        </c:ser>
        <c:ser>
          <c:idx val="5"/>
          <c:order val="5"/>
          <c:tx>
            <c:strRef>
              <c:f>'5.1'!$H$3</c:f>
              <c:strCache>
                <c:ptCount val="1"/>
                <c:pt idx="0">
                  <c:v>Petrol used</c:v>
                </c:pt>
              </c:strCache>
            </c:strRef>
          </c:tx>
          <c:spPr>
            <a:solidFill>
              <a:srgbClr val="BDC1C1"/>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'5.1'!$H$58:$H$75</c:f>
              <c:numCache>
                <c:formatCode>General</c:formatCode>
                <c:ptCount val="18"/>
                <c:pt idx="0">
                  <c:v>-38354</c:v>
                </c:pt>
                <c:pt idx="1">
                  <c:v>-42620</c:v>
                </c:pt>
                <c:pt idx="2">
                  <c:v>-48069</c:v>
                </c:pt>
                <c:pt idx="3">
                  <c:v>-55539</c:v>
                </c:pt>
                <c:pt idx="4">
                  <c:v>-64345</c:v>
                </c:pt>
                <c:pt idx="5">
                  <c:v>-71196</c:v>
                </c:pt>
                <c:pt idx="6">
                  <c:v>-77316</c:v>
                </c:pt>
                <c:pt idx="7">
                  <c:v>-80090</c:v>
                </c:pt>
                <c:pt idx="8">
                  <c:v>-72596</c:v>
                </c:pt>
                <c:pt idx="9">
                  <c:v>-73101</c:v>
                </c:pt>
                <c:pt idx="10">
                  <c:v>-87276</c:v>
                </c:pt>
                <c:pt idx="11">
                  <c:v>-68664</c:v>
                </c:pt>
                <c:pt idx="12">
                  <c:v>-73926</c:v>
                </c:pt>
                <c:pt idx="13">
                  <c:v>-79271</c:v>
                </c:pt>
                <c:pt idx="14">
                  <c:v>-87103</c:v>
                </c:pt>
                <c:pt idx="15">
                  <c:v>-85974</c:v>
                </c:pt>
                <c:pt idx="16">
                  <c:v>-97971</c:v>
                </c:pt>
                <c:pt idx="17">
                  <c:v>-101000</c:v>
                </c:pt>
              </c:numCache>
            </c:numRef>
          </c:val>
          <c:extLst>
            <c:ext xmlns:c16="http://schemas.microsoft.com/office/drawing/2014/chart" uri="{C3380CC4-5D6E-409C-BE32-E72D297353CC}">
              <c16:uniqueId val="{00000005-505C-45B9-BA5E-4E4576E6D6A2}"/>
            </c:ext>
          </c:extLst>
        </c:ser>
        <c:ser>
          <c:idx val="6"/>
          <c:order val="6"/>
          <c:tx>
            <c:strRef>
              <c:f>'5.1'!$I$3</c:f>
              <c:strCache>
                <c:ptCount val="1"/>
                <c:pt idx="0">
                  <c:v>Diesel NZ new</c:v>
                </c:pt>
              </c:strCache>
            </c:strRef>
          </c:tx>
          <c:spPr>
            <a:solidFill>
              <a:srgbClr val="434646"/>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'5.1'!$I$58:$I$75</c:f>
              <c:numCache>
                <c:formatCode>General</c:formatCode>
                <c:ptCount val="18"/>
                <c:pt idx="0">
                  <c:v>-585</c:v>
                </c:pt>
                <c:pt idx="1">
                  <c:v>-539</c:v>
                </c:pt>
                <c:pt idx="2">
                  <c:v>-563</c:v>
                </c:pt>
                <c:pt idx="3">
                  <c:v>-529</c:v>
                </c:pt>
                <c:pt idx="4">
                  <c:v>-508</c:v>
                </c:pt>
                <c:pt idx="5">
                  <c:v>-550</c:v>
                </c:pt>
                <c:pt idx="6">
                  <c:v>-641</c:v>
                </c:pt>
                <c:pt idx="7">
                  <c:v>-691</c:v>
                </c:pt>
                <c:pt idx="8">
                  <c:v>-722</c:v>
                </c:pt>
                <c:pt idx="9">
                  <c:v>-797</c:v>
                </c:pt>
                <c:pt idx="10">
                  <c:v>-1036</c:v>
                </c:pt>
                <c:pt idx="11">
                  <c:v>-887</c:v>
                </c:pt>
                <c:pt idx="12">
                  <c:v>-1001</c:v>
                </c:pt>
                <c:pt idx="13">
                  <c:v>-1059</c:v>
                </c:pt>
                <c:pt idx="14">
                  <c:v>-1209</c:v>
                </c:pt>
                <c:pt idx="15">
                  <c:v>-1237</c:v>
                </c:pt>
                <c:pt idx="16">
                  <c:v>-1709</c:v>
                </c:pt>
                <c:pt idx="17">
                  <c:v>-2907</c:v>
                </c:pt>
              </c:numCache>
            </c:numRef>
          </c:val>
          <c:extLst>
            <c:ext xmlns:c16="http://schemas.microsoft.com/office/drawing/2014/chart" uri="{C3380CC4-5D6E-409C-BE32-E72D297353CC}">
              <c16:uniqueId val="{00000006-505C-45B9-BA5E-4E4576E6D6A2}"/>
            </c:ext>
          </c:extLst>
        </c:ser>
        <c:ser>
          <c:idx val="7"/>
          <c:order val="7"/>
          <c:tx>
            <c:strRef>
              <c:f>'5.1'!$J$3</c:f>
              <c:strCache>
                <c:ptCount val="1"/>
                <c:pt idx="0">
                  <c:v>Diesel used</c:v>
                </c:pt>
              </c:strCache>
            </c:strRef>
          </c:tx>
          <c:spPr>
            <a:solidFill>
              <a:srgbClr val="0093D3"/>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'5.1'!$J$58:$J$75</c:f>
              <c:numCache>
                <c:formatCode>General</c:formatCode>
                <c:ptCount val="18"/>
                <c:pt idx="0">
                  <c:v>-4434</c:v>
                </c:pt>
                <c:pt idx="1">
                  <c:v>-5399</c:v>
                </c:pt>
                <c:pt idx="2">
                  <c:v>-6611</c:v>
                </c:pt>
                <c:pt idx="3">
                  <c:v>-7816</c:v>
                </c:pt>
                <c:pt idx="4">
                  <c:v>-9401</c:v>
                </c:pt>
                <c:pt idx="5">
                  <c:v>-10795</c:v>
                </c:pt>
                <c:pt idx="6">
                  <c:v>-11376</c:v>
                </c:pt>
                <c:pt idx="7">
                  <c:v>-11946</c:v>
                </c:pt>
                <c:pt idx="8">
                  <c:v>-10783</c:v>
                </c:pt>
                <c:pt idx="9">
                  <c:v>-10988</c:v>
                </c:pt>
                <c:pt idx="10">
                  <c:v>-12939</c:v>
                </c:pt>
                <c:pt idx="11">
                  <c:v>-9953</c:v>
                </c:pt>
                <c:pt idx="12">
                  <c:v>-9228</c:v>
                </c:pt>
                <c:pt idx="13">
                  <c:v>-8862</c:v>
                </c:pt>
                <c:pt idx="14">
                  <c:v>-8471</c:v>
                </c:pt>
                <c:pt idx="15">
                  <c:v>-7676</c:v>
                </c:pt>
                <c:pt idx="16">
                  <c:v>-7406</c:v>
                </c:pt>
                <c:pt idx="17">
                  <c:v>-7265</c:v>
                </c:pt>
              </c:numCache>
            </c:numRef>
          </c:val>
          <c:extLst>
            <c:ext xmlns:c16="http://schemas.microsoft.com/office/drawing/2014/chart" uri="{C3380CC4-5D6E-409C-BE32-E72D297353CC}">
              <c16:uniqueId val="{00000007-505C-45B9-BA5E-4E4576E6D6A2}"/>
            </c:ext>
          </c:extLst>
        </c:ser>
        <c:dLbls>
          <c:showLegendKey val="0"/>
          <c:showVal val="0"/>
          <c:showCatName val="0"/>
          <c:showSerName val="0"/>
          <c:showPercent val="0"/>
          <c:showBubbleSize val="0"/>
        </c:dLbls>
        <c:gapWidth val="150"/>
        <c:overlap val="100"/>
        <c:axId val="160733056"/>
        <c:axId val="160734592"/>
      </c:barChart>
      <c:catAx>
        <c:axId val="160733056"/>
        <c:scaling>
          <c:orientation val="minMax"/>
        </c:scaling>
        <c:delete val="0"/>
        <c:axPos val="b"/>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734592"/>
        <c:crossesAt val="0"/>
        <c:auto val="1"/>
        <c:lblAlgn val="ctr"/>
        <c:lblOffset val="100"/>
        <c:tickLblSkip val="2"/>
        <c:tickMarkSkip val="1"/>
        <c:noMultiLvlLbl val="0"/>
      </c:catAx>
      <c:valAx>
        <c:axId val="160734592"/>
        <c:scaling>
          <c:orientation val="minMax"/>
          <c:max val="300000"/>
          <c:min val="-200000"/>
        </c:scaling>
        <c:delete val="0"/>
        <c:axPos val="l"/>
        <c:majorGridlines>
          <c:spPr>
            <a:ln w="3175">
              <a:solidFill>
                <a:schemeClr val="bg1">
                  <a:lumMod val="7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733056"/>
        <c:crosses val="autoZero"/>
        <c:crossBetween val="between"/>
        <c:majorUnit val="50000"/>
      </c:valAx>
      <c:spPr>
        <a:solidFill>
          <a:srgbClr val="FFFFFF"/>
        </a:solidFill>
        <a:ln w="25400">
          <a:noFill/>
        </a:ln>
      </c:spPr>
    </c:plotArea>
    <c:legend>
      <c:legendPos val="b"/>
      <c:layout>
        <c:manualLayout>
          <c:xMode val="edge"/>
          <c:yMode val="edge"/>
          <c:x val="3.1250555555555552E-2"/>
          <c:y val="0.90954782959822333"/>
          <c:w val="0.93869944444444731"/>
          <c:h val="8.0401857460125181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5.1b : Light commercial entry and exit</a:t>
            </a:r>
          </a:p>
        </c:rich>
      </c:tx>
      <c:layout>
        <c:manualLayout>
          <c:xMode val="edge"/>
          <c:yMode val="edge"/>
          <c:x val="0.18887805555555556"/>
          <c:y val="1.6575462962962962E-2"/>
        </c:manualLayout>
      </c:layout>
      <c:overlay val="0"/>
      <c:spPr>
        <a:noFill/>
        <a:ln w="25400">
          <a:noFill/>
        </a:ln>
      </c:spPr>
    </c:title>
    <c:autoTitleDeleted val="0"/>
    <c:plotArea>
      <c:layout>
        <c:manualLayout>
          <c:layoutTarget val="inner"/>
          <c:xMode val="edge"/>
          <c:yMode val="edge"/>
          <c:x val="0.14952527777777791"/>
          <c:y val="0.10798935185185186"/>
          <c:w val="0.82543277777777757"/>
          <c:h val="0.68517685185185151"/>
        </c:manualLayout>
      </c:layout>
      <c:barChart>
        <c:barDir val="col"/>
        <c:grouping val="stacked"/>
        <c:varyColors val="0"/>
        <c:ser>
          <c:idx val="0"/>
          <c:order val="0"/>
          <c:tx>
            <c:strRef>
              <c:f>'5.1'!$C$3</c:f>
              <c:strCache>
                <c:ptCount val="1"/>
                <c:pt idx="0">
                  <c:v>Petrol NZ new</c:v>
                </c:pt>
              </c:strCache>
            </c:strRef>
          </c:tx>
          <c:spPr>
            <a:solidFill>
              <a:srgbClr val="0093D3">
                <a:alpha val="45000"/>
              </a:srgbClr>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'5.1'!$C$40:$C$57</c:f>
              <c:numCache>
                <c:formatCode>General</c:formatCode>
                <c:ptCount val="18"/>
                <c:pt idx="0">
                  <c:v>4011</c:v>
                </c:pt>
                <c:pt idx="1">
                  <c:v>4913</c:v>
                </c:pt>
                <c:pt idx="2">
                  <c:v>5426</c:v>
                </c:pt>
                <c:pt idx="3">
                  <c:v>5906</c:v>
                </c:pt>
                <c:pt idx="4">
                  <c:v>5408</c:v>
                </c:pt>
                <c:pt idx="5">
                  <c:v>4459</c:v>
                </c:pt>
                <c:pt idx="6">
                  <c:v>3846</c:v>
                </c:pt>
                <c:pt idx="7">
                  <c:v>3089</c:v>
                </c:pt>
                <c:pt idx="8">
                  <c:v>1885</c:v>
                </c:pt>
                <c:pt idx="9">
                  <c:v>2212</c:v>
                </c:pt>
                <c:pt idx="10">
                  <c:v>2161</c:v>
                </c:pt>
                <c:pt idx="11">
                  <c:v>2434</c:v>
                </c:pt>
                <c:pt idx="12">
                  <c:v>2485</c:v>
                </c:pt>
                <c:pt idx="13">
                  <c:v>2728</c:v>
                </c:pt>
                <c:pt idx="14">
                  <c:v>1887</c:v>
                </c:pt>
                <c:pt idx="15">
                  <c:v>2070</c:v>
                </c:pt>
                <c:pt idx="16">
                  <c:v>1510</c:v>
                </c:pt>
                <c:pt idx="17">
                  <c:v>1049</c:v>
                </c:pt>
              </c:numCache>
            </c:numRef>
          </c:val>
          <c:extLst>
            <c:ext xmlns:c16="http://schemas.microsoft.com/office/drawing/2014/chart" uri="{C3380CC4-5D6E-409C-BE32-E72D297353CC}">
              <c16:uniqueId val="{00000000-8A98-4AD5-A89D-3450E76168FD}"/>
            </c:ext>
          </c:extLst>
        </c:ser>
        <c:ser>
          <c:idx val="1"/>
          <c:order val="1"/>
          <c:tx>
            <c:strRef>
              <c:f>'5.1'!$D$3</c:f>
              <c:strCache>
                <c:ptCount val="1"/>
                <c:pt idx="0">
                  <c:v>Petrol used</c:v>
                </c:pt>
              </c:strCache>
            </c:strRef>
          </c:tx>
          <c:spPr>
            <a:solidFill>
              <a:srgbClr val="BDC1C1"/>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'5.1'!$D$40:$D$57</c:f>
              <c:numCache>
                <c:formatCode>General</c:formatCode>
                <c:ptCount val="18"/>
                <c:pt idx="0">
                  <c:v>1752</c:v>
                </c:pt>
                <c:pt idx="1">
                  <c:v>2289</c:v>
                </c:pt>
                <c:pt idx="2">
                  <c:v>1890</c:v>
                </c:pt>
                <c:pt idx="3">
                  <c:v>1848</c:v>
                </c:pt>
                <c:pt idx="4">
                  <c:v>2262</c:v>
                </c:pt>
                <c:pt idx="5">
                  <c:v>1939</c:v>
                </c:pt>
                <c:pt idx="6">
                  <c:v>2578</c:v>
                </c:pt>
                <c:pt idx="7">
                  <c:v>2708</c:v>
                </c:pt>
                <c:pt idx="8">
                  <c:v>1598</c:v>
                </c:pt>
                <c:pt idx="9">
                  <c:v>1895</c:v>
                </c:pt>
                <c:pt idx="10">
                  <c:v>2529</c:v>
                </c:pt>
                <c:pt idx="11">
                  <c:v>2342</c:v>
                </c:pt>
                <c:pt idx="12">
                  <c:v>3035</c:v>
                </c:pt>
                <c:pt idx="13">
                  <c:v>4100</c:v>
                </c:pt>
                <c:pt idx="14">
                  <c:v>4736</c:v>
                </c:pt>
                <c:pt idx="15">
                  <c:v>6081</c:v>
                </c:pt>
                <c:pt idx="16">
                  <c:v>6605</c:v>
                </c:pt>
                <c:pt idx="17">
                  <c:v>5787</c:v>
                </c:pt>
              </c:numCache>
            </c:numRef>
          </c:val>
          <c:extLst>
            <c:ext xmlns:c16="http://schemas.microsoft.com/office/drawing/2014/chart" uri="{C3380CC4-5D6E-409C-BE32-E72D297353CC}">
              <c16:uniqueId val="{00000001-8A98-4AD5-A89D-3450E76168FD}"/>
            </c:ext>
          </c:extLst>
        </c:ser>
        <c:ser>
          <c:idx val="2"/>
          <c:order val="2"/>
          <c:tx>
            <c:strRef>
              <c:f>'5.1'!$E$3</c:f>
              <c:strCache>
                <c:ptCount val="1"/>
                <c:pt idx="0">
                  <c:v>Diesel NZ new</c:v>
                </c:pt>
              </c:strCache>
            </c:strRef>
          </c:tx>
          <c:spPr>
            <a:solidFill>
              <a:srgbClr val="434646"/>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'5.1'!$E$40:$E$57</c:f>
              <c:numCache>
                <c:formatCode>General</c:formatCode>
                <c:ptCount val="18"/>
                <c:pt idx="0">
                  <c:v>11074</c:v>
                </c:pt>
                <c:pt idx="1">
                  <c:v>12062</c:v>
                </c:pt>
                <c:pt idx="2">
                  <c:v>12967</c:v>
                </c:pt>
                <c:pt idx="3">
                  <c:v>14529</c:v>
                </c:pt>
                <c:pt idx="4">
                  <c:v>16465</c:v>
                </c:pt>
                <c:pt idx="5">
                  <c:v>16000</c:v>
                </c:pt>
                <c:pt idx="6">
                  <c:v>17942</c:v>
                </c:pt>
                <c:pt idx="7">
                  <c:v>17064</c:v>
                </c:pt>
                <c:pt idx="8">
                  <c:v>11743</c:v>
                </c:pt>
                <c:pt idx="9">
                  <c:v>14482</c:v>
                </c:pt>
                <c:pt idx="10">
                  <c:v>16331</c:v>
                </c:pt>
                <c:pt idx="11">
                  <c:v>19098</c:v>
                </c:pt>
                <c:pt idx="12">
                  <c:v>25016</c:v>
                </c:pt>
                <c:pt idx="13">
                  <c:v>29719</c:v>
                </c:pt>
                <c:pt idx="14">
                  <c:v>33044</c:v>
                </c:pt>
                <c:pt idx="15">
                  <c:v>37838</c:v>
                </c:pt>
                <c:pt idx="16">
                  <c:v>44667</c:v>
                </c:pt>
                <c:pt idx="17">
                  <c:v>46997</c:v>
                </c:pt>
              </c:numCache>
            </c:numRef>
          </c:val>
          <c:extLst>
            <c:ext xmlns:c16="http://schemas.microsoft.com/office/drawing/2014/chart" uri="{C3380CC4-5D6E-409C-BE32-E72D297353CC}">
              <c16:uniqueId val="{00000002-8A98-4AD5-A89D-3450E76168FD}"/>
            </c:ext>
          </c:extLst>
        </c:ser>
        <c:ser>
          <c:idx val="3"/>
          <c:order val="3"/>
          <c:tx>
            <c:strRef>
              <c:f>'5.1'!$F$3</c:f>
              <c:strCache>
                <c:ptCount val="1"/>
                <c:pt idx="0">
                  <c:v>Diesel used</c:v>
                </c:pt>
              </c:strCache>
            </c:strRef>
          </c:tx>
          <c:spPr>
            <a:solidFill>
              <a:srgbClr val="0093D3"/>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'5.1'!$F$40:$F$57</c:f>
              <c:numCache>
                <c:formatCode>General</c:formatCode>
                <c:ptCount val="18"/>
                <c:pt idx="0">
                  <c:v>2990</c:v>
                </c:pt>
                <c:pt idx="1">
                  <c:v>4353</c:v>
                </c:pt>
                <c:pt idx="2">
                  <c:v>6105</c:v>
                </c:pt>
                <c:pt idx="3">
                  <c:v>7438</c:v>
                </c:pt>
                <c:pt idx="4">
                  <c:v>6553</c:v>
                </c:pt>
                <c:pt idx="5">
                  <c:v>5656</c:v>
                </c:pt>
                <c:pt idx="6">
                  <c:v>5273</c:v>
                </c:pt>
                <c:pt idx="7">
                  <c:v>2499</c:v>
                </c:pt>
                <c:pt idx="8">
                  <c:v>1024</c:v>
                </c:pt>
                <c:pt idx="9">
                  <c:v>671</c:v>
                </c:pt>
                <c:pt idx="10">
                  <c:v>434</c:v>
                </c:pt>
                <c:pt idx="11">
                  <c:v>756</c:v>
                </c:pt>
                <c:pt idx="12">
                  <c:v>2126</c:v>
                </c:pt>
                <c:pt idx="13">
                  <c:v>2717</c:v>
                </c:pt>
                <c:pt idx="14">
                  <c:v>2688</c:v>
                </c:pt>
                <c:pt idx="15">
                  <c:v>3506</c:v>
                </c:pt>
                <c:pt idx="16">
                  <c:v>4487</c:v>
                </c:pt>
                <c:pt idx="17">
                  <c:v>4388</c:v>
                </c:pt>
              </c:numCache>
            </c:numRef>
          </c:val>
          <c:extLst>
            <c:ext xmlns:c16="http://schemas.microsoft.com/office/drawing/2014/chart" uri="{C3380CC4-5D6E-409C-BE32-E72D297353CC}">
              <c16:uniqueId val="{00000003-8A98-4AD5-A89D-3450E76168FD}"/>
            </c:ext>
          </c:extLst>
        </c:ser>
        <c:ser>
          <c:idx val="4"/>
          <c:order val="4"/>
          <c:tx>
            <c:strRef>
              <c:f>'5.1'!$G$3</c:f>
              <c:strCache>
                <c:ptCount val="1"/>
                <c:pt idx="0">
                  <c:v>Petrol NZ new</c:v>
                </c:pt>
              </c:strCache>
            </c:strRef>
          </c:tx>
          <c:spPr>
            <a:solidFill>
              <a:srgbClr val="0093D3">
                <a:alpha val="45000"/>
              </a:srgbClr>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'5.1'!$G$40:$G$57</c:f>
              <c:numCache>
                <c:formatCode>General</c:formatCode>
                <c:ptCount val="18"/>
                <c:pt idx="0">
                  <c:v>-10285</c:v>
                </c:pt>
                <c:pt idx="1">
                  <c:v>-10036</c:v>
                </c:pt>
                <c:pt idx="2">
                  <c:v>-9496</c:v>
                </c:pt>
                <c:pt idx="3">
                  <c:v>-9322</c:v>
                </c:pt>
                <c:pt idx="4">
                  <c:v>-8944</c:v>
                </c:pt>
                <c:pt idx="5">
                  <c:v>-8679</c:v>
                </c:pt>
                <c:pt idx="6">
                  <c:v>-8300</c:v>
                </c:pt>
                <c:pt idx="7">
                  <c:v>-7958</c:v>
                </c:pt>
                <c:pt idx="8">
                  <c:v>-6775</c:v>
                </c:pt>
                <c:pt idx="9">
                  <c:v>-6656</c:v>
                </c:pt>
                <c:pt idx="10">
                  <c:v>-6987</c:v>
                </c:pt>
                <c:pt idx="11">
                  <c:v>-4969</c:v>
                </c:pt>
                <c:pt idx="12">
                  <c:v>-4375</c:v>
                </c:pt>
                <c:pt idx="13">
                  <c:v>-4116</c:v>
                </c:pt>
                <c:pt idx="14">
                  <c:v>-4223</c:v>
                </c:pt>
                <c:pt idx="15">
                  <c:v>-3911</c:v>
                </c:pt>
                <c:pt idx="16">
                  <c:v>-3877</c:v>
                </c:pt>
                <c:pt idx="17">
                  <c:v>-4090</c:v>
                </c:pt>
              </c:numCache>
            </c:numRef>
          </c:val>
          <c:extLst>
            <c:ext xmlns:c16="http://schemas.microsoft.com/office/drawing/2014/chart" uri="{C3380CC4-5D6E-409C-BE32-E72D297353CC}">
              <c16:uniqueId val="{00000004-8A98-4AD5-A89D-3450E76168FD}"/>
            </c:ext>
          </c:extLst>
        </c:ser>
        <c:ser>
          <c:idx val="5"/>
          <c:order val="5"/>
          <c:tx>
            <c:strRef>
              <c:f>'5.1'!$H$3</c:f>
              <c:strCache>
                <c:ptCount val="1"/>
                <c:pt idx="0">
                  <c:v>Petrol used</c:v>
                </c:pt>
              </c:strCache>
            </c:strRef>
          </c:tx>
          <c:spPr>
            <a:solidFill>
              <a:srgbClr val="BDC1C1"/>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'5.1'!$H$40:$H$57</c:f>
              <c:numCache>
                <c:formatCode>General</c:formatCode>
                <c:ptCount val="18"/>
                <c:pt idx="0">
                  <c:v>-2222</c:v>
                </c:pt>
                <c:pt idx="1">
                  <c:v>-2335</c:v>
                </c:pt>
                <c:pt idx="2">
                  <c:v>-2358</c:v>
                </c:pt>
                <c:pt idx="3">
                  <c:v>-2431</c:v>
                </c:pt>
                <c:pt idx="4">
                  <c:v>-2416</c:v>
                </c:pt>
                <c:pt idx="5">
                  <c:v>-2340</c:v>
                </c:pt>
                <c:pt idx="6">
                  <c:v>-2306</c:v>
                </c:pt>
                <c:pt idx="7">
                  <c:v>-2272</c:v>
                </c:pt>
                <c:pt idx="8">
                  <c:v>-1954</c:v>
                </c:pt>
                <c:pt idx="9">
                  <c:v>-1812</c:v>
                </c:pt>
                <c:pt idx="10">
                  <c:v>-2021</c:v>
                </c:pt>
                <c:pt idx="11">
                  <c:v>-1555</c:v>
                </c:pt>
                <c:pt idx="12">
                  <c:v>-1402</c:v>
                </c:pt>
                <c:pt idx="13">
                  <c:v>-1425</c:v>
                </c:pt>
                <c:pt idx="14">
                  <c:v>-1459</c:v>
                </c:pt>
                <c:pt idx="15">
                  <c:v>-1361</c:v>
                </c:pt>
                <c:pt idx="16">
                  <c:v>-1689</c:v>
                </c:pt>
                <c:pt idx="17">
                  <c:v>-1952</c:v>
                </c:pt>
              </c:numCache>
            </c:numRef>
          </c:val>
          <c:extLst>
            <c:ext xmlns:c16="http://schemas.microsoft.com/office/drawing/2014/chart" uri="{C3380CC4-5D6E-409C-BE32-E72D297353CC}">
              <c16:uniqueId val="{00000005-8A98-4AD5-A89D-3450E76168FD}"/>
            </c:ext>
          </c:extLst>
        </c:ser>
        <c:ser>
          <c:idx val="6"/>
          <c:order val="6"/>
          <c:tx>
            <c:strRef>
              <c:f>'5.1'!$I$3</c:f>
              <c:strCache>
                <c:ptCount val="1"/>
                <c:pt idx="0">
                  <c:v>Diesel NZ new</c:v>
                </c:pt>
              </c:strCache>
            </c:strRef>
          </c:tx>
          <c:spPr>
            <a:solidFill>
              <a:srgbClr val="434646"/>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'5.1'!$I$40:$I$57</c:f>
              <c:numCache>
                <c:formatCode>General</c:formatCode>
                <c:ptCount val="18"/>
                <c:pt idx="0">
                  <c:v>-1799</c:v>
                </c:pt>
                <c:pt idx="1">
                  <c:v>-2103</c:v>
                </c:pt>
                <c:pt idx="2">
                  <c:v>-2249</c:v>
                </c:pt>
                <c:pt idx="3">
                  <c:v>-2380</c:v>
                </c:pt>
                <c:pt idx="4">
                  <c:v>-2540</c:v>
                </c:pt>
                <c:pt idx="5">
                  <c:v>-2804</c:v>
                </c:pt>
                <c:pt idx="6">
                  <c:v>-3118</c:v>
                </c:pt>
                <c:pt idx="7">
                  <c:v>-3733</c:v>
                </c:pt>
                <c:pt idx="8">
                  <c:v>-3854</c:v>
                </c:pt>
                <c:pt idx="9">
                  <c:v>-4557</c:v>
                </c:pt>
                <c:pt idx="10">
                  <c:v>-5707</c:v>
                </c:pt>
                <c:pt idx="11">
                  <c:v>-4843</c:v>
                </c:pt>
                <c:pt idx="12">
                  <c:v>-4698</c:v>
                </c:pt>
                <c:pt idx="13">
                  <c:v>-4646</c:v>
                </c:pt>
                <c:pt idx="14">
                  <c:v>-5322</c:v>
                </c:pt>
                <c:pt idx="15">
                  <c:v>-5101</c:v>
                </c:pt>
                <c:pt idx="16">
                  <c:v>-6129</c:v>
                </c:pt>
                <c:pt idx="17">
                  <c:v>-9248</c:v>
                </c:pt>
              </c:numCache>
            </c:numRef>
          </c:val>
          <c:extLst>
            <c:ext xmlns:c16="http://schemas.microsoft.com/office/drawing/2014/chart" uri="{C3380CC4-5D6E-409C-BE32-E72D297353CC}">
              <c16:uniqueId val="{00000006-8A98-4AD5-A89D-3450E76168FD}"/>
            </c:ext>
          </c:extLst>
        </c:ser>
        <c:ser>
          <c:idx val="7"/>
          <c:order val="7"/>
          <c:tx>
            <c:strRef>
              <c:f>'5.1'!$J$3</c:f>
              <c:strCache>
                <c:ptCount val="1"/>
                <c:pt idx="0">
                  <c:v>Diesel used</c:v>
                </c:pt>
              </c:strCache>
            </c:strRef>
          </c:tx>
          <c:spPr>
            <a:solidFill>
              <a:srgbClr val="0093D3"/>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'5.1'!$J$40:$J$57</c:f>
              <c:numCache>
                <c:formatCode>General</c:formatCode>
                <c:ptCount val="18"/>
                <c:pt idx="0">
                  <c:v>-2847</c:v>
                </c:pt>
                <c:pt idx="1">
                  <c:v>-3169</c:v>
                </c:pt>
                <c:pt idx="2">
                  <c:v>-3543</c:v>
                </c:pt>
                <c:pt idx="3">
                  <c:v>-3884</c:v>
                </c:pt>
                <c:pt idx="4">
                  <c:v>-4420</c:v>
                </c:pt>
                <c:pt idx="5">
                  <c:v>-4819</c:v>
                </c:pt>
                <c:pt idx="6">
                  <c:v>-4770</c:v>
                </c:pt>
                <c:pt idx="7">
                  <c:v>-5183</c:v>
                </c:pt>
                <c:pt idx="8">
                  <c:v>-4601</c:v>
                </c:pt>
                <c:pt idx="9">
                  <c:v>-4663</c:v>
                </c:pt>
                <c:pt idx="10">
                  <c:v>-5227</c:v>
                </c:pt>
                <c:pt idx="11">
                  <c:v>-4015</c:v>
                </c:pt>
                <c:pt idx="12">
                  <c:v>-3498</c:v>
                </c:pt>
                <c:pt idx="13">
                  <c:v>-3318</c:v>
                </c:pt>
                <c:pt idx="14">
                  <c:v>-3232</c:v>
                </c:pt>
                <c:pt idx="15">
                  <c:v>-3063</c:v>
                </c:pt>
                <c:pt idx="16">
                  <c:v>-3052</c:v>
                </c:pt>
                <c:pt idx="17">
                  <c:v>-3300</c:v>
                </c:pt>
              </c:numCache>
            </c:numRef>
          </c:val>
          <c:extLst>
            <c:ext xmlns:c16="http://schemas.microsoft.com/office/drawing/2014/chart" uri="{C3380CC4-5D6E-409C-BE32-E72D297353CC}">
              <c16:uniqueId val="{00000007-8A98-4AD5-A89D-3450E76168FD}"/>
            </c:ext>
          </c:extLst>
        </c:ser>
        <c:dLbls>
          <c:showLegendKey val="0"/>
          <c:showVal val="0"/>
          <c:showCatName val="0"/>
          <c:showSerName val="0"/>
          <c:showPercent val="0"/>
          <c:showBubbleSize val="0"/>
        </c:dLbls>
        <c:gapWidth val="150"/>
        <c:overlap val="100"/>
        <c:axId val="161999872"/>
        <c:axId val="161882880"/>
      </c:barChart>
      <c:catAx>
        <c:axId val="161999872"/>
        <c:scaling>
          <c:orientation val="minMax"/>
        </c:scaling>
        <c:delete val="0"/>
        <c:axPos val="b"/>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882880"/>
        <c:crossesAt val="0"/>
        <c:auto val="1"/>
        <c:lblAlgn val="ctr"/>
        <c:lblOffset val="100"/>
        <c:tickLblSkip val="2"/>
        <c:tickMarkSkip val="1"/>
        <c:noMultiLvlLbl val="0"/>
      </c:catAx>
      <c:valAx>
        <c:axId val="161882880"/>
        <c:scaling>
          <c:orientation val="minMax"/>
          <c:max val="65000"/>
          <c:min val="-25000"/>
        </c:scaling>
        <c:delete val="0"/>
        <c:axPos val="l"/>
        <c:majorGridlines>
          <c:spPr>
            <a:ln w="3175">
              <a:solidFill>
                <a:schemeClr val="bg1">
                  <a:lumMod val="7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999872"/>
        <c:crosses val="autoZero"/>
        <c:crossBetween val="between"/>
        <c:majorUnit val="10000"/>
      </c:valAx>
      <c:spPr>
        <a:solidFill>
          <a:srgbClr val="FFFFFF"/>
        </a:solidFill>
        <a:ln w="25400">
          <a:noFill/>
        </a:ln>
      </c:spPr>
    </c:plotArea>
    <c:legend>
      <c:legendPos val="b"/>
      <c:layout>
        <c:manualLayout>
          <c:xMode val="edge"/>
          <c:yMode val="edge"/>
          <c:x val="2.5864166666666681E-2"/>
          <c:y val="0.89115648148148152"/>
          <c:w val="0.92553277777777598"/>
          <c:h val="5.6999846605859661E-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5.1c : Truck entry and exit</a:t>
            </a:r>
          </a:p>
        </c:rich>
      </c:tx>
      <c:layout>
        <c:manualLayout>
          <c:xMode val="edge"/>
          <c:yMode val="edge"/>
          <c:x val="0.29773504209894369"/>
          <c:y val="3.2663189828544242E-2"/>
        </c:manualLayout>
      </c:layout>
      <c:overlay val="0"/>
      <c:spPr>
        <a:noFill/>
        <a:ln w="25400">
          <a:noFill/>
        </a:ln>
      </c:spPr>
    </c:title>
    <c:autoTitleDeleted val="0"/>
    <c:plotArea>
      <c:layout>
        <c:manualLayout>
          <c:layoutTarget val="inner"/>
          <c:xMode val="edge"/>
          <c:yMode val="edge"/>
          <c:x val="0.14378944444444794"/>
          <c:y val="0.12562814070351253"/>
          <c:w val="0.83116861111111162"/>
          <c:h val="0.6675379629629542"/>
        </c:manualLayout>
      </c:layout>
      <c:barChart>
        <c:barDir val="col"/>
        <c:grouping val="stacked"/>
        <c:varyColors val="0"/>
        <c:ser>
          <c:idx val="0"/>
          <c:order val="0"/>
          <c:tx>
            <c:strRef>
              <c:f>'5.1'!$C$3</c:f>
              <c:strCache>
                <c:ptCount val="1"/>
                <c:pt idx="0">
                  <c:v>Petrol NZ new</c:v>
                </c:pt>
              </c:strCache>
            </c:strRef>
          </c:tx>
          <c:spPr>
            <a:solidFill>
              <a:srgbClr val="0093D3">
                <a:alpha val="45000"/>
              </a:srgbClr>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'5.1'!$C$22:$C$39</c:f>
              <c:numCache>
                <c:formatCode>General</c:formatCode>
                <c:ptCount val="18"/>
                <c:pt idx="0">
                  <c:v>58</c:v>
                </c:pt>
                <c:pt idx="1">
                  <c:v>66</c:v>
                </c:pt>
                <c:pt idx="2">
                  <c:v>45</c:v>
                </c:pt>
                <c:pt idx="3">
                  <c:v>43</c:v>
                </c:pt>
                <c:pt idx="4">
                  <c:v>36</c:v>
                </c:pt>
                <c:pt idx="5">
                  <c:v>22</c:v>
                </c:pt>
                <c:pt idx="6">
                  <c:v>23</c:v>
                </c:pt>
                <c:pt idx="7">
                  <c:v>14</c:v>
                </c:pt>
                <c:pt idx="8">
                  <c:v>15</c:v>
                </c:pt>
                <c:pt idx="9">
                  <c:v>19</c:v>
                </c:pt>
                <c:pt idx="10">
                  <c:v>10</c:v>
                </c:pt>
                <c:pt idx="11">
                  <c:v>15</c:v>
                </c:pt>
                <c:pt idx="12">
                  <c:v>23</c:v>
                </c:pt>
                <c:pt idx="13">
                  <c:v>9</c:v>
                </c:pt>
                <c:pt idx="14">
                  <c:v>17</c:v>
                </c:pt>
                <c:pt idx="15">
                  <c:v>15</c:v>
                </c:pt>
                <c:pt idx="16">
                  <c:v>18</c:v>
                </c:pt>
                <c:pt idx="17">
                  <c:v>15</c:v>
                </c:pt>
              </c:numCache>
            </c:numRef>
          </c:val>
          <c:extLst>
            <c:ext xmlns:c16="http://schemas.microsoft.com/office/drawing/2014/chart" uri="{C3380CC4-5D6E-409C-BE32-E72D297353CC}">
              <c16:uniqueId val="{00000000-91BB-4755-B668-5402E9CBF00D}"/>
            </c:ext>
          </c:extLst>
        </c:ser>
        <c:ser>
          <c:idx val="1"/>
          <c:order val="1"/>
          <c:tx>
            <c:strRef>
              <c:f>'5.1'!$D$3</c:f>
              <c:strCache>
                <c:ptCount val="1"/>
                <c:pt idx="0">
                  <c:v>Petrol used</c:v>
                </c:pt>
              </c:strCache>
            </c:strRef>
          </c:tx>
          <c:spPr>
            <a:solidFill>
              <a:srgbClr val="BDC1C1"/>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'5.1'!$D$22:$D$39</c:f>
              <c:numCache>
                <c:formatCode>General</c:formatCode>
                <c:ptCount val="18"/>
                <c:pt idx="0">
                  <c:v>42</c:v>
                </c:pt>
                <c:pt idx="1">
                  <c:v>44</c:v>
                </c:pt>
                <c:pt idx="2">
                  <c:v>31</c:v>
                </c:pt>
                <c:pt idx="3">
                  <c:v>54</c:v>
                </c:pt>
                <c:pt idx="4">
                  <c:v>67</c:v>
                </c:pt>
                <c:pt idx="5">
                  <c:v>42</c:v>
                </c:pt>
                <c:pt idx="6">
                  <c:v>55</c:v>
                </c:pt>
                <c:pt idx="7">
                  <c:v>64</c:v>
                </c:pt>
                <c:pt idx="8">
                  <c:v>36</c:v>
                </c:pt>
                <c:pt idx="9">
                  <c:v>36</c:v>
                </c:pt>
                <c:pt idx="10">
                  <c:v>32</c:v>
                </c:pt>
                <c:pt idx="11">
                  <c:v>24</c:v>
                </c:pt>
                <c:pt idx="12">
                  <c:v>22</c:v>
                </c:pt>
                <c:pt idx="13">
                  <c:v>26</c:v>
                </c:pt>
                <c:pt idx="14">
                  <c:v>31</c:v>
                </c:pt>
                <c:pt idx="15">
                  <c:v>44</c:v>
                </c:pt>
                <c:pt idx="16">
                  <c:v>27</c:v>
                </c:pt>
                <c:pt idx="17">
                  <c:v>30</c:v>
                </c:pt>
              </c:numCache>
            </c:numRef>
          </c:val>
          <c:extLst>
            <c:ext xmlns:c16="http://schemas.microsoft.com/office/drawing/2014/chart" uri="{C3380CC4-5D6E-409C-BE32-E72D297353CC}">
              <c16:uniqueId val="{00000001-91BB-4755-B668-5402E9CBF00D}"/>
            </c:ext>
          </c:extLst>
        </c:ser>
        <c:ser>
          <c:idx val="2"/>
          <c:order val="2"/>
          <c:tx>
            <c:strRef>
              <c:f>'5.1'!$E$3</c:f>
              <c:strCache>
                <c:ptCount val="1"/>
                <c:pt idx="0">
                  <c:v>Diesel NZ new</c:v>
                </c:pt>
              </c:strCache>
            </c:strRef>
          </c:tx>
          <c:spPr>
            <a:solidFill>
              <a:srgbClr val="434646"/>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'5.1'!$E$22:$E$39</c:f>
              <c:numCache>
                <c:formatCode>General</c:formatCode>
                <c:ptCount val="18"/>
                <c:pt idx="0">
                  <c:v>2792</c:v>
                </c:pt>
                <c:pt idx="1">
                  <c:v>3364</c:v>
                </c:pt>
                <c:pt idx="2">
                  <c:v>3895</c:v>
                </c:pt>
                <c:pt idx="3">
                  <c:v>4465</c:v>
                </c:pt>
                <c:pt idx="4">
                  <c:v>4724</c:v>
                </c:pt>
                <c:pt idx="5">
                  <c:v>3885</c:v>
                </c:pt>
                <c:pt idx="6">
                  <c:v>4113</c:v>
                </c:pt>
                <c:pt idx="7">
                  <c:v>4307</c:v>
                </c:pt>
                <c:pt idx="8">
                  <c:v>2403</c:v>
                </c:pt>
                <c:pt idx="9">
                  <c:v>2406</c:v>
                </c:pt>
                <c:pt idx="10">
                  <c:v>2859</c:v>
                </c:pt>
                <c:pt idx="11">
                  <c:v>3141</c:v>
                </c:pt>
                <c:pt idx="12">
                  <c:v>4013</c:v>
                </c:pt>
                <c:pt idx="13">
                  <c:v>4933</c:v>
                </c:pt>
                <c:pt idx="14">
                  <c:v>4868</c:v>
                </c:pt>
                <c:pt idx="15">
                  <c:v>4540</c:v>
                </c:pt>
                <c:pt idx="16">
                  <c:v>5717</c:v>
                </c:pt>
                <c:pt idx="17">
                  <c:v>5895</c:v>
                </c:pt>
              </c:numCache>
            </c:numRef>
          </c:val>
          <c:extLst>
            <c:ext xmlns:c16="http://schemas.microsoft.com/office/drawing/2014/chart" uri="{C3380CC4-5D6E-409C-BE32-E72D297353CC}">
              <c16:uniqueId val="{00000002-91BB-4755-B668-5402E9CBF00D}"/>
            </c:ext>
          </c:extLst>
        </c:ser>
        <c:ser>
          <c:idx val="3"/>
          <c:order val="3"/>
          <c:tx>
            <c:strRef>
              <c:f>'5.1'!$F$3</c:f>
              <c:strCache>
                <c:ptCount val="1"/>
                <c:pt idx="0">
                  <c:v>Diesel used</c:v>
                </c:pt>
              </c:strCache>
            </c:strRef>
          </c:tx>
          <c:spPr>
            <a:solidFill>
              <a:srgbClr val="0093D3"/>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'5.1'!$F$22:$F$39</c:f>
              <c:numCache>
                <c:formatCode>General</c:formatCode>
                <c:ptCount val="18"/>
                <c:pt idx="0">
                  <c:v>2879</c:v>
                </c:pt>
                <c:pt idx="1">
                  <c:v>3964</c:v>
                </c:pt>
                <c:pt idx="2">
                  <c:v>4986</c:v>
                </c:pt>
                <c:pt idx="3">
                  <c:v>6202</c:v>
                </c:pt>
                <c:pt idx="4">
                  <c:v>5389</c:v>
                </c:pt>
                <c:pt idx="5">
                  <c:v>4874</c:v>
                </c:pt>
                <c:pt idx="6">
                  <c:v>4712</c:v>
                </c:pt>
                <c:pt idx="7">
                  <c:v>3520</c:v>
                </c:pt>
                <c:pt idx="8">
                  <c:v>848</c:v>
                </c:pt>
                <c:pt idx="9">
                  <c:v>668</c:v>
                </c:pt>
                <c:pt idx="10">
                  <c:v>678</c:v>
                </c:pt>
                <c:pt idx="11">
                  <c:v>713</c:v>
                </c:pt>
                <c:pt idx="12">
                  <c:v>1183</c:v>
                </c:pt>
                <c:pt idx="13">
                  <c:v>1398</c:v>
                </c:pt>
                <c:pt idx="14">
                  <c:v>1743</c:v>
                </c:pt>
                <c:pt idx="15">
                  <c:v>1777</c:v>
                </c:pt>
                <c:pt idx="16">
                  <c:v>2248</c:v>
                </c:pt>
                <c:pt idx="17">
                  <c:v>2279</c:v>
                </c:pt>
              </c:numCache>
            </c:numRef>
          </c:val>
          <c:extLst>
            <c:ext xmlns:c16="http://schemas.microsoft.com/office/drawing/2014/chart" uri="{C3380CC4-5D6E-409C-BE32-E72D297353CC}">
              <c16:uniqueId val="{00000003-91BB-4755-B668-5402E9CBF00D}"/>
            </c:ext>
          </c:extLst>
        </c:ser>
        <c:ser>
          <c:idx val="4"/>
          <c:order val="4"/>
          <c:tx>
            <c:strRef>
              <c:f>'5.1'!$G$3</c:f>
              <c:strCache>
                <c:ptCount val="1"/>
                <c:pt idx="0">
                  <c:v>Petrol NZ new</c:v>
                </c:pt>
              </c:strCache>
            </c:strRef>
          </c:tx>
          <c:spPr>
            <a:solidFill>
              <a:srgbClr val="0093D3">
                <a:alpha val="45000"/>
              </a:srgbClr>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'5.1'!$G$22:$G$39</c:f>
              <c:numCache>
                <c:formatCode>General</c:formatCode>
                <c:ptCount val="18"/>
                <c:pt idx="0">
                  <c:v>-539</c:v>
                </c:pt>
                <c:pt idx="1">
                  <c:v>-503</c:v>
                </c:pt>
                <c:pt idx="2">
                  <c:v>-437</c:v>
                </c:pt>
                <c:pt idx="3">
                  <c:v>-387</c:v>
                </c:pt>
                <c:pt idx="4">
                  <c:v>-421</c:v>
                </c:pt>
                <c:pt idx="5">
                  <c:v>-325</c:v>
                </c:pt>
                <c:pt idx="6">
                  <c:v>-316</c:v>
                </c:pt>
                <c:pt idx="7">
                  <c:v>-287</c:v>
                </c:pt>
                <c:pt idx="8">
                  <c:v>-252</c:v>
                </c:pt>
                <c:pt idx="9">
                  <c:v>-255</c:v>
                </c:pt>
                <c:pt idx="10">
                  <c:v>-196</c:v>
                </c:pt>
                <c:pt idx="11">
                  <c:v>-174</c:v>
                </c:pt>
                <c:pt idx="12">
                  <c:v>-82</c:v>
                </c:pt>
                <c:pt idx="13">
                  <c:v>-92</c:v>
                </c:pt>
                <c:pt idx="14">
                  <c:v>-89</c:v>
                </c:pt>
                <c:pt idx="15">
                  <c:v>-111</c:v>
                </c:pt>
                <c:pt idx="16">
                  <c:v>-79</c:v>
                </c:pt>
                <c:pt idx="17">
                  <c:v>-49</c:v>
                </c:pt>
              </c:numCache>
            </c:numRef>
          </c:val>
          <c:extLst>
            <c:ext xmlns:c16="http://schemas.microsoft.com/office/drawing/2014/chart" uri="{C3380CC4-5D6E-409C-BE32-E72D297353CC}">
              <c16:uniqueId val="{00000004-91BB-4755-B668-5402E9CBF00D}"/>
            </c:ext>
          </c:extLst>
        </c:ser>
        <c:ser>
          <c:idx val="5"/>
          <c:order val="5"/>
          <c:tx>
            <c:strRef>
              <c:f>'5.1'!$H$3</c:f>
              <c:strCache>
                <c:ptCount val="1"/>
                <c:pt idx="0">
                  <c:v>Petrol used</c:v>
                </c:pt>
              </c:strCache>
            </c:strRef>
          </c:tx>
          <c:spPr>
            <a:solidFill>
              <a:srgbClr val="BDC1C1"/>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'5.1'!$H$22:$H$39</c:f>
              <c:numCache>
                <c:formatCode>General</c:formatCode>
                <c:ptCount val="18"/>
                <c:pt idx="0">
                  <c:v>-14</c:v>
                </c:pt>
                <c:pt idx="1">
                  <c:v>-14</c:v>
                </c:pt>
                <c:pt idx="2">
                  <c:v>-19</c:v>
                </c:pt>
                <c:pt idx="3">
                  <c:v>-19</c:v>
                </c:pt>
                <c:pt idx="4">
                  <c:v>-18</c:v>
                </c:pt>
                <c:pt idx="5">
                  <c:v>-29</c:v>
                </c:pt>
                <c:pt idx="6">
                  <c:v>-20</c:v>
                </c:pt>
                <c:pt idx="7">
                  <c:v>-23</c:v>
                </c:pt>
                <c:pt idx="8">
                  <c:v>-22</c:v>
                </c:pt>
                <c:pt idx="9">
                  <c:v>-28</c:v>
                </c:pt>
                <c:pt idx="10">
                  <c:v>-31</c:v>
                </c:pt>
                <c:pt idx="11">
                  <c:v>-20</c:v>
                </c:pt>
                <c:pt idx="12">
                  <c:v>-17</c:v>
                </c:pt>
                <c:pt idx="13">
                  <c:v>-12</c:v>
                </c:pt>
                <c:pt idx="14">
                  <c:v>-18</c:v>
                </c:pt>
                <c:pt idx="15">
                  <c:v>-20</c:v>
                </c:pt>
                <c:pt idx="16">
                  <c:v>-17</c:v>
                </c:pt>
                <c:pt idx="17">
                  <c:v>-22</c:v>
                </c:pt>
              </c:numCache>
            </c:numRef>
          </c:val>
          <c:extLst>
            <c:ext xmlns:c16="http://schemas.microsoft.com/office/drawing/2014/chart" uri="{C3380CC4-5D6E-409C-BE32-E72D297353CC}">
              <c16:uniqueId val="{00000005-91BB-4755-B668-5402E9CBF00D}"/>
            </c:ext>
          </c:extLst>
        </c:ser>
        <c:ser>
          <c:idx val="6"/>
          <c:order val="6"/>
          <c:tx>
            <c:strRef>
              <c:f>'5.1'!$I$3</c:f>
              <c:strCache>
                <c:ptCount val="1"/>
                <c:pt idx="0">
                  <c:v>Diesel NZ new</c:v>
                </c:pt>
              </c:strCache>
            </c:strRef>
          </c:tx>
          <c:spPr>
            <a:solidFill>
              <a:srgbClr val="434646"/>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'5.1'!$I$22:$I$39</c:f>
              <c:numCache>
                <c:formatCode>General</c:formatCode>
                <c:ptCount val="18"/>
                <c:pt idx="0">
                  <c:v>-2319</c:v>
                </c:pt>
                <c:pt idx="1">
                  <c:v>-2328</c:v>
                </c:pt>
                <c:pt idx="2">
                  <c:v>-2485</c:v>
                </c:pt>
                <c:pt idx="3">
                  <c:v>-2495</c:v>
                </c:pt>
                <c:pt idx="4">
                  <c:v>-2589</c:v>
                </c:pt>
                <c:pt idx="5">
                  <c:v>-2657</c:v>
                </c:pt>
                <c:pt idx="6">
                  <c:v>-2685</c:v>
                </c:pt>
                <c:pt idx="7">
                  <c:v>-2720</c:v>
                </c:pt>
                <c:pt idx="8">
                  <c:v>-2652</c:v>
                </c:pt>
                <c:pt idx="9">
                  <c:v>-2818</c:v>
                </c:pt>
                <c:pt idx="10">
                  <c:v>-2828</c:v>
                </c:pt>
                <c:pt idx="11">
                  <c:v>-2259</c:v>
                </c:pt>
                <c:pt idx="12">
                  <c:v>-1913</c:v>
                </c:pt>
                <c:pt idx="13">
                  <c:v>-1645</c:v>
                </c:pt>
                <c:pt idx="14">
                  <c:v>-1788</c:v>
                </c:pt>
                <c:pt idx="15">
                  <c:v>-1577</c:v>
                </c:pt>
                <c:pt idx="16">
                  <c:v>-1722</c:v>
                </c:pt>
                <c:pt idx="17">
                  <c:v>-1935</c:v>
                </c:pt>
              </c:numCache>
            </c:numRef>
          </c:val>
          <c:extLst>
            <c:ext xmlns:c16="http://schemas.microsoft.com/office/drawing/2014/chart" uri="{C3380CC4-5D6E-409C-BE32-E72D297353CC}">
              <c16:uniqueId val="{00000006-91BB-4755-B668-5402E9CBF00D}"/>
            </c:ext>
          </c:extLst>
        </c:ser>
        <c:ser>
          <c:idx val="7"/>
          <c:order val="7"/>
          <c:tx>
            <c:strRef>
              <c:f>'5.1'!$J$3</c:f>
              <c:strCache>
                <c:ptCount val="1"/>
                <c:pt idx="0">
                  <c:v>Diesel used</c:v>
                </c:pt>
              </c:strCache>
            </c:strRef>
          </c:tx>
          <c:spPr>
            <a:solidFill>
              <a:srgbClr val="0093D3"/>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'5.1'!$J$22:$J$39</c:f>
              <c:numCache>
                <c:formatCode>General</c:formatCode>
                <c:ptCount val="18"/>
                <c:pt idx="0">
                  <c:v>-679</c:v>
                </c:pt>
                <c:pt idx="1">
                  <c:v>-735</c:v>
                </c:pt>
                <c:pt idx="2">
                  <c:v>-884</c:v>
                </c:pt>
                <c:pt idx="3">
                  <c:v>-996</c:v>
                </c:pt>
                <c:pt idx="4">
                  <c:v>-1164</c:v>
                </c:pt>
                <c:pt idx="5">
                  <c:v>-1288</c:v>
                </c:pt>
                <c:pt idx="6">
                  <c:v>-1451</c:v>
                </c:pt>
                <c:pt idx="7">
                  <c:v>-1600</c:v>
                </c:pt>
                <c:pt idx="8">
                  <c:v>-1567</c:v>
                </c:pt>
                <c:pt idx="9">
                  <c:v>-1664</c:v>
                </c:pt>
                <c:pt idx="10">
                  <c:v>-1992</c:v>
                </c:pt>
                <c:pt idx="11">
                  <c:v>-1599</c:v>
                </c:pt>
                <c:pt idx="12">
                  <c:v>-1321</c:v>
                </c:pt>
                <c:pt idx="13">
                  <c:v>-1152</c:v>
                </c:pt>
                <c:pt idx="14">
                  <c:v>-1338</c:v>
                </c:pt>
                <c:pt idx="15">
                  <c:v>-1401</c:v>
                </c:pt>
                <c:pt idx="16">
                  <c:v>-1412</c:v>
                </c:pt>
                <c:pt idx="17">
                  <c:v>-1718</c:v>
                </c:pt>
              </c:numCache>
            </c:numRef>
          </c:val>
          <c:extLst>
            <c:ext xmlns:c16="http://schemas.microsoft.com/office/drawing/2014/chart" uri="{C3380CC4-5D6E-409C-BE32-E72D297353CC}">
              <c16:uniqueId val="{00000007-91BB-4755-B668-5402E9CBF00D}"/>
            </c:ext>
          </c:extLst>
        </c:ser>
        <c:dLbls>
          <c:showLegendKey val="0"/>
          <c:showVal val="0"/>
          <c:showCatName val="0"/>
          <c:showSerName val="0"/>
          <c:showPercent val="0"/>
          <c:showBubbleSize val="0"/>
        </c:dLbls>
        <c:gapWidth val="150"/>
        <c:overlap val="100"/>
        <c:axId val="162042240"/>
        <c:axId val="162043776"/>
      </c:barChart>
      <c:catAx>
        <c:axId val="162042240"/>
        <c:scaling>
          <c:orientation val="minMax"/>
        </c:scaling>
        <c:delete val="0"/>
        <c:axPos val="b"/>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043776"/>
        <c:crossesAt val="0"/>
        <c:auto val="1"/>
        <c:lblAlgn val="ctr"/>
        <c:lblOffset val="100"/>
        <c:tickLblSkip val="2"/>
        <c:tickMarkSkip val="1"/>
        <c:noMultiLvlLbl val="0"/>
      </c:catAx>
      <c:valAx>
        <c:axId val="162043776"/>
        <c:scaling>
          <c:orientation val="minMax"/>
          <c:max val="12000"/>
          <c:min val="-6000"/>
        </c:scaling>
        <c:delete val="0"/>
        <c:axPos val="l"/>
        <c:majorGridlines>
          <c:spPr>
            <a:ln w="3175">
              <a:solidFill>
                <a:schemeClr val="bg1">
                  <a:lumMod val="7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042240"/>
        <c:crosses val="autoZero"/>
        <c:crossBetween val="between"/>
        <c:majorUnit val="3000"/>
      </c:valAx>
      <c:spPr>
        <a:solidFill>
          <a:srgbClr val="FFFFFF"/>
        </a:solidFill>
        <a:ln w="25400">
          <a:noFill/>
        </a:ln>
      </c:spPr>
    </c:plotArea>
    <c:legend>
      <c:legendPos val="b"/>
      <c:layout>
        <c:manualLayout>
          <c:xMode val="edge"/>
          <c:yMode val="edge"/>
          <c:x val="3.3108888888888868E-2"/>
          <c:y val="0.88944711456522452"/>
          <c:w val="0.91847722222222239"/>
          <c:h val="5.5061416653883817E-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5.1d : Bus entry and exit</a:t>
            </a:r>
          </a:p>
        </c:rich>
      </c:tx>
      <c:layout>
        <c:manualLayout>
          <c:xMode val="edge"/>
          <c:yMode val="edge"/>
          <c:x val="0.27304055555555556"/>
          <c:y val="9.1444444444444568E-3"/>
        </c:manualLayout>
      </c:layout>
      <c:overlay val="0"/>
      <c:spPr>
        <a:noFill/>
        <a:ln w="25400">
          <a:noFill/>
        </a:ln>
      </c:spPr>
    </c:title>
    <c:autoTitleDeleted val="0"/>
    <c:plotArea>
      <c:layout>
        <c:manualLayout>
          <c:layoutTarget val="inner"/>
          <c:xMode val="edge"/>
          <c:yMode val="edge"/>
          <c:x val="0.13103552982153222"/>
          <c:y val="0.10767453703703712"/>
          <c:w val="0.84307178631054092"/>
          <c:h val="0.67460648148149183"/>
        </c:manualLayout>
      </c:layout>
      <c:barChart>
        <c:barDir val="col"/>
        <c:grouping val="stacked"/>
        <c:varyColors val="0"/>
        <c:ser>
          <c:idx val="0"/>
          <c:order val="0"/>
          <c:tx>
            <c:strRef>
              <c:f>'5.1'!$C$3</c:f>
              <c:strCache>
                <c:ptCount val="1"/>
                <c:pt idx="0">
                  <c:v>Petrol NZ new</c:v>
                </c:pt>
              </c:strCache>
            </c:strRef>
          </c:tx>
          <c:spPr>
            <a:solidFill>
              <a:srgbClr val="0093D3">
                <a:alpha val="45000"/>
              </a:srgbClr>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'5.1'!$C$4:$C$21</c:f>
              <c:numCache>
                <c:formatCode>General</c:formatCode>
                <c:ptCount val="18"/>
                <c:pt idx="0">
                  <c:v>0</c:v>
                </c:pt>
                <c:pt idx="1">
                  <c:v>5</c:v>
                </c:pt>
                <c:pt idx="2">
                  <c:v>1</c:v>
                </c:pt>
                <c:pt idx="3">
                  <c:v>0</c:v>
                </c:pt>
                <c:pt idx="4">
                  <c:v>0</c:v>
                </c:pt>
                <c:pt idx="5">
                  <c:v>4</c:v>
                </c:pt>
                <c:pt idx="6">
                  <c:v>3</c:v>
                </c:pt>
                <c:pt idx="7">
                  <c:v>0</c:v>
                </c:pt>
                <c:pt idx="8">
                  <c:v>0</c:v>
                </c:pt>
                <c:pt idx="9">
                  <c:v>0</c:v>
                </c:pt>
                <c:pt idx="10">
                  <c:v>0</c:v>
                </c:pt>
                <c:pt idx="11">
                  <c:v>0</c:v>
                </c:pt>
                <c:pt idx="12">
                  <c:v>0</c:v>
                </c:pt>
                <c:pt idx="13">
                  <c:v>0</c:v>
                </c:pt>
                <c:pt idx="14">
                  <c:v>0</c:v>
                </c:pt>
                <c:pt idx="15">
                  <c:v>0</c:v>
                </c:pt>
                <c:pt idx="16">
                  <c:v>0</c:v>
                </c:pt>
                <c:pt idx="17">
                  <c:v>1</c:v>
                </c:pt>
              </c:numCache>
            </c:numRef>
          </c:val>
          <c:extLst>
            <c:ext xmlns:c16="http://schemas.microsoft.com/office/drawing/2014/chart" uri="{C3380CC4-5D6E-409C-BE32-E72D297353CC}">
              <c16:uniqueId val="{00000000-D954-48F1-9D2C-E5376E5DC667}"/>
            </c:ext>
          </c:extLst>
        </c:ser>
        <c:ser>
          <c:idx val="1"/>
          <c:order val="1"/>
          <c:tx>
            <c:strRef>
              <c:f>'5.1'!$D$3</c:f>
              <c:strCache>
                <c:ptCount val="1"/>
                <c:pt idx="0">
                  <c:v>Petrol used</c:v>
                </c:pt>
              </c:strCache>
            </c:strRef>
          </c:tx>
          <c:spPr>
            <a:solidFill>
              <a:srgbClr val="BDC1C1"/>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'5.1'!$D$4:$D$21</c:f>
              <c:numCache>
                <c:formatCode>General</c:formatCode>
                <c:ptCount val="18"/>
                <c:pt idx="0">
                  <c:v>4</c:v>
                </c:pt>
                <c:pt idx="1">
                  <c:v>0</c:v>
                </c:pt>
                <c:pt idx="2">
                  <c:v>1</c:v>
                </c:pt>
                <c:pt idx="3">
                  <c:v>2</c:v>
                </c:pt>
                <c:pt idx="4">
                  <c:v>5</c:v>
                </c:pt>
                <c:pt idx="5">
                  <c:v>6</c:v>
                </c:pt>
                <c:pt idx="6">
                  <c:v>5</c:v>
                </c:pt>
                <c:pt idx="7">
                  <c:v>5</c:v>
                </c:pt>
                <c:pt idx="8">
                  <c:v>0</c:v>
                </c:pt>
                <c:pt idx="9">
                  <c:v>1</c:v>
                </c:pt>
                <c:pt idx="10">
                  <c:v>2</c:v>
                </c:pt>
                <c:pt idx="11">
                  <c:v>1</c:v>
                </c:pt>
                <c:pt idx="12">
                  <c:v>3</c:v>
                </c:pt>
                <c:pt idx="13">
                  <c:v>5</c:v>
                </c:pt>
                <c:pt idx="14">
                  <c:v>3</c:v>
                </c:pt>
                <c:pt idx="15">
                  <c:v>0</c:v>
                </c:pt>
                <c:pt idx="16">
                  <c:v>4</c:v>
                </c:pt>
                <c:pt idx="17">
                  <c:v>4</c:v>
                </c:pt>
              </c:numCache>
            </c:numRef>
          </c:val>
          <c:extLst>
            <c:ext xmlns:c16="http://schemas.microsoft.com/office/drawing/2014/chart" uri="{C3380CC4-5D6E-409C-BE32-E72D297353CC}">
              <c16:uniqueId val="{00000001-D954-48F1-9D2C-E5376E5DC667}"/>
            </c:ext>
          </c:extLst>
        </c:ser>
        <c:ser>
          <c:idx val="2"/>
          <c:order val="2"/>
          <c:tx>
            <c:strRef>
              <c:f>'5.1'!$E$3</c:f>
              <c:strCache>
                <c:ptCount val="1"/>
                <c:pt idx="0">
                  <c:v>Diesel NZ new</c:v>
                </c:pt>
              </c:strCache>
            </c:strRef>
          </c:tx>
          <c:spPr>
            <a:solidFill>
              <a:srgbClr val="434646"/>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'5.1'!$E$4:$E$21</c:f>
              <c:numCache>
                <c:formatCode>General</c:formatCode>
                <c:ptCount val="18"/>
                <c:pt idx="0">
                  <c:v>167</c:v>
                </c:pt>
                <c:pt idx="1">
                  <c:v>155</c:v>
                </c:pt>
                <c:pt idx="2">
                  <c:v>215</c:v>
                </c:pt>
                <c:pt idx="3">
                  <c:v>277</c:v>
                </c:pt>
                <c:pt idx="4">
                  <c:v>208</c:v>
                </c:pt>
                <c:pt idx="5">
                  <c:v>142</c:v>
                </c:pt>
                <c:pt idx="6">
                  <c:v>193</c:v>
                </c:pt>
                <c:pt idx="7">
                  <c:v>278</c:v>
                </c:pt>
                <c:pt idx="8">
                  <c:v>392</c:v>
                </c:pt>
                <c:pt idx="9">
                  <c:v>247</c:v>
                </c:pt>
                <c:pt idx="10">
                  <c:v>314</c:v>
                </c:pt>
                <c:pt idx="11">
                  <c:v>304</c:v>
                </c:pt>
                <c:pt idx="12">
                  <c:v>325</c:v>
                </c:pt>
                <c:pt idx="13">
                  <c:v>321</c:v>
                </c:pt>
                <c:pt idx="14">
                  <c:v>335</c:v>
                </c:pt>
                <c:pt idx="15">
                  <c:v>673</c:v>
                </c:pt>
                <c:pt idx="16">
                  <c:v>597</c:v>
                </c:pt>
                <c:pt idx="17">
                  <c:v>840</c:v>
                </c:pt>
              </c:numCache>
            </c:numRef>
          </c:val>
          <c:extLst>
            <c:ext xmlns:c16="http://schemas.microsoft.com/office/drawing/2014/chart" uri="{C3380CC4-5D6E-409C-BE32-E72D297353CC}">
              <c16:uniqueId val="{00000002-D954-48F1-9D2C-E5376E5DC667}"/>
            </c:ext>
          </c:extLst>
        </c:ser>
        <c:ser>
          <c:idx val="3"/>
          <c:order val="3"/>
          <c:tx>
            <c:strRef>
              <c:f>'5.1'!$F$3</c:f>
              <c:strCache>
                <c:ptCount val="1"/>
                <c:pt idx="0">
                  <c:v>Diesel used</c:v>
                </c:pt>
              </c:strCache>
            </c:strRef>
          </c:tx>
          <c:spPr>
            <a:solidFill>
              <a:srgbClr val="0093D3"/>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'5.1'!$F$4:$F$21</c:f>
              <c:numCache>
                <c:formatCode>General</c:formatCode>
                <c:ptCount val="18"/>
                <c:pt idx="0">
                  <c:v>207</c:v>
                </c:pt>
                <c:pt idx="1">
                  <c:v>372</c:v>
                </c:pt>
                <c:pt idx="2">
                  <c:v>299</c:v>
                </c:pt>
                <c:pt idx="3">
                  <c:v>290</c:v>
                </c:pt>
                <c:pt idx="4">
                  <c:v>266</c:v>
                </c:pt>
                <c:pt idx="5">
                  <c:v>262</c:v>
                </c:pt>
                <c:pt idx="6">
                  <c:v>445</c:v>
                </c:pt>
                <c:pt idx="7">
                  <c:v>458</c:v>
                </c:pt>
                <c:pt idx="8">
                  <c:v>51</c:v>
                </c:pt>
                <c:pt idx="9">
                  <c:v>50</c:v>
                </c:pt>
                <c:pt idx="10">
                  <c:v>23</c:v>
                </c:pt>
                <c:pt idx="11">
                  <c:v>64</c:v>
                </c:pt>
                <c:pt idx="12">
                  <c:v>124</c:v>
                </c:pt>
                <c:pt idx="13">
                  <c:v>88</c:v>
                </c:pt>
                <c:pt idx="14">
                  <c:v>77</c:v>
                </c:pt>
                <c:pt idx="15">
                  <c:v>89</c:v>
                </c:pt>
                <c:pt idx="16">
                  <c:v>93</c:v>
                </c:pt>
                <c:pt idx="17">
                  <c:v>91</c:v>
                </c:pt>
              </c:numCache>
            </c:numRef>
          </c:val>
          <c:extLst>
            <c:ext xmlns:c16="http://schemas.microsoft.com/office/drawing/2014/chart" uri="{C3380CC4-5D6E-409C-BE32-E72D297353CC}">
              <c16:uniqueId val="{00000003-D954-48F1-9D2C-E5376E5DC667}"/>
            </c:ext>
          </c:extLst>
        </c:ser>
        <c:ser>
          <c:idx val="4"/>
          <c:order val="4"/>
          <c:tx>
            <c:strRef>
              <c:f>'5.1'!$G$3</c:f>
              <c:strCache>
                <c:ptCount val="1"/>
                <c:pt idx="0">
                  <c:v>Petrol NZ new</c:v>
                </c:pt>
              </c:strCache>
            </c:strRef>
          </c:tx>
          <c:spPr>
            <a:solidFill>
              <a:srgbClr val="0093D3">
                <a:alpha val="45000"/>
              </a:srgbClr>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'5.1'!$G$4:$G$21</c:f>
              <c:numCache>
                <c:formatCode>General</c:formatCode>
                <c:ptCount val="18"/>
                <c:pt idx="0">
                  <c:v>-21</c:v>
                </c:pt>
                <c:pt idx="1">
                  <c:v>-21</c:v>
                </c:pt>
                <c:pt idx="2">
                  <c:v>-23</c:v>
                </c:pt>
                <c:pt idx="3">
                  <c:v>-15</c:v>
                </c:pt>
                <c:pt idx="4">
                  <c:v>-15</c:v>
                </c:pt>
                <c:pt idx="5">
                  <c:v>-23</c:v>
                </c:pt>
                <c:pt idx="6">
                  <c:v>-21</c:v>
                </c:pt>
                <c:pt idx="7">
                  <c:v>-15</c:v>
                </c:pt>
                <c:pt idx="8">
                  <c:v>-9</c:v>
                </c:pt>
                <c:pt idx="9">
                  <c:v>-21</c:v>
                </c:pt>
                <c:pt idx="10">
                  <c:v>-24</c:v>
                </c:pt>
                <c:pt idx="11">
                  <c:v>-12</c:v>
                </c:pt>
                <c:pt idx="12">
                  <c:v>-11</c:v>
                </c:pt>
                <c:pt idx="13">
                  <c:v>-8</c:v>
                </c:pt>
                <c:pt idx="14">
                  <c:v>-5</c:v>
                </c:pt>
                <c:pt idx="15">
                  <c:v>-6</c:v>
                </c:pt>
                <c:pt idx="16">
                  <c:v>-8</c:v>
                </c:pt>
                <c:pt idx="17">
                  <c:v>-3</c:v>
                </c:pt>
              </c:numCache>
            </c:numRef>
          </c:val>
          <c:extLst>
            <c:ext xmlns:c16="http://schemas.microsoft.com/office/drawing/2014/chart" uri="{C3380CC4-5D6E-409C-BE32-E72D297353CC}">
              <c16:uniqueId val="{00000004-D954-48F1-9D2C-E5376E5DC667}"/>
            </c:ext>
          </c:extLst>
        </c:ser>
        <c:ser>
          <c:idx val="5"/>
          <c:order val="5"/>
          <c:tx>
            <c:strRef>
              <c:f>'5.1'!$H$3</c:f>
              <c:strCache>
                <c:ptCount val="1"/>
                <c:pt idx="0">
                  <c:v>Petrol used</c:v>
                </c:pt>
              </c:strCache>
            </c:strRef>
          </c:tx>
          <c:spPr>
            <a:solidFill>
              <a:srgbClr val="BDC1C1"/>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'5.1'!$H$4:$H$21</c:f>
              <c:numCache>
                <c:formatCode>General</c:formatCode>
                <c:ptCount val="18"/>
                <c:pt idx="0">
                  <c:v>0</c:v>
                </c:pt>
                <c:pt idx="1">
                  <c:v>0</c:v>
                </c:pt>
                <c:pt idx="2">
                  <c:v>-1</c:v>
                </c:pt>
                <c:pt idx="3">
                  <c:v>0</c:v>
                </c:pt>
                <c:pt idx="4">
                  <c:v>0</c:v>
                </c:pt>
                <c:pt idx="5">
                  <c:v>0</c:v>
                </c:pt>
                <c:pt idx="6">
                  <c:v>-1</c:v>
                </c:pt>
                <c:pt idx="7">
                  <c:v>0</c:v>
                </c:pt>
                <c:pt idx="8">
                  <c:v>-3</c:v>
                </c:pt>
                <c:pt idx="9">
                  <c:v>0</c:v>
                </c:pt>
                <c:pt idx="10">
                  <c:v>-1</c:v>
                </c:pt>
                <c:pt idx="11">
                  <c:v>-3</c:v>
                </c:pt>
                <c:pt idx="12">
                  <c:v>-1</c:v>
                </c:pt>
                <c:pt idx="13">
                  <c:v>-1</c:v>
                </c:pt>
                <c:pt idx="14">
                  <c:v>0</c:v>
                </c:pt>
                <c:pt idx="15">
                  <c:v>0</c:v>
                </c:pt>
                <c:pt idx="16">
                  <c:v>0</c:v>
                </c:pt>
                <c:pt idx="17">
                  <c:v>-2</c:v>
                </c:pt>
              </c:numCache>
            </c:numRef>
          </c:val>
          <c:extLst>
            <c:ext xmlns:c16="http://schemas.microsoft.com/office/drawing/2014/chart" uri="{C3380CC4-5D6E-409C-BE32-E72D297353CC}">
              <c16:uniqueId val="{00000005-D954-48F1-9D2C-E5376E5DC667}"/>
            </c:ext>
          </c:extLst>
        </c:ser>
        <c:ser>
          <c:idx val="6"/>
          <c:order val="6"/>
          <c:tx>
            <c:strRef>
              <c:f>'5.1'!$I$3</c:f>
              <c:strCache>
                <c:ptCount val="1"/>
                <c:pt idx="0">
                  <c:v>Diesel NZ new</c:v>
                </c:pt>
              </c:strCache>
            </c:strRef>
          </c:tx>
          <c:spPr>
            <a:solidFill>
              <a:srgbClr val="434646"/>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'5.1'!$I$4:$I$21</c:f>
              <c:numCache>
                <c:formatCode>General</c:formatCode>
                <c:ptCount val="18"/>
                <c:pt idx="0">
                  <c:v>-38</c:v>
                </c:pt>
                <c:pt idx="1">
                  <c:v>-54</c:v>
                </c:pt>
                <c:pt idx="2">
                  <c:v>-63</c:v>
                </c:pt>
                <c:pt idx="3">
                  <c:v>-54</c:v>
                </c:pt>
                <c:pt idx="4">
                  <c:v>-55</c:v>
                </c:pt>
                <c:pt idx="5">
                  <c:v>-54</c:v>
                </c:pt>
                <c:pt idx="6">
                  <c:v>-63</c:v>
                </c:pt>
                <c:pt idx="7">
                  <c:v>-70</c:v>
                </c:pt>
                <c:pt idx="8">
                  <c:v>-81</c:v>
                </c:pt>
                <c:pt idx="9">
                  <c:v>-85</c:v>
                </c:pt>
                <c:pt idx="10">
                  <c:v>-132</c:v>
                </c:pt>
                <c:pt idx="11">
                  <c:v>-165</c:v>
                </c:pt>
                <c:pt idx="12">
                  <c:v>-96</c:v>
                </c:pt>
                <c:pt idx="13">
                  <c:v>-106</c:v>
                </c:pt>
                <c:pt idx="14">
                  <c:v>-91</c:v>
                </c:pt>
                <c:pt idx="15">
                  <c:v>-61</c:v>
                </c:pt>
                <c:pt idx="16">
                  <c:v>-62</c:v>
                </c:pt>
                <c:pt idx="17">
                  <c:v>-52</c:v>
                </c:pt>
              </c:numCache>
            </c:numRef>
          </c:val>
          <c:extLst>
            <c:ext xmlns:c16="http://schemas.microsoft.com/office/drawing/2014/chart" uri="{C3380CC4-5D6E-409C-BE32-E72D297353CC}">
              <c16:uniqueId val="{00000006-D954-48F1-9D2C-E5376E5DC667}"/>
            </c:ext>
          </c:extLst>
        </c:ser>
        <c:ser>
          <c:idx val="7"/>
          <c:order val="7"/>
          <c:tx>
            <c:strRef>
              <c:f>'5.1'!$J$3</c:f>
              <c:strCache>
                <c:ptCount val="1"/>
                <c:pt idx="0">
                  <c:v>Diesel used</c:v>
                </c:pt>
              </c:strCache>
            </c:strRef>
          </c:tx>
          <c:spPr>
            <a:solidFill>
              <a:srgbClr val="0093D3"/>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'5.1'!$J$4:$J$21</c:f>
              <c:numCache>
                <c:formatCode>General</c:formatCode>
                <c:ptCount val="18"/>
                <c:pt idx="0">
                  <c:v>-12</c:v>
                </c:pt>
                <c:pt idx="1">
                  <c:v>-18</c:v>
                </c:pt>
                <c:pt idx="2">
                  <c:v>-21</c:v>
                </c:pt>
                <c:pt idx="3">
                  <c:v>-38</c:v>
                </c:pt>
                <c:pt idx="4">
                  <c:v>-38</c:v>
                </c:pt>
                <c:pt idx="5">
                  <c:v>-40</c:v>
                </c:pt>
                <c:pt idx="6">
                  <c:v>-56</c:v>
                </c:pt>
                <c:pt idx="7">
                  <c:v>-40</c:v>
                </c:pt>
                <c:pt idx="8">
                  <c:v>-44</c:v>
                </c:pt>
                <c:pt idx="9">
                  <c:v>-63</c:v>
                </c:pt>
                <c:pt idx="10">
                  <c:v>-75</c:v>
                </c:pt>
                <c:pt idx="11">
                  <c:v>-62</c:v>
                </c:pt>
                <c:pt idx="12">
                  <c:v>-88</c:v>
                </c:pt>
                <c:pt idx="13">
                  <c:v>-74</c:v>
                </c:pt>
                <c:pt idx="14">
                  <c:v>-83</c:v>
                </c:pt>
                <c:pt idx="15">
                  <c:v>-73</c:v>
                </c:pt>
                <c:pt idx="16">
                  <c:v>-85</c:v>
                </c:pt>
                <c:pt idx="17">
                  <c:v>-73</c:v>
                </c:pt>
              </c:numCache>
            </c:numRef>
          </c:val>
          <c:extLst>
            <c:ext xmlns:c16="http://schemas.microsoft.com/office/drawing/2014/chart" uri="{C3380CC4-5D6E-409C-BE32-E72D297353CC}">
              <c16:uniqueId val="{00000007-D954-48F1-9D2C-E5376E5DC667}"/>
            </c:ext>
          </c:extLst>
        </c:ser>
        <c:dLbls>
          <c:showLegendKey val="0"/>
          <c:showVal val="0"/>
          <c:showCatName val="0"/>
          <c:showSerName val="0"/>
          <c:showPercent val="0"/>
          <c:showBubbleSize val="0"/>
        </c:dLbls>
        <c:gapWidth val="150"/>
        <c:overlap val="100"/>
        <c:axId val="162170368"/>
        <c:axId val="162171904"/>
      </c:barChart>
      <c:catAx>
        <c:axId val="162170368"/>
        <c:scaling>
          <c:orientation val="minMax"/>
        </c:scaling>
        <c:delete val="0"/>
        <c:axPos val="b"/>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171904"/>
        <c:crossesAt val="0"/>
        <c:auto val="1"/>
        <c:lblAlgn val="ctr"/>
        <c:lblOffset val="100"/>
        <c:tickLblSkip val="2"/>
        <c:tickMarkSkip val="1"/>
        <c:noMultiLvlLbl val="0"/>
      </c:catAx>
      <c:valAx>
        <c:axId val="162171904"/>
        <c:scaling>
          <c:orientation val="minMax"/>
          <c:max val="1000"/>
          <c:min val="-300"/>
        </c:scaling>
        <c:delete val="0"/>
        <c:axPos val="l"/>
        <c:majorGridlines>
          <c:spPr>
            <a:ln w="3175">
              <a:solidFill>
                <a:schemeClr val="bg1">
                  <a:lumMod val="7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170368"/>
        <c:crosses val="autoZero"/>
        <c:crossBetween val="between"/>
        <c:majorUnit val="250"/>
      </c:valAx>
      <c:spPr>
        <a:solidFill>
          <a:srgbClr val="FFFFFF"/>
        </a:solidFill>
        <a:ln w="25400">
          <a:noFill/>
        </a:ln>
      </c:spPr>
    </c:plotArea>
    <c:legend>
      <c:legendPos val="b"/>
      <c:layout>
        <c:manualLayout>
          <c:xMode val="edge"/>
          <c:yMode val="edge"/>
          <c:x val="2.7911388888888892E-2"/>
          <c:y val="0.88818240740740728"/>
          <c:w val="0.972088611111115"/>
          <c:h val="5.6328688244109089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sz="900"/>
              <a:t>Figure 1.5a : Light fleet ownership per 1000 people</a:t>
            </a:r>
          </a:p>
        </c:rich>
      </c:tx>
      <c:layout>
        <c:manualLayout>
          <c:xMode val="edge"/>
          <c:yMode val="edge"/>
          <c:x val="0.18337194444444443"/>
          <c:y val="2.758611111111121E-2"/>
        </c:manualLayout>
      </c:layout>
      <c:overlay val="0"/>
      <c:spPr>
        <a:noFill/>
        <a:ln w="25400">
          <a:noFill/>
        </a:ln>
      </c:spPr>
    </c:title>
    <c:autoTitleDeleted val="0"/>
    <c:plotArea>
      <c:layout>
        <c:manualLayout>
          <c:layoutTarget val="inner"/>
          <c:xMode val="edge"/>
          <c:yMode val="edge"/>
          <c:x val="0.12563777777777768"/>
          <c:y val="0.11494278677888572"/>
          <c:w val="0.82179833333334507"/>
          <c:h val="0.79379583333335113"/>
        </c:manualLayout>
      </c:layout>
      <c:lineChart>
        <c:grouping val="standard"/>
        <c:varyColors val="0"/>
        <c:ser>
          <c:idx val="0"/>
          <c:order val="0"/>
          <c:tx>
            <c:strRef>
              <c:f>'1.4 to 1.7'!$F$2</c:f>
              <c:strCache>
                <c:ptCount val="1"/>
                <c:pt idx="0">
                  <c:v>Light ownership per 1000</c:v>
                </c:pt>
              </c:strCache>
            </c:strRef>
          </c:tx>
          <c:spPr>
            <a:ln w="25400">
              <a:solidFill>
                <a:srgbClr val="00CCFF"/>
              </a:solidFill>
              <a:prstDash val="solid"/>
            </a:ln>
          </c:spPr>
          <c:marker>
            <c:symbol val="none"/>
          </c:marker>
          <c:cat>
            <c:numRef>
              <c:f>'1.4 to 1.7'!$A$3:$A$21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'1.4 to 1.7'!$F$3:$F$21</c:f>
              <c:numCache>
                <c:formatCode>0.0</c:formatCode>
                <c:ptCount val="19"/>
                <c:pt idx="0">
                  <c:v>646.77087383674211</c:v>
                </c:pt>
                <c:pt idx="1">
                  <c:v>660.63960829789971</c:v>
                </c:pt>
                <c:pt idx="2">
                  <c:v>670.60934532100794</c:v>
                </c:pt>
                <c:pt idx="3">
                  <c:v>685.18325387365917</c:v>
                </c:pt>
                <c:pt idx="4">
                  <c:v>701.38568807339448</c:v>
                </c:pt>
                <c:pt idx="5">
                  <c:v>717.74813130457926</c:v>
                </c:pt>
                <c:pt idx="6">
                  <c:v>723.99727572527831</c:v>
                </c:pt>
                <c:pt idx="7">
                  <c:v>731.24556086935934</c:v>
                </c:pt>
                <c:pt idx="8">
                  <c:v>729.75961312737684</c:v>
                </c:pt>
                <c:pt idx="9">
                  <c:v>720.45670059963732</c:v>
                </c:pt>
                <c:pt idx="10">
                  <c:v>717.66589284482961</c:v>
                </c:pt>
                <c:pt idx="11">
                  <c:v>711.11199817518252</c:v>
                </c:pt>
                <c:pt idx="12">
                  <c:v>718.16519588938536</c:v>
                </c:pt>
                <c:pt idx="13">
                  <c:v>730.16298597510183</c:v>
                </c:pt>
                <c:pt idx="14">
                  <c:v>744.86906002616581</c:v>
                </c:pt>
                <c:pt idx="15">
                  <c:v>757.808168505342</c:v>
                </c:pt>
                <c:pt idx="16">
                  <c:v>773.85110372453767</c:v>
                </c:pt>
                <c:pt idx="17">
                  <c:v>790.70026492000261</c:v>
                </c:pt>
                <c:pt idx="18">
                  <c:v>802.46116057721827</c:v>
                </c:pt>
              </c:numCache>
            </c:numRef>
          </c:val>
          <c:smooth val="0"/>
          <c:extLst>
            <c:ext xmlns:c16="http://schemas.microsoft.com/office/drawing/2014/chart" uri="{C3380CC4-5D6E-409C-BE32-E72D297353CC}">
              <c16:uniqueId val="{00000000-20F4-42AF-AEB5-B8D0057971BC}"/>
            </c:ext>
          </c:extLst>
        </c:ser>
        <c:dLbls>
          <c:showLegendKey val="0"/>
          <c:showVal val="0"/>
          <c:showCatName val="0"/>
          <c:showSerName val="0"/>
          <c:showPercent val="0"/>
          <c:showBubbleSize val="0"/>
        </c:dLbls>
        <c:smooth val="0"/>
        <c:axId val="142767616"/>
        <c:axId val="142769152"/>
      </c:lineChart>
      <c:catAx>
        <c:axId val="142767616"/>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2769152"/>
        <c:crosses val="autoZero"/>
        <c:auto val="1"/>
        <c:lblAlgn val="ctr"/>
        <c:lblOffset val="100"/>
        <c:tickLblSkip val="2"/>
        <c:tickMarkSkip val="1"/>
        <c:noMultiLvlLbl val="0"/>
      </c:catAx>
      <c:valAx>
        <c:axId val="142769152"/>
        <c:scaling>
          <c:orientation val="minMax"/>
          <c:min val="6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 per 1000 population</a:t>
                </a:r>
              </a:p>
            </c:rich>
          </c:tx>
          <c:layout>
            <c:manualLayout>
              <c:xMode val="edge"/>
              <c:yMode val="edge"/>
              <c:x val="2.3444444444444454E-3"/>
              <c:y val="0.1414259259259259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2767616"/>
        <c:crosses val="autoZero"/>
        <c:crossBetween val="midCat"/>
        <c:majorUnit val="5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5.1e : Motorcycle entry and exit</a:t>
            </a:r>
          </a:p>
        </c:rich>
      </c:tx>
      <c:layout>
        <c:manualLayout>
          <c:xMode val="edge"/>
          <c:yMode val="edge"/>
          <c:x val="0.22717944444444441"/>
          <c:y val="1.5024074074074075E-2"/>
        </c:manualLayout>
      </c:layout>
      <c:overlay val="0"/>
      <c:spPr>
        <a:noFill/>
        <a:ln w="25400">
          <a:noFill/>
        </a:ln>
      </c:spPr>
    </c:title>
    <c:autoTitleDeleted val="0"/>
    <c:plotArea>
      <c:layout>
        <c:manualLayout>
          <c:layoutTarget val="inner"/>
          <c:xMode val="edge"/>
          <c:yMode val="edge"/>
          <c:x val="0.14083499999999999"/>
          <c:y val="0.12562814070351253"/>
          <c:w val="0.83408222222222217"/>
          <c:h val="0.68266435185185159"/>
        </c:manualLayout>
      </c:layout>
      <c:barChart>
        <c:barDir val="col"/>
        <c:grouping val="stacked"/>
        <c:varyColors val="0"/>
        <c:ser>
          <c:idx val="0"/>
          <c:order val="0"/>
          <c:tx>
            <c:strRef>
              <c:f>'5.1'!$C$3</c:f>
              <c:strCache>
                <c:ptCount val="1"/>
                <c:pt idx="0">
                  <c:v>Petrol NZ new</c:v>
                </c:pt>
              </c:strCache>
            </c:strRef>
          </c:tx>
          <c:spPr>
            <a:solidFill>
              <a:srgbClr val="0093D3"/>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'5.1'!$C$76:$C$93</c:f>
              <c:numCache>
                <c:formatCode>General</c:formatCode>
                <c:ptCount val="18"/>
                <c:pt idx="0">
                  <c:v>4964</c:v>
                </c:pt>
                <c:pt idx="1">
                  <c:v>5083</c:v>
                </c:pt>
                <c:pt idx="2">
                  <c:v>6026</c:v>
                </c:pt>
                <c:pt idx="3">
                  <c:v>7948</c:v>
                </c:pt>
                <c:pt idx="4">
                  <c:v>11577</c:v>
                </c:pt>
                <c:pt idx="5">
                  <c:v>13846</c:v>
                </c:pt>
                <c:pt idx="6">
                  <c:v>14810</c:v>
                </c:pt>
                <c:pt idx="7">
                  <c:v>16765</c:v>
                </c:pt>
                <c:pt idx="8">
                  <c:v>10061</c:v>
                </c:pt>
                <c:pt idx="9">
                  <c:v>7929</c:v>
                </c:pt>
                <c:pt idx="10">
                  <c:v>7923</c:v>
                </c:pt>
                <c:pt idx="11">
                  <c:v>7361</c:v>
                </c:pt>
                <c:pt idx="12">
                  <c:v>8554</c:v>
                </c:pt>
                <c:pt idx="13">
                  <c:v>9440</c:v>
                </c:pt>
                <c:pt idx="14">
                  <c:v>10445</c:v>
                </c:pt>
                <c:pt idx="15">
                  <c:v>10270</c:v>
                </c:pt>
                <c:pt idx="16">
                  <c:v>10315</c:v>
                </c:pt>
                <c:pt idx="17">
                  <c:v>10491</c:v>
                </c:pt>
              </c:numCache>
            </c:numRef>
          </c:val>
          <c:extLst>
            <c:ext xmlns:c16="http://schemas.microsoft.com/office/drawing/2014/chart" uri="{C3380CC4-5D6E-409C-BE32-E72D297353CC}">
              <c16:uniqueId val="{00000000-775A-42A6-B1C8-43600D91DE85}"/>
            </c:ext>
          </c:extLst>
        </c:ser>
        <c:ser>
          <c:idx val="1"/>
          <c:order val="1"/>
          <c:tx>
            <c:strRef>
              <c:f>'5.1'!$D$3</c:f>
              <c:strCache>
                <c:ptCount val="1"/>
                <c:pt idx="0">
                  <c:v>Petrol used</c:v>
                </c:pt>
              </c:strCache>
            </c:strRef>
          </c:tx>
          <c:spPr>
            <a:solidFill>
              <a:srgbClr val="434646"/>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'5.1'!$D$76:$D$93</c:f>
              <c:numCache>
                <c:formatCode>General</c:formatCode>
                <c:ptCount val="18"/>
                <c:pt idx="0">
                  <c:v>2276</c:v>
                </c:pt>
                <c:pt idx="1">
                  <c:v>2581</c:v>
                </c:pt>
                <c:pt idx="2">
                  <c:v>2980</c:v>
                </c:pt>
                <c:pt idx="3">
                  <c:v>3195</c:v>
                </c:pt>
                <c:pt idx="4">
                  <c:v>3890</c:v>
                </c:pt>
                <c:pt idx="5">
                  <c:v>4585</c:v>
                </c:pt>
                <c:pt idx="6">
                  <c:v>4699</c:v>
                </c:pt>
                <c:pt idx="7">
                  <c:v>5271</c:v>
                </c:pt>
                <c:pt idx="8">
                  <c:v>3621</c:v>
                </c:pt>
                <c:pt idx="9">
                  <c:v>3215</c:v>
                </c:pt>
                <c:pt idx="10">
                  <c:v>2860</c:v>
                </c:pt>
                <c:pt idx="11">
                  <c:v>2500</c:v>
                </c:pt>
                <c:pt idx="12">
                  <c:v>2886</c:v>
                </c:pt>
                <c:pt idx="13">
                  <c:v>3399</c:v>
                </c:pt>
                <c:pt idx="14">
                  <c:v>3772</c:v>
                </c:pt>
                <c:pt idx="15">
                  <c:v>3644</c:v>
                </c:pt>
                <c:pt idx="16">
                  <c:v>4129</c:v>
                </c:pt>
                <c:pt idx="17">
                  <c:v>4199</c:v>
                </c:pt>
              </c:numCache>
            </c:numRef>
          </c:val>
          <c:extLst>
            <c:ext xmlns:c16="http://schemas.microsoft.com/office/drawing/2014/chart" uri="{C3380CC4-5D6E-409C-BE32-E72D297353CC}">
              <c16:uniqueId val="{00000001-775A-42A6-B1C8-43600D91DE85}"/>
            </c:ext>
          </c:extLst>
        </c:ser>
        <c:ser>
          <c:idx val="4"/>
          <c:order val="2"/>
          <c:tx>
            <c:strRef>
              <c:f>'5.1'!$G$3</c:f>
              <c:strCache>
                <c:ptCount val="1"/>
                <c:pt idx="0">
                  <c:v>Petrol NZ new</c:v>
                </c:pt>
              </c:strCache>
            </c:strRef>
          </c:tx>
          <c:spPr>
            <a:solidFill>
              <a:srgbClr val="0093D3"/>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'5.1'!$G$76:$G$93</c:f>
              <c:numCache>
                <c:formatCode>General</c:formatCode>
                <c:ptCount val="18"/>
                <c:pt idx="0">
                  <c:v>-3790</c:v>
                </c:pt>
                <c:pt idx="1">
                  <c:v>-3359</c:v>
                </c:pt>
                <c:pt idx="2">
                  <c:v>-3239</c:v>
                </c:pt>
                <c:pt idx="3">
                  <c:v>-3320</c:v>
                </c:pt>
                <c:pt idx="4">
                  <c:v>-3260</c:v>
                </c:pt>
                <c:pt idx="5">
                  <c:v>-3999</c:v>
                </c:pt>
                <c:pt idx="6">
                  <c:v>-4394</c:v>
                </c:pt>
                <c:pt idx="7">
                  <c:v>-4678</c:v>
                </c:pt>
                <c:pt idx="8">
                  <c:v>-5215</c:v>
                </c:pt>
                <c:pt idx="9">
                  <c:v>-5647</c:v>
                </c:pt>
                <c:pt idx="10">
                  <c:v>-6468</c:v>
                </c:pt>
                <c:pt idx="11">
                  <c:v>-4259</c:v>
                </c:pt>
                <c:pt idx="12">
                  <c:v>-4444</c:v>
                </c:pt>
                <c:pt idx="13">
                  <c:v>-4476</c:v>
                </c:pt>
                <c:pt idx="14">
                  <c:v>-5066</c:v>
                </c:pt>
                <c:pt idx="15">
                  <c:v>-5188</c:v>
                </c:pt>
                <c:pt idx="16">
                  <c:v>-4881</c:v>
                </c:pt>
                <c:pt idx="17">
                  <c:v>-4445</c:v>
                </c:pt>
              </c:numCache>
            </c:numRef>
          </c:val>
          <c:extLst>
            <c:ext xmlns:c16="http://schemas.microsoft.com/office/drawing/2014/chart" uri="{C3380CC4-5D6E-409C-BE32-E72D297353CC}">
              <c16:uniqueId val="{00000002-775A-42A6-B1C8-43600D91DE85}"/>
            </c:ext>
          </c:extLst>
        </c:ser>
        <c:ser>
          <c:idx val="5"/>
          <c:order val="3"/>
          <c:tx>
            <c:strRef>
              <c:f>'5.1'!$H$3</c:f>
              <c:strCache>
                <c:ptCount val="1"/>
                <c:pt idx="0">
                  <c:v>Petrol used</c:v>
                </c:pt>
              </c:strCache>
            </c:strRef>
          </c:tx>
          <c:spPr>
            <a:solidFill>
              <a:srgbClr val="434646"/>
            </a:solidFill>
            <a:ln w="25400">
              <a:noFill/>
            </a:ln>
          </c:spPr>
          <c:invertIfNegative val="0"/>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'5.1'!$H$76:$H$93</c:f>
              <c:numCache>
                <c:formatCode>General</c:formatCode>
                <c:ptCount val="18"/>
                <c:pt idx="0">
                  <c:v>-1829</c:v>
                </c:pt>
                <c:pt idx="1">
                  <c:v>-1700</c:v>
                </c:pt>
                <c:pt idx="2">
                  <c:v>-1827</c:v>
                </c:pt>
                <c:pt idx="3">
                  <c:v>-1728</c:v>
                </c:pt>
                <c:pt idx="4">
                  <c:v>-1669</c:v>
                </c:pt>
                <c:pt idx="5">
                  <c:v>-1725</c:v>
                </c:pt>
                <c:pt idx="6">
                  <c:v>-1818</c:v>
                </c:pt>
                <c:pt idx="7">
                  <c:v>-1847</c:v>
                </c:pt>
                <c:pt idx="8">
                  <c:v>-1924</c:v>
                </c:pt>
                <c:pt idx="9">
                  <c:v>-2184</c:v>
                </c:pt>
                <c:pt idx="10">
                  <c:v>-2375</c:v>
                </c:pt>
                <c:pt idx="11">
                  <c:v>-1507</c:v>
                </c:pt>
                <c:pt idx="12">
                  <c:v>-1555</c:v>
                </c:pt>
                <c:pt idx="13">
                  <c:v>-1472</c:v>
                </c:pt>
                <c:pt idx="14">
                  <c:v>-1679</c:v>
                </c:pt>
                <c:pt idx="15">
                  <c:v>-1766</c:v>
                </c:pt>
                <c:pt idx="16">
                  <c:v>-1661</c:v>
                </c:pt>
                <c:pt idx="17">
                  <c:v>-1422</c:v>
                </c:pt>
              </c:numCache>
            </c:numRef>
          </c:val>
          <c:extLst>
            <c:ext xmlns:c16="http://schemas.microsoft.com/office/drawing/2014/chart" uri="{C3380CC4-5D6E-409C-BE32-E72D297353CC}">
              <c16:uniqueId val="{00000003-775A-42A6-B1C8-43600D91DE85}"/>
            </c:ext>
          </c:extLst>
        </c:ser>
        <c:dLbls>
          <c:showLegendKey val="0"/>
          <c:showVal val="0"/>
          <c:showCatName val="0"/>
          <c:showSerName val="0"/>
          <c:showPercent val="0"/>
          <c:showBubbleSize val="0"/>
        </c:dLbls>
        <c:gapWidth val="150"/>
        <c:overlap val="100"/>
        <c:axId val="162296576"/>
        <c:axId val="162298112"/>
      </c:barChart>
      <c:catAx>
        <c:axId val="162296576"/>
        <c:scaling>
          <c:orientation val="minMax"/>
        </c:scaling>
        <c:delete val="0"/>
        <c:axPos val="b"/>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298112"/>
        <c:crossesAt val="0"/>
        <c:auto val="1"/>
        <c:lblAlgn val="ctr"/>
        <c:lblOffset val="100"/>
        <c:tickLblSkip val="2"/>
        <c:tickMarkSkip val="1"/>
        <c:noMultiLvlLbl val="0"/>
      </c:catAx>
      <c:valAx>
        <c:axId val="162298112"/>
        <c:scaling>
          <c:orientation val="minMax"/>
          <c:max val="24000"/>
        </c:scaling>
        <c:delete val="0"/>
        <c:axPos val="l"/>
        <c:majorGridlines>
          <c:spPr>
            <a:ln w="3175">
              <a:solidFill>
                <a:schemeClr val="bg1">
                  <a:lumMod val="7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296576"/>
        <c:crosses val="autoZero"/>
        <c:crossBetween val="between"/>
        <c:majorUnit val="6000"/>
      </c:valAx>
      <c:spPr>
        <a:solidFill>
          <a:srgbClr val="FFFFFF"/>
        </a:solidFill>
        <a:ln w="25400">
          <a:noFill/>
        </a:ln>
      </c:spPr>
    </c:plotArea>
    <c:legend>
      <c:legendPos val="r"/>
      <c:layout>
        <c:manualLayout>
          <c:xMode val="edge"/>
          <c:yMode val="edge"/>
          <c:x val="0.35046770067157024"/>
          <c:y val="0.90376995598768128"/>
          <c:w val="0.42169997868031123"/>
          <c:h val="4.7753247825933057E-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Light vehicles scrapped</a:t>
            </a:r>
          </a:p>
        </c:rich>
      </c:tx>
      <c:layout>
        <c:manualLayout>
          <c:xMode val="edge"/>
          <c:yMode val="edge"/>
          <c:x val="0.29773504209894369"/>
          <c:y val="3.2663194023824921E-2"/>
        </c:manualLayout>
      </c:layout>
      <c:overlay val="0"/>
      <c:spPr>
        <a:noFill/>
        <a:ln w="25400">
          <a:noFill/>
        </a:ln>
      </c:spPr>
    </c:title>
    <c:autoTitleDeleted val="0"/>
    <c:plotArea>
      <c:layout>
        <c:manualLayout>
          <c:layoutTarget val="inner"/>
          <c:xMode val="edge"/>
          <c:yMode val="edge"/>
          <c:x val="0.14190317195325539"/>
          <c:y val="0.15816017592395537"/>
          <c:w val="0.83973288814691149"/>
          <c:h val="0.7299720507909484"/>
        </c:manualLayout>
      </c:layout>
      <c:lineChart>
        <c:grouping val="standard"/>
        <c:varyColors val="0"/>
        <c:ser>
          <c:idx val="4"/>
          <c:order val="0"/>
          <c:tx>
            <c:strRef>
              <c:f>'5.1'!$G$3</c:f>
              <c:strCache>
                <c:ptCount val="1"/>
                <c:pt idx="0">
                  <c:v>Petrol NZ new</c:v>
                </c:pt>
              </c:strCache>
            </c:strRef>
          </c:tx>
          <c:spPr>
            <a:ln>
              <a:solidFill>
                <a:schemeClr val="bg1">
                  <a:lumMod val="75000"/>
                </a:schemeClr>
              </a:solidFill>
            </a:ln>
          </c:spPr>
          <c:marker>
            <c:symbol val="none"/>
          </c:marker>
          <c:cat>
            <c:numRef>
              <c:f>'5.1'!$B$4:$B$21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'5.1'!$AB$30:$AB$47</c:f>
              <c:numCache>
                <c:formatCode>General</c:formatCode>
                <c:ptCount val="18"/>
                <c:pt idx="0">
                  <c:v>140711</c:v>
                </c:pt>
                <c:pt idx="1">
                  <c:v>142465</c:v>
                </c:pt>
                <c:pt idx="2">
                  <c:v>145597</c:v>
                </c:pt>
                <c:pt idx="3">
                  <c:v>154200</c:v>
                </c:pt>
                <c:pt idx="4">
                  <c:v>163367</c:v>
                </c:pt>
                <c:pt idx="5">
                  <c:v>168940</c:v>
                </c:pt>
                <c:pt idx="6">
                  <c:v>173379</c:v>
                </c:pt>
                <c:pt idx="7">
                  <c:v>174767</c:v>
                </c:pt>
                <c:pt idx="8">
                  <c:v>154871</c:v>
                </c:pt>
                <c:pt idx="9">
                  <c:v>154165</c:v>
                </c:pt>
                <c:pt idx="10">
                  <c:v>177753</c:v>
                </c:pt>
                <c:pt idx="11">
                  <c:v>138743</c:v>
                </c:pt>
                <c:pt idx="12">
                  <c:v>142649</c:v>
                </c:pt>
                <c:pt idx="13">
                  <c:v>149101</c:v>
                </c:pt>
                <c:pt idx="14">
                  <c:v>161516</c:v>
                </c:pt>
                <c:pt idx="15">
                  <c:v>156530</c:v>
                </c:pt>
                <c:pt idx="16">
                  <c:v>175640</c:v>
                </c:pt>
                <c:pt idx="17">
                  <c:v>185438</c:v>
                </c:pt>
              </c:numCache>
            </c:numRef>
          </c:val>
          <c:smooth val="0"/>
          <c:extLst>
            <c:ext xmlns:c16="http://schemas.microsoft.com/office/drawing/2014/chart" uri="{C3380CC4-5D6E-409C-BE32-E72D297353CC}">
              <c16:uniqueId val="{00000000-3406-401D-BD03-E63F45014353}"/>
            </c:ext>
          </c:extLst>
        </c:ser>
        <c:dLbls>
          <c:showLegendKey val="0"/>
          <c:showVal val="0"/>
          <c:showCatName val="0"/>
          <c:showSerName val="0"/>
          <c:showPercent val="0"/>
          <c:showBubbleSize val="0"/>
        </c:dLbls>
        <c:smooth val="0"/>
        <c:axId val="162351744"/>
        <c:axId val="162353536"/>
      </c:lineChart>
      <c:catAx>
        <c:axId val="162351744"/>
        <c:scaling>
          <c:orientation val="minMax"/>
        </c:scaling>
        <c:delete val="0"/>
        <c:axPos val="b"/>
        <c:numFmt formatCode="General" sourceLinked="1"/>
        <c:majorTickMark val="out"/>
        <c:minorTickMark val="none"/>
        <c:tickLblPos val="low"/>
        <c:spPr>
          <a:ln w="12700">
            <a:solidFill>
              <a:schemeClr val="bg1">
                <a:lumMod val="75000"/>
              </a:schemeClr>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2353536"/>
        <c:crossesAt val="0"/>
        <c:auto val="1"/>
        <c:lblAlgn val="ctr"/>
        <c:lblOffset val="100"/>
        <c:tickLblSkip val="2"/>
        <c:tickMarkSkip val="1"/>
        <c:noMultiLvlLbl val="0"/>
      </c:catAx>
      <c:valAx>
        <c:axId val="162353536"/>
        <c:scaling>
          <c:orientation val="minMax"/>
        </c:scaling>
        <c:delete val="0"/>
        <c:axPos val="l"/>
        <c:majorGridlines>
          <c:spPr>
            <a:ln w="3175">
              <a:solidFill>
                <a:schemeClr val="bg1">
                  <a:lumMod val="90000"/>
                </a:schemeClr>
              </a:solidFill>
              <a:prstDash val="dash"/>
            </a:ln>
          </c:spPr>
        </c:majorGridlines>
        <c:numFmt formatCode="#,##0" sourceLinked="0"/>
        <c:majorTickMark val="out"/>
        <c:minorTickMark val="none"/>
        <c:tickLblPos val="nextTo"/>
        <c:spPr>
          <a:ln w="12700">
            <a:solidFill>
              <a:schemeClr val="bg1">
                <a:lumMod val="75000"/>
              </a:schemeClr>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2351744"/>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Z" sz="900">
                <a:latin typeface="Arial" pitchFamily="34" charset="0"/>
                <a:cs typeface="Arial" pitchFamily="34" charset="0"/>
              </a:rPr>
              <a:t>Light vehicles registered</a:t>
            </a:r>
          </a:p>
        </c:rich>
      </c:tx>
      <c:overlay val="0"/>
    </c:title>
    <c:autoTitleDeleted val="0"/>
    <c:plotArea>
      <c:layout>
        <c:manualLayout>
          <c:layoutTarget val="inner"/>
          <c:xMode val="edge"/>
          <c:yMode val="edge"/>
          <c:x val="0.12832174103237096"/>
          <c:y val="0.17192757684950397"/>
          <c:w val="0.83949759405074353"/>
          <c:h val="0.59445645565490757"/>
        </c:manualLayout>
      </c:layout>
      <c:lineChart>
        <c:grouping val="standard"/>
        <c:varyColors val="0"/>
        <c:ser>
          <c:idx val="0"/>
          <c:order val="0"/>
          <c:tx>
            <c:strRef>
              <c:f>'5.1'!$AB$50</c:f>
              <c:strCache>
                <c:ptCount val="1"/>
                <c:pt idx="0">
                  <c:v>New</c:v>
                </c:pt>
              </c:strCache>
            </c:strRef>
          </c:tx>
          <c:spPr>
            <a:ln>
              <a:solidFill>
                <a:schemeClr val="accent3"/>
              </a:solidFill>
            </a:ln>
          </c:spPr>
          <c:marker>
            <c:symbol val="none"/>
          </c:marker>
          <c:cat>
            <c:numRef>
              <c:f>'5.1'!$AA$51:$AA$68</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'5.1'!$AB$51:$AB$68</c:f>
              <c:numCache>
                <c:formatCode>General</c:formatCode>
                <c:ptCount val="18"/>
                <c:pt idx="0">
                  <c:v>76309</c:v>
                </c:pt>
                <c:pt idx="1">
                  <c:v>84159</c:v>
                </c:pt>
                <c:pt idx="2">
                  <c:v>91531</c:v>
                </c:pt>
                <c:pt idx="3">
                  <c:v>97452</c:v>
                </c:pt>
                <c:pt idx="4">
                  <c:v>101623</c:v>
                </c:pt>
                <c:pt idx="5">
                  <c:v>99180</c:v>
                </c:pt>
                <c:pt idx="6">
                  <c:v>101449</c:v>
                </c:pt>
                <c:pt idx="7">
                  <c:v>95598</c:v>
                </c:pt>
                <c:pt idx="8">
                  <c:v>70563</c:v>
                </c:pt>
                <c:pt idx="9">
                  <c:v>81177</c:v>
                </c:pt>
                <c:pt idx="10">
                  <c:v>84790</c:v>
                </c:pt>
                <c:pt idx="11">
                  <c:v>100880</c:v>
                </c:pt>
                <c:pt idx="12">
                  <c:v>112501</c:v>
                </c:pt>
                <c:pt idx="13">
                  <c:v>125400</c:v>
                </c:pt>
                <c:pt idx="14">
                  <c:v>132442</c:v>
                </c:pt>
                <c:pt idx="15">
                  <c:v>145288</c:v>
                </c:pt>
                <c:pt idx="16">
                  <c:v>157020</c:v>
                </c:pt>
                <c:pt idx="17">
                  <c:v>158135</c:v>
                </c:pt>
              </c:numCache>
            </c:numRef>
          </c:val>
          <c:smooth val="0"/>
          <c:extLst>
            <c:ext xmlns:c16="http://schemas.microsoft.com/office/drawing/2014/chart" uri="{C3380CC4-5D6E-409C-BE32-E72D297353CC}">
              <c16:uniqueId val="{00000000-ACA1-4135-83A0-014B38DD9AB7}"/>
            </c:ext>
          </c:extLst>
        </c:ser>
        <c:ser>
          <c:idx val="1"/>
          <c:order val="1"/>
          <c:tx>
            <c:strRef>
              <c:f>'5.1'!$AC$50</c:f>
              <c:strCache>
                <c:ptCount val="1"/>
                <c:pt idx="0">
                  <c:v>Used</c:v>
                </c:pt>
              </c:strCache>
            </c:strRef>
          </c:tx>
          <c:spPr>
            <a:ln>
              <a:solidFill>
                <a:schemeClr val="accent4"/>
              </a:solidFill>
            </a:ln>
          </c:spPr>
          <c:marker>
            <c:symbol val="none"/>
          </c:marker>
          <c:cat>
            <c:numRef>
              <c:f>'5.1'!$AA$51:$AA$68</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'5.1'!$AC$51:$AC$68</c:f>
              <c:numCache>
                <c:formatCode>General</c:formatCode>
                <c:ptCount val="18"/>
                <c:pt idx="0">
                  <c:v>135120</c:v>
                </c:pt>
                <c:pt idx="1">
                  <c:v>144987</c:v>
                </c:pt>
                <c:pt idx="2">
                  <c:v>167090</c:v>
                </c:pt>
                <c:pt idx="3">
                  <c:v>165449</c:v>
                </c:pt>
                <c:pt idx="4">
                  <c:v>163632</c:v>
                </c:pt>
                <c:pt idx="5">
                  <c:v>133921</c:v>
                </c:pt>
                <c:pt idx="6">
                  <c:v>131659</c:v>
                </c:pt>
                <c:pt idx="7">
                  <c:v>99666</c:v>
                </c:pt>
                <c:pt idx="8">
                  <c:v>75766</c:v>
                </c:pt>
                <c:pt idx="9">
                  <c:v>95134</c:v>
                </c:pt>
                <c:pt idx="10">
                  <c:v>87062</c:v>
                </c:pt>
                <c:pt idx="11">
                  <c:v>84957</c:v>
                </c:pt>
                <c:pt idx="12">
                  <c:v>107371</c:v>
                </c:pt>
                <c:pt idx="13">
                  <c:v>139552</c:v>
                </c:pt>
                <c:pt idx="14">
                  <c:v>153702</c:v>
                </c:pt>
                <c:pt idx="15">
                  <c:v>161385</c:v>
                </c:pt>
                <c:pt idx="16">
                  <c:v>177408</c:v>
                </c:pt>
                <c:pt idx="17">
                  <c:v>157221</c:v>
                </c:pt>
              </c:numCache>
            </c:numRef>
          </c:val>
          <c:smooth val="0"/>
          <c:extLst>
            <c:ext xmlns:c16="http://schemas.microsoft.com/office/drawing/2014/chart" uri="{C3380CC4-5D6E-409C-BE32-E72D297353CC}">
              <c16:uniqueId val="{00000001-ACA1-4135-83A0-014B38DD9AB7}"/>
            </c:ext>
          </c:extLst>
        </c:ser>
        <c:ser>
          <c:idx val="2"/>
          <c:order val="2"/>
          <c:tx>
            <c:strRef>
              <c:f>'5.1'!$AD$50</c:f>
              <c:strCache>
                <c:ptCount val="1"/>
                <c:pt idx="0">
                  <c:v>Total</c:v>
                </c:pt>
              </c:strCache>
            </c:strRef>
          </c:tx>
          <c:spPr>
            <a:ln>
              <a:solidFill>
                <a:schemeClr val="bg1">
                  <a:lumMod val="75000"/>
                </a:schemeClr>
              </a:solidFill>
            </a:ln>
          </c:spPr>
          <c:marker>
            <c:symbol val="none"/>
          </c:marker>
          <c:cat>
            <c:numRef>
              <c:f>'5.1'!$AA$51:$AA$68</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'5.1'!$AD$51:$AD$68</c:f>
              <c:numCache>
                <c:formatCode>General</c:formatCode>
                <c:ptCount val="18"/>
                <c:pt idx="0">
                  <c:v>211429</c:v>
                </c:pt>
                <c:pt idx="1">
                  <c:v>229146</c:v>
                </c:pt>
                <c:pt idx="2">
                  <c:v>258621</c:v>
                </c:pt>
                <c:pt idx="3">
                  <c:v>262901</c:v>
                </c:pt>
                <c:pt idx="4">
                  <c:v>265255</c:v>
                </c:pt>
                <c:pt idx="5">
                  <c:v>233101</c:v>
                </c:pt>
                <c:pt idx="6">
                  <c:v>233108</c:v>
                </c:pt>
                <c:pt idx="7">
                  <c:v>195264</c:v>
                </c:pt>
                <c:pt idx="8">
                  <c:v>146329</c:v>
                </c:pt>
                <c:pt idx="9">
                  <c:v>176311</c:v>
                </c:pt>
                <c:pt idx="10">
                  <c:v>171852</c:v>
                </c:pt>
                <c:pt idx="11">
                  <c:v>185837</c:v>
                </c:pt>
                <c:pt idx="12">
                  <c:v>219872</c:v>
                </c:pt>
                <c:pt idx="13">
                  <c:v>264952</c:v>
                </c:pt>
                <c:pt idx="14">
                  <c:v>286144</c:v>
                </c:pt>
                <c:pt idx="15">
                  <c:v>306673</c:v>
                </c:pt>
                <c:pt idx="16">
                  <c:v>334428</c:v>
                </c:pt>
                <c:pt idx="17">
                  <c:v>315356</c:v>
                </c:pt>
              </c:numCache>
            </c:numRef>
          </c:val>
          <c:smooth val="0"/>
          <c:extLst>
            <c:ext xmlns:c16="http://schemas.microsoft.com/office/drawing/2014/chart" uri="{C3380CC4-5D6E-409C-BE32-E72D297353CC}">
              <c16:uniqueId val="{00000002-ACA1-4135-83A0-014B38DD9AB7}"/>
            </c:ext>
          </c:extLst>
        </c:ser>
        <c:dLbls>
          <c:showLegendKey val="0"/>
          <c:showVal val="0"/>
          <c:showCatName val="0"/>
          <c:showSerName val="0"/>
          <c:showPercent val="0"/>
          <c:showBubbleSize val="0"/>
        </c:dLbls>
        <c:smooth val="0"/>
        <c:axId val="162385280"/>
        <c:axId val="162395264"/>
      </c:lineChart>
      <c:catAx>
        <c:axId val="162385280"/>
        <c:scaling>
          <c:orientation val="minMax"/>
        </c:scaling>
        <c:delete val="0"/>
        <c:axPos val="b"/>
        <c:numFmt formatCode="General" sourceLinked="1"/>
        <c:majorTickMark val="out"/>
        <c:minorTickMark val="none"/>
        <c:tickLblPos val="nextTo"/>
        <c:txPr>
          <a:bodyPr/>
          <a:lstStyle/>
          <a:p>
            <a:pPr>
              <a:defRPr sz="800">
                <a:latin typeface="Arial" pitchFamily="34" charset="0"/>
                <a:cs typeface="Arial" pitchFamily="34" charset="0"/>
              </a:defRPr>
            </a:pPr>
            <a:endParaRPr lang="en-US"/>
          </a:p>
        </c:txPr>
        <c:crossAx val="162395264"/>
        <c:crosses val="autoZero"/>
        <c:auto val="1"/>
        <c:lblAlgn val="ctr"/>
        <c:lblOffset val="100"/>
        <c:tickLblSkip val="2"/>
        <c:noMultiLvlLbl val="0"/>
      </c:catAx>
      <c:valAx>
        <c:axId val="162395264"/>
        <c:scaling>
          <c:orientation val="minMax"/>
        </c:scaling>
        <c:delete val="0"/>
        <c:axPos val="l"/>
        <c:majorGridlines>
          <c:spPr>
            <a:ln>
              <a:solidFill>
                <a:schemeClr val="bg1">
                  <a:lumMod val="90000"/>
                </a:schemeClr>
              </a:solidFill>
              <a:prstDash val="dash"/>
            </a:ln>
          </c:spPr>
        </c:majorGridlines>
        <c:numFmt formatCode="#,##0" sourceLinked="0"/>
        <c:majorTickMark val="out"/>
        <c:minorTickMark val="none"/>
        <c:tickLblPos val="nextTo"/>
        <c:txPr>
          <a:bodyPr/>
          <a:lstStyle/>
          <a:p>
            <a:pPr>
              <a:defRPr sz="800">
                <a:latin typeface="Arial" pitchFamily="34" charset="0"/>
                <a:cs typeface="Arial" pitchFamily="34" charset="0"/>
              </a:defRPr>
            </a:pPr>
            <a:endParaRPr lang="en-US"/>
          </a:p>
        </c:txPr>
        <c:crossAx val="162385280"/>
        <c:crosses val="autoZero"/>
        <c:crossBetween val="midCat"/>
      </c:valAx>
      <c:spPr>
        <a:solidFill>
          <a:srgbClr val="FFFFFF"/>
        </a:solidFill>
      </c:spPr>
    </c:plotArea>
    <c:legend>
      <c:legendPos val="b"/>
      <c:layout>
        <c:manualLayout>
          <c:xMode val="edge"/>
          <c:yMode val="edge"/>
          <c:x val="0.18100460268553389"/>
          <c:y val="0.89391402345893201"/>
          <c:w val="0.76359465936324378"/>
          <c:h val="9.1020063170073731E-2"/>
        </c:manualLayout>
      </c:layout>
      <c:overlay val="0"/>
    </c:legend>
    <c:plotVisOnly val="1"/>
    <c:dispBlanksAs val="gap"/>
    <c:showDLblsOverMax val="0"/>
  </c:chart>
  <c:spPr>
    <a:solidFill>
      <a:srgbClr val="FFFFFF"/>
    </a:solidFill>
    <a:ln>
      <a:noFill/>
    </a:ln>
  </c:spPr>
  <c:printSettings>
    <c:headerFooter/>
    <c:pageMargins b="0.75000000000001077" l="0.70000000000000062" r="0.70000000000000062" t="0.75000000000001077" header="0.30000000000000032" footer="0.30000000000000032"/>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52976190476188"/>
          <c:y val="9.2677350427350466E-2"/>
          <c:w val="0.7779829365079366"/>
          <c:h val="0.68576709401709401"/>
        </c:manualLayout>
      </c:layout>
      <c:barChart>
        <c:barDir val="col"/>
        <c:grouping val="clustered"/>
        <c:varyColors val="0"/>
        <c:ser>
          <c:idx val="0"/>
          <c:order val="0"/>
          <c:tx>
            <c:strRef>
              <c:f>'5.1'!$C$104</c:f>
              <c:strCache>
                <c:ptCount val="1"/>
                <c:pt idx="0">
                  <c:v>Entry</c:v>
                </c:pt>
              </c:strCache>
            </c:strRef>
          </c:tx>
          <c:spPr>
            <a:solidFill>
              <a:srgbClr val="0093D3"/>
            </a:solidFill>
          </c:spPr>
          <c:invertIfNegative val="0"/>
          <c:cat>
            <c:numRef>
              <c:f>'5.1'!$B$105:$B$122</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'5.1'!$C$105:$C$122</c:f>
              <c:numCache>
                <c:formatCode>General</c:formatCode>
                <c:ptCount val="18"/>
                <c:pt idx="0">
                  <c:v>211429</c:v>
                </c:pt>
                <c:pt idx="1">
                  <c:v>229146</c:v>
                </c:pt>
                <c:pt idx="2">
                  <c:v>258621</c:v>
                </c:pt>
                <c:pt idx="3">
                  <c:v>262901</c:v>
                </c:pt>
                <c:pt idx="4">
                  <c:v>265255</c:v>
                </c:pt>
                <c:pt idx="5">
                  <c:v>233101</c:v>
                </c:pt>
                <c:pt idx="6">
                  <c:v>233108</c:v>
                </c:pt>
                <c:pt idx="7">
                  <c:v>195264</c:v>
                </c:pt>
                <c:pt idx="8">
                  <c:v>146329</c:v>
                </c:pt>
                <c:pt idx="9">
                  <c:v>176311</c:v>
                </c:pt>
                <c:pt idx="10">
                  <c:v>171852</c:v>
                </c:pt>
                <c:pt idx="11">
                  <c:v>185837</c:v>
                </c:pt>
                <c:pt idx="12">
                  <c:v>219872</c:v>
                </c:pt>
                <c:pt idx="13">
                  <c:v>264952</c:v>
                </c:pt>
                <c:pt idx="14">
                  <c:v>286144</c:v>
                </c:pt>
                <c:pt idx="15">
                  <c:v>306673</c:v>
                </c:pt>
                <c:pt idx="16">
                  <c:v>334428</c:v>
                </c:pt>
                <c:pt idx="17">
                  <c:v>315356</c:v>
                </c:pt>
              </c:numCache>
            </c:numRef>
          </c:val>
          <c:extLst>
            <c:ext xmlns:c16="http://schemas.microsoft.com/office/drawing/2014/chart" uri="{C3380CC4-5D6E-409C-BE32-E72D297353CC}">
              <c16:uniqueId val="{00000000-1707-43D4-99C7-D2430020E45E}"/>
            </c:ext>
          </c:extLst>
        </c:ser>
        <c:ser>
          <c:idx val="1"/>
          <c:order val="1"/>
          <c:tx>
            <c:strRef>
              <c:f>'5.1'!$D$104</c:f>
              <c:strCache>
                <c:ptCount val="1"/>
                <c:pt idx="0">
                  <c:v>Exit</c:v>
                </c:pt>
              </c:strCache>
            </c:strRef>
          </c:tx>
          <c:spPr>
            <a:solidFill>
              <a:srgbClr val="66B134"/>
            </a:solidFill>
          </c:spPr>
          <c:invertIfNegative val="0"/>
          <c:cat>
            <c:numRef>
              <c:f>'5.1'!$B$105:$B$122</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'5.1'!$D$105:$D$122</c:f>
              <c:numCache>
                <c:formatCode>General</c:formatCode>
                <c:ptCount val="18"/>
                <c:pt idx="0">
                  <c:v>140711</c:v>
                </c:pt>
                <c:pt idx="1">
                  <c:v>142465</c:v>
                </c:pt>
                <c:pt idx="2">
                  <c:v>145597</c:v>
                </c:pt>
                <c:pt idx="3">
                  <c:v>154200</c:v>
                </c:pt>
                <c:pt idx="4">
                  <c:v>163367</c:v>
                </c:pt>
                <c:pt idx="5">
                  <c:v>168940</c:v>
                </c:pt>
                <c:pt idx="6">
                  <c:v>173379</c:v>
                </c:pt>
                <c:pt idx="7">
                  <c:v>174767</c:v>
                </c:pt>
                <c:pt idx="8">
                  <c:v>154871</c:v>
                </c:pt>
                <c:pt idx="9">
                  <c:v>154165</c:v>
                </c:pt>
                <c:pt idx="10">
                  <c:v>177753</c:v>
                </c:pt>
                <c:pt idx="11">
                  <c:v>138743</c:v>
                </c:pt>
                <c:pt idx="12">
                  <c:v>142649</c:v>
                </c:pt>
                <c:pt idx="13">
                  <c:v>149101</c:v>
                </c:pt>
                <c:pt idx="14">
                  <c:v>161516</c:v>
                </c:pt>
                <c:pt idx="15">
                  <c:v>156530</c:v>
                </c:pt>
                <c:pt idx="16">
                  <c:v>175640</c:v>
                </c:pt>
                <c:pt idx="17">
                  <c:v>185438</c:v>
                </c:pt>
              </c:numCache>
            </c:numRef>
          </c:val>
          <c:extLst>
            <c:ext xmlns:c16="http://schemas.microsoft.com/office/drawing/2014/chart" uri="{C3380CC4-5D6E-409C-BE32-E72D297353CC}">
              <c16:uniqueId val="{00000001-1707-43D4-99C7-D2430020E45E}"/>
            </c:ext>
          </c:extLst>
        </c:ser>
        <c:dLbls>
          <c:showLegendKey val="0"/>
          <c:showVal val="0"/>
          <c:showCatName val="0"/>
          <c:showSerName val="0"/>
          <c:showPercent val="0"/>
          <c:showBubbleSize val="0"/>
        </c:dLbls>
        <c:gapWidth val="150"/>
        <c:axId val="162241920"/>
        <c:axId val="162399360"/>
      </c:barChart>
      <c:catAx>
        <c:axId val="162241920"/>
        <c:scaling>
          <c:orientation val="minMax"/>
        </c:scaling>
        <c:delete val="0"/>
        <c:axPos val="b"/>
        <c:numFmt formatCode="General" sourceLinked="1"/>
        <c:majorTickMark val="out"/>
        <c:minorTickMark val="none"/>
        <c:tickLblPos val="nextTo"/>
        <c:spPr>
          <a:ln/>
        </c:spPr>
        <c:txPr>
          <a:bodyPr/>
          <a:lstStyle/>
          <a:p>
            <a:pPr>
              <a:defRPr sz="700">
                <a:latin typeface="Arial" pitchFamily="34" charset="0"/>
                <a:cs typeface="Arial" pitchFamily="34" charset="0"/>
              </a:defRPr>
            </a:pPr>
            <a:endParaRPr lang="en-US"/>
          </a:p>
        </c:txPr>
        <c:crossAx val="162399360"/>
        <c:crosses val="autoZero"/>
        <c:auto val="1"/>
        <c:lblAlgn val="ctr"/>
        <c:lblOffset val="100"/>
        <c:tickLblSkip val="3"/>
        <c:tickMarkSkip val="1"/>
        <c:noMultiLvlLbl val="0"/>
      </c:catAx>
      <c:valAx>
        <c:axId val="162399360"/>
        <c:scaling>
          <c:orientation val="minMax"/>
          <c:max val="400000"/>
          <c:min val="0"/>
        </c:scaling>
        <c:delete val="0"/>
        <c:axPos val="l"/>
        <c:majorGridlines>
          <c:spPr>
            <a:ln>
              <a:solidFill>
                <a:schemeClr val="bg1">
                  <a:lumMod val="75000"/>
                </a:schemeClr>
              </a:solidFill>
              <a:prstDash val="dash"/>
            </a:ln>
          </c:spPr>
        </c:majorGridlines>
        <c:numFmt formatCode="General" sourceLinked="1"/>
        <c:majorTickMark val="out"/>
        <c:minorTickMark val="none"/>
        <c:tickLblPos val="nextTo"/>
        <c:spPr>
          <a:ln>
            <a:solidFill>
              <a:srgbClr val="434646"/>
            </a:solidFill>
          </a:ln>
        </c:spPr>
        <c:txPr>
          <a:bodyPr/>
          <a:lstStyle/>
          <a:p>
            <a:pPr>
              <a:defRPr sz="700">
                <a:latin typeface="Arial" pitchFamily="34" charset="0"/>
                <a:cs typeface="Arial" pitchFamily="34" charset="0"/>
              </a:defRPr>
            </a:pPr>
            <a:endParaRPr lang="en-US"/>
          </a:p>
        </c:txPr>
        <c:crossAx val="162241920"/>
        <c:crosses val="autoZero"/>
        <c:crossBetween val="between"/>
        <c:majorUnit val="100000"/>
      </c:valAx>
      <c:spPr>
        <a:solidFill>
          <a:srgbClr val="FFFFFF"/>
        </a:solidFill>
      </c:spPr>
    </c:plotArea>
    <c:legend>
      <c:legendPos val="b"/>
      <c:layout>
        <c:manualLayout>
          <c:xMode val="edge"/>
          <c:yMode val="edge"/>
          <c:x val="0.35947178477690811"/>
          <c:y val="0.87850641025641063"/>
          <c:w val="0.43307250656168517"/>
          <c:h val="0.10936253561253562"/>
        </c:manualLayout>
      </c:layout>
      <c:overlay val="0"/>
      <c:txPr>
        <a:bodyPr/>
        <a:lstStyle/>
        <a:p>
          <a:pPr>
            <a:defRPr sz="700">
              <a:latin typeface="Arial" pitchFamily="34" charset="0"/>
              <a:cs typeface="Arial" pitchFamily="34" charset="0"/>
            </a:defRPr>
          </a:pPr>
          <a:endParaRPr lang="en-US"/>
        </a:p>
      </c:txPr>
    </c:legend>
    <c:plotVisOnly val="1"/>
    <c:dispBlanksAs val="gap"/>
    <c:showDLblsOverMax val="0"/>
  </c:chart>
  <c:spPr>
    <a:solidFill>
      <a:srgbClr val="FFFFFF"/>
    </a:solidFill>
    <a:ln>
      <a:noFill/>
    </a:ln>
  </c:spPr>
  <c:printSettings>
    <c:headerFooter/>
    <c:pageMargins b="0.75000000000001055" l="0.70000000000000062" r="0.70000000000000062" t="0.75000000000001055" header="0.30000000000000032" footer="0.30000000000000032"/>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sz="900"/>
              <a:t>Figure 5.2a : Light vehicles entering or leaving the fleet in 2018</a:t>
            </a:r>
          </a:p>
        </c:rich>
      </c:tx>
      <c:layout>
        <c:manualLayout>
          <c:xMode val="edge"/>
          <c:yMode val="edge"/>
          <c:x val="0.11451611111111112"/>
          <c:y val="1.4618981481481478E-2"/>
        </c:manualLayout>
      </c:layout>
      <c:overlay val="0"/>
      <c:spPr>
        <a:noFill/>
        <a:ln w="25400">
          <a:noFill/>
        </a:ln>
      </c:spPr>
    </c:title>
    <c:autoTitleDeleted val="0"/>
    <c:plotArea>
      <c:layout>
        <c:manualLayout>
          <c:layoutTarget val="inner"/>
          <c:xMode val="edge"/>
          <c:yMode val="edge"/>
          <c:x val="0.15577944444444794"/>
          <c:y val="0.13238801249448806"/>
          <c:w val="0.80744638888888887"/>
          <c:h val="0.71622500000000788"/>
        </c:manualLayout>
      </c:layout>
      <c:barChart>
        <c:barDir val="col"/>
        <c:grouping val="stacked"/>
        <c:varyColors val="0"/>
        <c:ser>
          <c:idx val="3"/>
          <c:order val="0"/>
          <c:tx>
            <c:strRef>
              <c:f>'5.2abcd'!$E$2</c:f>
              <c:strCache>
                <c:ptCount val="1"/>
                <c:pt idx="0">
                  <c:v>Light new out</c:v>
                </c:pt>
              </c:strCache>
            </c:strRef>
          </c:tx>
          <c:spPr>
            <a:solidFill>
              <a:srgbClr val="BDC1C1"/>
            </a:solidFill>
            <a:ln w="25400">
              <a:noFill/>
            </a:ln>
          </c:spPr>
          <c:invertIfNegative val="0"/>
          <c:cat>
            <c:numRef>
              <c:f>'5.2abcd'!$A$3:$A$40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'5.2abcd'!$E$3:$E$41</c:f>
              <c:numCache>
                <c:formatCode>General</c:formatCode>
                <c:ptCount val="39"/>
                <c:pt idx="0">
                  <c:v>-768</c:v>
                </c:pt>
                <c:pt idx="1">
                  <c:v>-102</c:v>
                </c:pt>
                <c:pt idx="2">
                  <c:v>-120</c:v>
                </c:pt>
                <c:pt idx="3">
                  <c:v>-137</c:v>
                </c:pt>
                <c:pt idx="4">
                  <c:v>-225</c:v>
                </c:pt>
                <c:pt idx="5">
                  <c:v>-320</c:v>
                </c:pt>
                <c:pt idx="6">
                  <c:v>-413</c:v>
                </c:pt>
                <c:pt idx="7">
                  <c:v>-502</c:v>
                </c:pt>
                <c:pt idx="8">
                  <c:v>-731</c:v>
                </c:pt>
                <c:pt idx="9">
                  <c:v>-1275</c:v>
                </c:pt>
                <c:pt idx="10">
                  <c:v>-1940</c:v>
                </c:pt>
                <c:pt idx="11">
                  <c:v>-1623</c:v>
                </c:pt>
                <c:pt idx="12">
                  <c:v>-1882</c:v>
                </c:pt>
                <c:pt idx="13">
                  <c:v>-2408</c:v>
                </c:pt>
                <c:pt idx="14">
                  <c:v>-3154</c:v>
                </c:pt>
                <c:pt idx="15">
                  <c:v>-2764</c:v>
                </c:pt>
                <c:pt idx="16">
                  <c:v>-3737</c:v>
                </c:pt>
                <c:pt idx="17">
                  <c:v>-3583</c:v>
                </c:pt>
                <c:pt idx="18">
                  <c:v>-3603</c:v>
                </c:pt>
                <c:pt idx="19">
                  <c:v>-3982</c:v>
                </c:pt>
                <c:pt idx="20">
                  <c:v>-3826</c:v>
                </c:pt>
                <c:pt idx="21">
                  <c:v>-3618</c:v>
                </c:pt>
                <c:pt idx="22">
                  <c:v>-3775</c:v>
                </c:pt>
                <c:pt idx="23">
                  <c:v>-3610</c:v>
                </c:pt>
                <c:pt idx="24">
                  <c:v>-3393</c:v>
                </c:pt>
                <c:pt idx="25">
                  <c:v>-2966</c:v>
                </c:pt>
                <c:pt idx="26">
                  <c:v>-2615</c:v>
                </c:pt>
                <c:pt idx="27">
                  <c:v>-2298</c:v>
                </c:pt>
                <c:pt idx="28">
                  <c:v>-1754</c:v>
                </c:pt>
                <c:pt idx="29">
                  <c:v>-1135</c:v>
                </c:pt>
                <c:pt idx="30">
                  <c:v>-1201</c:v>
                </c:pt>
                <c:pt idx="31">
                  <c:v>-1130</c:v>
                </c:pt>
                <c:pt idx="32">
                  <c:v>-1137</c:v>
                </c:pt>
                <c:pt idx="33">
                  <c:v>-1117</c:v>
                </c:pt>
                <c:pt idx="34">
                  <c:v>-1211</c:v>
                </c:pt>
                <c:pt idx="35">
                  <c:v>-1056</c:v>
                </c:pt>
                <c:pt idx="36">
                  <c:v>-1238</c:v>
                </c:pt>
                <c:pt idx="37">
                  <c:v>-1586</c:v>
                </c:pt>
                <c:pt idx="38">
                  <c:v>0</c:v>
                </c:pt>
              </c:numCache>
            </c:numRef>
          </c:val>
          <c:extLst>
            <c:ext xmlns:c16="http://schemas.microsoft.com/office/drawing/2014/chart" uri="{C3380CC4-5D6E-409C-BE32-E72D297353CC}">
              <c16:uniqueId val="{00000000-BD68-4AF4-A956-B2BC4DFBF703}"/>
            </c:ext>
          </c:extLst>
        </c:ser>
        <c:ser>
          <c:idx val="1"/>
          <c:order val="1"/>
          <c:tx>
            <c:strRef>
              <c:f>'5.2abcd'!$C$2</c:f>
              <c:strCache>
                <c:ptCount val="1"/>
                <c:pt idx="0">
                  <c:v>Light used out</c:v>
                </c:pt>
              </c:strCache>
            </c:strRef>
          </c:tx>
          <c:spPr>
            <a:solidFill>
              <a:srgbClr val="0093D3">
                <a:alpha val="45000"/>
              </a:srgbClr>
            </a:solidFill>
            <a:ln w="25400">
              <a:noFill/>
            </a:ln>
          </c:spPr>
          <c:invertIfNegative val="0"/>
          <c:cat>
            <c:numRef>
              <c:f>'5.2abcd'!$A$3:$A$40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'5.2abcd'!$C$3:$C$41</c:f>
              <c:numCache>
                <c:formatCode>General</c:formatCode>
                <c:ptCount val="39"/>
                <c:pt idx="0">
                  <c:v>-207</c:v>
                </c:pt>
                <c:pt idx="1">
                  <c:v>-25</c:v>
                </c:pt>
                <c:pt idx="2">
                  <c:v>-45</c:v>
                </c:pt>
                <c:pt idx="3">
                  <c:v>-65</c:v>
                </c:pt>
                <c:pt idx="4">
                  <c:v>-112</c:v>
                </c:pt>
                <c:pt idx="5">
                  <c:v>-176</c:v>
                </c:pt>
                <c:pt idx="6">
                  <c:v>-287</c:v>
                </c:pt>
                <c:pt idx="7">
                  <c:v>-386</c:v>
                </c:pt>
                <c:pt idx="8">
                  <c:v>-680</c:v>
                </c:pt>
                <c:pt idx="9">
                  <c:v>-1155</c:v>
                </c:pt>
                <c:pt idx="10">
                  <c:v>-1860</c:v>
                </c:pt>
                <c:pt idx="11">
                  <c:v>-2761</c:v>
                </c:pt>
                <c:pt idx="12">
                  <c:v>-4041</c:v>
                </c:pt>
                <c:pt idx="13">
                  <c:v>-4187</c:v>
                </c:pt>
                <c:pt idx="14">
                  <c:v>-6264</c:v>
                </c:pt>
                <c:pt idx="15">
                  <c:v>-8970</c:v>
                </c:pt>
                <c:pt idx="16">
                  <c:v>-13318</c:v>
                </c:pt>
                <c:pt idx="17">
                  <c:v>-11141</c:v>
                </c:pt>
                <c:pt idx="18">
                  <c:v>-8571</c:v>
                </c:pt>
                <c:pt idx="19">
                  <c:v>-6506</c:v>
                </c:pt>
                <c:pt idx="20">
                  <c:v>-5681</c:v>
                </c:pt>
                <c:pt idx="21">
                  <c:v>-5331</c:v>
                </c:pt>
                <c:pt idx="22">
                  <c:v>-4328</c:v>
                </c:pt>
                <c:pt idx="23">
                  <c:v>-2906</c:v>
                </c:pt>
                <c:pt idx="24">
                  <c:v>-5788</c:v>
                </c:pt>
                <c:pt idx="25">
                  <c:v>-6230</c:v>
                </c:pt>
                <c:pt idx="26">
                  <c:v>-4613</c:v>
                </c:pt>
                <c:pt idx="27">
                  <c:v>-3040</c:v>
                </c:pt>
                <c:pt idx="28">
                  <c:v>-2026</c:v>
                </c:pt>
                <c:pt idx="29">
                  <c:v>-946</c:v>
                </c:pt>
                <c:pt idx="30">
                  <c:v>-684</c:v>
                </c:pt>
                <c:pt idx="31">
                  <c:v>-470</c:v>
                </c:pt>
                <c:pt idx="32">
                  <c:v>-342</c:v>
                </c:pt>
                <c:pt idx="33">
                  <c:v>-180</c:v>
                </c:pt>
                <c:pt idx="34">
                  <c:v>-131</c:v>
                </c:pt>
                <c:pt idx="35">
                  <c:v>-78</c:v>
                </c:pt>
                <c:pt idx="36">
                  <c:v>-24</c:v>
                </c:pt>
                <c:pt idx="37">
                  <c:v>-14</c:v>
                </c:pt>
                <c:pt idx="38">
                  <c:v>0</c:v>
                </c:pt>
              </c:numCache>
            </c:numRef>
          </c:val>
          <c:extLst>
            <c:ext xmlns:c16="http://schemas.microsoft.com/office/drawing/2014/chart" uri="{C3380CC4-5D6E-409C-BE32-E72D297353CC}">
              <c16:uniqueId val="{00000001-BD68-4AF4-A956-B2BC4DFBF703}"/>
            </c:ext>
          </c:extLst>
        </c:ser>
        <c:ser>
          <c:idx val="2"/>
          <c:order val="2"/>
          <c:tx>
            <c:strRef>
              <c:f>'5.2abcd'!$D$2</c:f>
              <c:strCache>
                <c:ptCount val="1"/>
                <c:pt idx="0">
                  <c:v>Light new in</c:v>
                </c:pt>
              </c:strCache>
            </c:strRef>
          </c:tx>
          <c:spPr>
            <a:solidFill>
              <a:srgbClr val="434646"/>
            </a:solidFill>
            <a:ln w="25400">
              <a:noFill/>
            </a:ln>
          </c:spPr>
          <c:invertIfNegative val="0"/>
          <c:cat>
            <c:numRef>
              <c:f>'5.2abcd'!$A$3:$A$40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'5.2abcd'!$D$3:$D$41</c:f>
              <c:numCache>
                <c:formatCode>General</c:formatCode>
                <c:ptCount val="39"/>
                <c:pt idx="0">
                  <c:v>513</c:v>
                </c:pt>
                <c:pt idx="1">
                  <c:v>9</c:v>
                </c:pt>
                <c:pt idx="2">
                  <c:v>7</c:v>
                </c:pt>
                <c:pt idx="3">
                  <c:v>7</c:v>
                </c:pt>
                <c:pt idx="4">
                  <c:v>2</c:v>
                </c:pt>
                <c:pt idx="5">
                  <c:v>11</c:v>
                </c:pt>
                <c:pt idx="6">
                  <c:v>8</c:v>
                </c:pt>
                <c:pt idx="7">
                  <c:v>11</c:v>
                </c:pt>
                <c:pt idx="8">
                  <c:v>11</c:v>
                </c:pt>
                <c:pt idx="9">
                  <c:v>9</c:v>
                </c:pt>
                <c:pt idx="10">
                  <c:v>22</c:v>
                </c:pt>
                <c:pt idx="11">
                  <c:v>18</c:v>
                </c:pt>
                <c:pt idx="12">
                  <c:v>27</c:v>
                </c:pt>
                <c:pt idx="13">
                  <c:v>23</c:v>
                </c:pt>
                <c:pt idx="14">
                  <c:v>38</c:v>
                </c:pt>
                <c:pt idx="15">
                  <c:v>23</c:v>
                </c:pt>
                <c:pt idx="16">
                  <c:v>38</c:v>
                </c:pt>
                <c:pt idx="17">
                  <c:v>31</c:v>
                </c:pt>
                <c:pt idx="18">
                  <c:v>47</c:v>
                </c:pt>
                <c:pt idx="19">
                  <c:v>56</c:v>
                </c:pt>
                <c:pt idx="20">
                  <c:v>85</c:v>
                </c:pt>
                <c:pt idx="21">
                  <c:v>105</c:v>
                </c:pt>
                <c:pt idx="22">
                  <c:v>134</c:v>
                </c:pt>
                <c:pt idx="23">
                  <c:v>152</c:v>
                </c:pt>
                <c:pt idx="24">
                  <c:v>145</c:v>
                </c:pt>
                <c:pt idx="25">
                  <c:v>187</c:v>
                </c:pt>
                <c:pt idx="26">
                  <c:v>149</c:v>
                </c:pt>
                <c:pt idx="27">
                  <c:v>193</c:v>
                </c:pt>
                <c:pt idx="28">
                  <c:v>135</c:v>
                </c:pt>
                <c:pt idx="29">
                  <c:v>97</c:v>
                </c:pt>
                <c:pt idx="30">
                  <c:v>121</c:v>
                </c:pt>
                <c:pt idx="31">
                  <c:v>110</c:v>
                </c:pt>
                <c:pt idx="32">
                  <c:v>156</c:v>
                </c:pt>
                <c:pt idx="33">
                  <c:v>173</c:v>
                </c:pt>
                <c:pt idx="34">
                  <c:v>203</c:v>
                </c:pt>
                <c:pt idx="35">
                  <c:v>272</c:v>
                </c:pt>
                <c:pt idx="36">
                  <c:v>295</c:v>
                </c:pt>
                <c:pt idx="37">
                  <c:v>221</c:v>
                </c:pt>
                <c:pt idx="38">
                  <c:v>154900</c:v>
                </c:pt>
              </c:numCache>
            </c:numRef>
          </c:val>
          <c:extLst>
            <c:ext xmlns:c16="http://schemas.microsoft.com/office/drawing/2014/chart" uri="{C3380CC4-5D6E-409C-BE32-E72D297353CC}">
              <c16:uniqueId val="{00000002-BD68-4AF4-A956-B2BC4DFBF703}"/>
            </c:ext>
          </c:extLst>
        </c:ser>
        <c:ser>
          <c:idx val="0"/>
          <c:order val="3"/>
          <c:tx>
            <c:strRef>
              <c:f>'5.2abcd'!$B$2</c:f>
              <c:strCache>
                <c:ptCount val="1"/>
                <c:pt idx="0">
                  <c:v>Light used in</c:v>
                </c:pt>
              </c:strCache>
            </c:strRef>
          </c:tx>
          <c:spPr>
            <a:solidFill>
              <a:srgbClr val="0093D3"/>
            </a:solidFill>
            <a:ln w="25400">
              <a:noFill/>
            </a:ln>
          </c:spPr>
          <c:invertIfNegative val="0"/>
          <c:cat>
            <c:numRef>
              <c:f>'5.2abcd'!$A$3:$A$40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'5.2abcd'!$B$3:$B$41</c:f>
              <c:numCache>
                <c:formatCode>General</c:formatCode>
                <c:ptCount val="39"/>
                <c:pt idx="0">
                  <c:v>1135</c:v>
                </c:pt>
                <c:pt idx="1">
                  <c:v>14</c:v>
                </c:pt>
                <c:pt idx="2">
                  <c:v>14</c:v>
                </c:pt>
                <c:pt idx="3">
                  <c:v>12</c:v>
                </c:pt>
                <c:pt idx="4">
                  <c:v>14</c:v>
                </c:pt>
                <c:pt idx="5">
                  <c:v>24</c:v>
                </c:pt>
                <c:pt idx="6">
                  <c:v>24</c:v>
                </c:pt>
                <c:pt idx="7">
                  <c:v>27</c:v>
                </c:pt>
                <c:pt idx="8">
                  <c:v>32</c:v>
                </c:pt>
                <c:pt idx="9">
                  <c:v>43</c:v>
                </c:pt>
                <c:pt idx="10">
                  <c:v>62</c:v>
                </c:pt>
                <c:pt idx="11">
                  <c:v>119</c:v>
                </c:pt>
                <c:pt idx="12">
                  <c:v>111</c:v>
                </c:pt>
                <c:pt idx="13">
                  <c:v>138</c:v>
                </c:pt>
                <c:pt idx="14">
                  <c:v>229</c:v>
                </c:pt>
                <c:pt idx="15">
                  <c:v>373</c:v>
                </c:pt>
                <c:pt idx="16">
                  <c:v>841</c:v>
                </c:pt>
                <c:pt idx="17">
                  <c:v>987</c:v>
                </c:pt>
                <c:pt idx="18">
                  <c:v>626</c:v>
                </c:pt>
                <c:pt idx="19">
                  <c:v>132</c:v>
                </c:pt>
                <c:pt idx="20">
                  <c:v>182</c:v>
                </c:pt>
                <c:pt idx="21">
                  <c:v>153</c:v>
                </c:pt>
                <c:pt idx="22">
                  <c:v>172</c:v>
                </c:pt>
                <c:pt idx="23">
                  <c:v>214</c:v>
                </c:pt>
                <c:pt idx="24">
                  <c:v>5358</c:v>
                </c:pt>
                <c:pt idx="25">
                  <c:v>16209</c:v>
                </c:pt>
                <c:pt idx="26">
                  <c:v>17579</c:v>
                </c:pt>
                <c:pt idx="27">
                  <c:v>29614</c:v>
                </c:pt>
                <c:pt idx="28">
                  <c:v>19245</c:v>
                </c:pt>
                <c:pt idx="29">
                  <c:v>19462</c:v>
                </c:pt>
                <c:pt idx="30">
                  <c:v>10687</c:v>
                </c:pt>
                <c:pt idx="31">
                  <c:v>7999</c:v>
                </c:pt>
                <c:pt idx="32">
                  <c:v>9294</c:v>
                </c:pt>
                <c:pt idx="33">
                  <c:v>9196</c:v>
                </c:pt>
                <c:pt idx="34">
                  <c:v>3501</c:v>
                </c:pt>
                <c:pt idx="35">
                  <c:v>2761</c:v>
                </c:pt>
                <c:pt idx="36">
                  <c:v>2025</c:v>
                </c:pt>
                <c:pt idx="37">
                  <c:v>1529</c:v>
                </c:pt>
                <c:pt idx="38">
                  <c:v>580</c:v>
                </c:pt>
              </c:numCache>
            </c:numRef>
          </c:val>
          <c:extLst>
            <c:ext xmlns:c16="http://schemas.microsoft.com/office/drawing/2014/chart" uri="{C3380CC4-5D6E-409C-BE32-E72D297353CC}">
              <c16:uniqueId val="{00000003-BD68-4AF4-A956-B2BC4DFBF703}"/>
            </c:ext>
          </c:extLst>
        </c:ser>
        <c:dLbls>
          <c:showLegendKey val="0"/>
          <c:showVal val="0"/>
          <c:showCatName val="0"/>
          <c:showSerName val="0"/>
          <c:showPercent val="0"/>
          <c:showBubbleSize val="0"/>
        </c:dLbls>
        <c:gapWidth val="150"/>
        <c:overlap val="100"/>
        <c:axId val="162568448"/>
        <c:axId val="162578816"/>
      </c:barChart>
      <c:catAx>
        <c:axId val="16256844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1002194444444884"/>
              <c:y val="0.93489861111112116"/>
            </c:manualLayout>
          </c:layout>
          <c:overlay val="0"/>
          <c:spPr>
            <a:noFill/>
            <a:ln w="25400">
              <a:noFill/>
            </a:ln>
          </c:spPr>
        </c:title>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578816"/>
        <c:crosses val="autoZero"/>
        <c:auto val="0"/>
        <c:lblAlgn val="ctr"/>
        <c:lblOffset val="80"/>
        <c:tickLblSkip val="4"/>
        <c:tickMarkSkip val="1"/>
        <c:noMultiLvlLbl val="0"/>
      </c:catAx>
      <c:valAx>
        <c:axId val="162578816"/>
        <c:scaling>
          <c:orientation val="minMax"/>
          <c:max val="160000"/>
          <c:min val="-200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Exited                                 Entered</a:t>
                </a:r>
              </a:p>
            </c:rich>
          </c:tx>
          <c:layout>
            <c:manualLayout>
              <c:xMode val="edge"/>
              <c:yMode val="edge"/>
              <c:x val="1.0088888888888981E-3"/>
              <c:y val="0.2356143518518541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568448"/>
        <c:crosses val="autoZero"/>
        <c:crossBetween val="between"/>
      </c:valAx>
      <c:spPr>
        <a:solidFill>
          <a:srgbClr val="FFFFFF"/>
        </a:solidFill>
        <a:ln w="25400">
          <a:noFill/>
        </a:ln>
      </c:spPr>
    </c:plotArea>
    <c:legend>
      <c:legendPos val="r"/>
      <c:layout>
        <c:manualLayout>
          <c:xMode val="edge"/>
          <c:yMode val="edge"/>
          <c:x val="0.15503730945528196"/>
          <c:y val="0.24357715135281835"/>
          <c:w val="0.23781722222222487"/>
          <c:h val="0.20094624535569947"/>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5.2b : Motorcycles entering or leaving the fleet in 2018</a:t>
            </a:r>
          </a:p>
        </c:rich>
      </c:tx>
      <c:layout>
        <c:manualLayout>
          <c:xMode val="edge"/>
          <c:yMode val="edge"/>
          <c:x val="0.13215527777777777"/>
          <c:y val="1.4619444444444438E-2"/>
        </c:manualLayout>
      </c:layout>
      <c:overlay val="0"/>
      <c:spPr>
        <a:noFill/>
        <a:ln w="25400">
          <a:noFill/>
        </a:ln>
      </c:spPr>
    </c:title>
    <c:autoTitleDeleted val="0"/>
    <c:plotArea>
      <c:layout>
        <c:manualLayout>
          <c:layoutTarget val="inner"/>
          <c:xMode val="edge"/>
          <c:yMode val="edge"/>
          <c:x val="0.13411055555555557"/>
          <c:y val="0.1318411162962442"/>
          <c:w val="0.82943861111111095"/>
          <c:h val="0.73732147117974756"/>
        </c:manualLayout>
      </c:layout>
      <c:barChart>
        <c:barDir val="col"/>
        <c:grouping val="stacked"/>
        <c:varyColors val="0"/>
        <c:ser>
          <c:idx val="3"/>
          <c:order val="0"/>
          <c:tx>
            <c:strRef>
              <c:f>'5.2abcd'!$I$2</c:f>
              <c:strCache>
                <c:ptCount val="1"/>
                <c:pt idx="0">
                  <c:v>MC new out</c:v>
                </c:pt>
              </c:strCache>
            </c:strRef>
          </c:tx>
          <c:spPr>
            <a:solidFill>
              <a:srgbClr val="BDC1C1"/>
            </a:solidFill>
            <a:ln w="25400">
              <a:noFill/>
            </a:ln>
          </c:spPr>
          <c:invertIfNegative val="0"/>
          <c:cat>
            <c:strRef>
              <c:extLst>
                <c:ext xmlns:c15="http://schemas.microsoft.com/office/drawing/2012/chart" uri="{02D57815-91ED-43cb-92C2-25804820EDAC}">
                  <c15:fullRef>
                    <c15:sqref>'5.2abcd'!$R$3:$R$40</c15:sqref>
                  </c15:fullRef>
                </c:ext>
              </c:extLst>
              <c:f>('5.2abcd'!$R$3:$R$4,'5.2abcd'!$R$6:$R$40)</c:f>
              <c:strCache>
                <c:ptCount val="37"/>
                <c:pt idx="0">
                  <c:v>to 1980</c:v>
                </c:pt>
                <c:pt idx="1">
                  <c:v>1981</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strCache>
            </c:strRef>
          </c:cat>
          <c:val>
            <c:numRef>
              <c:extLst>
                <c:ext xmlns:c15="http://schemas.microsoft.com/office/drawing/2012/chart" uri="{02D57815-91ED-43cb-92C2-25804820EDAC}">
                  <c15:fullRef>
                    <c15:sqref>'5.2abcd'!$I$3:$I$41</c15:sqref>
                  </c15:fullRef>
                </c:ext>
              </c:extLst>
              <c:f>('5.2abcd'!$I$3:$I$4,'5.2abcd'!$I$6:$I$41)</c:f>
              <c:numCache>
                <c:formatCode>General</c:formatCode>
                <c:ptCount val="38"/>
                <c:pt idx="0">
                  <c:v>-90</c:v>
                </c:pt>
                <c:pt idx="1">
                  <c:v>-9</c:v>
                </c:pt>
                <c:pt idx="2">
                  <c:v>-14</c:v>
                </c:pt>
                <c:pt idx="3">
                  <c:v>-13</c:v>
                </c:pt>
                <c:pt idx="4">
                  <c:v>-13</c:v>
                </c:pt>
                <c:pt idx="5">
                  <c:v>-33</c:v>
                </c:pt>
                <c:pt idx="6">
                  <c:v>-37</c:v>
                </c:pt>
                <c:pt idx="7">
                  <c:v>-24</c:v>
                </c:pt>
                <c:pt idx="8">
                  <c:v>-28</c:v>
                </c:pt>
                <c:pt idx="9">
                  <c:v>-26</c:v>
                </c:pt>
                <c:pt idx="10">
                  <c:v>-17</c:v>
                </c:pt>
                <c:pt idx="11">
                  <c:v>-12</c:v>
                </c:pt>
                <c:pt idx="12">
                  <c:v>-10</c:v>
                </c:pt>
                <c:pt idx="13">
                  <c:v>-18</c:v>
                </c:pt>
                <c:pt idx="14">
                  <c:v>-14</c:v>
                </c:pt>
                <c:pt idx="15">
                  <c:v>-33</c:v>
                </c:pt>
                <c:pt idx="16">
                  <c:v>-44</c:v>
                </c:pt>
                <c:pt idx="17">
                  <c:v>-37</c:v>
                </c:pt>
                <c:pt idx="18">
                  <c:v>-45</c:v>
                </c:pt>
                <c:pt idx="19">
                  <c:v>-49</c:v>
                </c:pt>
                <c:pt idx="20">
                  <c:v>-50</c:v>
                </c:pt>
                <c:pt idx="21">
                  <c:v>-65</c:v>
                </c:pt>
                <c:pt idx="22">
                  <c:v>-105</c:v>
                </c:pt>
                <c:pt idx="23">
                  <c:v>-136</c:v>
                </c:pt>
                <c:pt idx="24">
                  <c:v>-179</c:v>
                </c:pt>
                <c:pt idx="25">
                  <c:v>-232</c:v>
                </c:pt>
                <c:pt idx="26">
                  <c:v>-327</c:v>
                </c:pt>
                <c:pt idx="27">
                  <c:v>-421</c:v>
                </c:pt>
                <c:pt idx="28">
                  <c:v>-235</c:v>
                </c:pt>
                <c:pt idx="29">
                  <c:v>-168</c:v>
                </c:pt>
                <c:pt idx="30">
                  <c:v>-213</c:v>
                </c:pt>
                <c:pt idx="31">
                  <c:v>-170</c:v>
                </c:pt>
                <c:pt idx="32">
                  <c:v>-254</c:v>
                </c:pt>
                <c:pt idx="33">
                  <c:v>-312</c:v>
                </c:pt>
                <c:pt idx="34">
                  <c:v>-288</c:v>
                </c:pt>
                <c:pt idx="35">
                  <c:v>-315</c:v>
                </c:pt>
                <c:pt idx="36">
                  <c:v>-418</c:v>
                </c:pt>
                <c:pt idx="37">
                  <c:v>0</c:v>
                </c:pt>
              </c:numCache>
            </c:numRef>
          </c:val>
          <c:extLst>
            <c:ext xmlns:c16="http://schemas.microsoft.com/office/drawing/2014/chart" uri="{C3380CC4-5D6E-409C-BE32-E72D297353CC}">
              <c16:uniqueId val="{00000000-E8D8-4132-817D-76EF4BD8818B}"/>
            </c:ext>
          </c:extLst>
        </c:ser>
        <c:ser>
          <c:idx val="1"/>
          <c:order val="1"/>
          <c:tx>
            <c:strRef>
              <c:f>'5.2abcd'!$G$2</c:f>
              <c:strCache>
                <c:ptCount val="1"/>
                <c:pt idx="0">
                  <c:v>MC used out</c:v>
                </c:pt>
              </c:strCache>
            </c:strRef>
          </c:tx>
          <c:spPr>
            <a:solidFill>
              <a:srgbClr val="0093D3">
                <a:alpha val="45000"/>
              </a:srgbClr>
            </a:solidFill>
            <a:ln w="25400">
              <a:noFill/>
            </a:ln>
          </c:spPr>
          <c:invertIfNegative val="0"/>
          <c:cat>
            <c:strRef>
              <c:extLst>
                <c:ext xmlns:c15="http://schemas.microsoft.com/office/drawing/2012/chart" uri="{02D57815-91ED-43cb-92C2-25804820EDAC}">
                  <c15:fullRef>
                    <c15:sqref>'5.2abcd'!$R$3:$R$40</c15:sqref>
                  </c15:fullRef>
                </c:ext>
              </c:extLst>
              <c:f>('5.2abcd'!$R$3:$R$4,'5.2abcd'!$R$6:$R$40)</c:f>
              <c:strCache>
                <c:ptCount val="37"/>
                <c:pt idx="0">
                  <c:v>to 1980</c:v>
                </c:pt>
                <c:pt idx="1">
                  <c:v>1981</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strCache>
            </c:strRef>
          </c:cat>
          <c:val>
            <c:numRef>
              <c:extLst>
                <c:ext xmlns:c15="http://schemas.microsoft.com/office/drawing/2012/chart" uri="{02D57815-91ED-43cb-92C2-25804820EDAC}">
                  <c15:fullRef>
                    <c15:sqref>'5.2abcd'!$G$3:$G$41</c15:sqref>
                  </c15:fullRef>
                </c:ext>
              </c:extLst>
              <c:f>('5.2abcd'!$G$3:$G$4,'5.2abcd'!$G$6:$G$41)</c:f>
              <c:numCache>
                <c:formatCode>General</c:formatCode>
                <c:ptCount val="38"/>
                <c:pt idx="0">
                  <c:v>-35</c:v>
                </c:pt>
                <c:pt idx="1">
                  <c:v>-11</c:v>
                </c:pt>
                <c:pt idx="2">
                  <c:v>-10</c:v>
                </c:pt>
                <c:pt idx="3">
                  <c:v>-13</c:v>
                </c:pt>
                <c:pt idx="4">
                  <c:v>-28</c:v>
                </c:pt>
                <c:pt idx="5">
                  <c:v>-21</c:v>
                </c:pt>
                <c:pt idx="6">
                  <c:v>-30</c:v>
                </c:pt>
                <c:pt idx="7">
                  <c:v>-34</c:v>
                </c:pt>
                <c:pt idx="8">
                  <c:v>-28</c:v>
                </c:pt>
                <c:pt idx="9">
                  <c:v>-42</c:v>
                </c:pt>
                <c:pt idx="10">
                  <c:v>-26</c:v>
                </c:pt>
                <c:pt idx="11">
                  <c:v>-33</c:v>
                </c:pt>
                <c:pt idx="12">
                  <c:v>-32</c:v>
                </c:pt>
                <c:pt idx="13">
                  <c:v>-30</c:v>
                </c:pt>
                <c:pt idx="14">
                  <c:v>-36</c:v>
                </c:pt>
                <c:pt idx="15">
                  <c:v>-37</c:v>
                </c:pt>
                <c:pt idx="16">
                  <c:v>-31</c:v>
                </c:pt>
                <c:pt idx="17">
                  <c:v>-49</c:v>
                </c:pt>
                <c:pt idx="18">
                  <c:v>-35</c:v>
                </c:pt>
                <c:pt idx="19">
                  <c:v>-48</c:v>
                </c:pt>
                <c:pt idx="20">
                  <c:v>-55</c:v>
                </c:pt>
                <c:pt idx="21">
                  <c:v>-51</c:v>
                </c:pt>
                <c:pt idx="22">
                  <c:v>-64</c:v>
                </c:pt>
                <c:pt idx="23">
                  <c:v>-59</c:v>
                </c:pt>
                <c:pt idx="24">
                  <c:v>-89</c:v>
                </c:pt>
                <c:pt idx="25">
                  <c:v>-77</c:v>
                </c:pt>
                <c:pt idx="26">
                  <c:v>-78</c:v>
                </c:pt>
                <c:pt idx="27">
                  <c:v>-93</c:v>
                </c:pt>
                <c:pt idx="28">
                  <c:v>-66</c:v>
                </c:pt>
                <c:pt idx="29">
                  <c:v>-37</c:v>
                </c:pt>
                <c:pt idx="30">
                  <c:v>-24</c:v>
                </c:pt>
                <c:pt idx="31">
                  <c:v>-27</c:v>
                </c:pt>
                <c:pt idx="32">
                  <c:v>-33</c:v>
                </c:pt>
                <c:pt idx="33">
                  <c:v>-32</c:v>
                </c:pt>
                <c:pt idx="34">
                  <c:v>-13</c:v>
                </c:pt>
                <c:pt idx="35">
                  <c:v>-6</c:v>
                </c:pt>
                <c:pt idx="36">
                  <c:v>-1</c:v>
                </c:pt>
                <c:pt idx="37">
                  <c:v>0</c:v>
                </c:pt>
              </c:numCache>
            </c:numRef>
          </c:val>
          <c:extLst>
            <c:ext xmlns:c16="http://schemas.microsoft.com/office/drawing/2014/chart" uri="{C3380CC4-5D6E-409C-BE32-E72D297353CC}">
              <c16:uniqueId val="{00000001-E8D8-4132-817D-76EF4BD8818B}"/>
            </c:ext>
          </c:extLst>
        </c:ser>
        <c:ser>
          <c:idx val="2"/>
          <c:order val="2"/>
          <c:tx>
            <c:strRef>
              <c:f>'5.2abcd'!$H$2</c:f>
              <c:strCache>
                <c:ptCount val="1"/>
                <c:pt idx="0">
                  <c:v>MC new in</c:v>
                </c:pt>
              </c:strCache>
            </c:strRef>
          </c:tx>
          <c:spPr>
            <a:solidFill>
              <a:srgbClr val="434646"/>
            </a:solidFill>
            <a:ln w="25400">
              <a:noFill/>
            </a:ln>
          </c:spPr>
          <c:invertIfNegative val="0"/>
          <c:cat>
            <c:strRef>
              <c:extLst>
                <c:ext xmlns:c15="http://schemas.microsoft.com/office/drawing/2012/chart" uri="{02D57815-91ED-43cb-92C2-25804820EDAC}">
                  <c15:fullRef>
                    <c15:sqref>'5.2abcd'!$R$3:$R$40</c15:sqref>
                  </c15:fullRef>
                </c:ext>
              </c:extLst>
              <c:f>('5.2abcd'!$R$3:$R$4,'5.2abcd'!$R$6:$R$40)</c:f>
              <c:strCache>
                <c:ptCount val="37"/>
                <c:pt idx="0">
                  <c:v>to 1980</c:v>
                </c:pt>
                <c:pt idx="1">
                  <c:v>1981</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strCache>
            </c:strRef>
          </c:cat>
          <c:val>
            <c:numRef>
              <c:extLst>
                <c:ext xmlns:c15="http://schemas.microsoft.com/office/drawing/2012/chart" uri="{02D57815-91ED-43cb-92C2-25804820EDAC}">
                  <c15:fullRef>
                    <c15:sqref>'5.2abcd'!$H$3:$H$41</c15:sqref>
                  </c15:fullRef>
                </c:ext>
              </c:extLst>
              <c:f>('5.2abcd'!$H$3:$H$4,'5.2abcd'!$H$6:$H$41)</c:f>
              <c:numCache>
                <c:formatCode>General</c:formatCode>
                <c:ptCount val="38"/>
                <c:pt idx="0">
                  <c:v>382</c:v>
                </c:pt>
                <c:pt idx="1">
                  <c:v>11</c:v>
                </c:pt>
                <c:pt idx="2">
                  <c:v>6</c:v>
                </c:pt>
                <c:pt idx="3">
                  <c:v>6</c:v>
                </c:pt>
                <c:pt idx="4">
                  <c:v>3</c:v>
                </c:pt>
                <c:pt idx="5">
                  <c:v>8</c:v>
                </c:pt>
                <c:pt idx="6">
                  <c:v>19</c:v>
                </c:pt>
                <c:pt idx="7">
                  <c:v>15</c:v>
                </c:pt>
                <c:pt idx="8">
                  <c:v>8</c:v>
                </c:pt>
                <c:pt idx="9">
                  <c:v>9</c:v>
                </c:pt>
                <c:pt idx="10">
                  <c:v>5</c:v>
                </c:pt>
                <c:pt idx="11">
                  <c:v>4</c:v>
                </c:pt>
                <c:pt idx="12">
                  <c:v>5</c:v>
                </c:pt>
                <c:pt idx="13">
                  <c:v>5</c:v>
                </c:pt>
                <c:pt idx="14">
                  <c:v>8</c:v>
                </c:pt>
                <c:pt idx="15">
                  <c:v>11</c:v>
                </c:pt>
                <c:pt idx="16">
                  <c:v>23</c:v>
                </c:pt>
                <c:pt idx="17">
                  <c:v>19</c:v>
                </c:pt>
                <c:pt idx="18">
                  <c:v>18</c:v>
                </c:pt>
                <c:pt idx="19">
                  <c:v>16</c:v>
                </c:pt>
                <c:pt idx="20">
                  <c:v>19</c:v>
                </c:pt>
                <c:pt idx="21">
                  <c:v>16</c:v>
                </c:pt>
                <c:pt idx="22">
                  <c:v>24</c:v>
                </c:pt>
                <c:pt idx="23">
                  <c:v>38</c:v>
                </c:pt>
                <c:pt idx="24">
                  <c:v>53</c:v>
                </c:pt>
                <c:pt idx="25">
                  <c:v>61</c:v>
                </c:pt>
                <c:pt idx="26">
                  <c:v>69</c:v>
                </c:pt>
                <c:pt idx="27">
                  <c:v>95</c:v>
                </c:pt>
                <c:pt idx="28">
                  <c:v>48</c:v>
                </c:pt>
                <c:pt idx="29">
                  <c:v>54</c:v>
                </c:pt>
                <c:pt idx="30">
                  <c:v>48</c:v>
                </c:pt>
                <c:pt idx="31">
                  <c:v>66</c:v>
                </c:pt>
                <c:pt idx="32">
                  <c:v>68</c:v>
                </c:pt>
                <c:pt idx="33">
                  <c:v>79</c:v>
                </c:pt>
                <c:pt idx="34">
                  <c:v>97</c:v>
                </c:pt>
                <c:pt idx="35">
                  <c:v>74</c:v>
                </c:pt>
                <c:pt idx="36">
                  <c:v>52</c:v>
                </c:pt>
                <c:pt idx="37">
                  <c:v>9123</c:v>
                </c:pt>
              </c:numCache>
            </c:numRef>
          </c:val>
          <c:extLst>
            <c:ext xmlns:c16="http://schemas.microsoft.com/office/drawing/2014/chart" uri="{C3380CC4-5D6E-409C-BE32-E72D297353CC}">
              <c16:uniqueId val="{00000002-E8D8-4132-817D-76EF4BD8818B}"/>
            </c:ext>
          </c:extLst>
        </c:ser>
        <c:ser>
          <c:idx val="0"/>
          <c:order val="3"/>
          <c:tx>
            <c:strRef>
              <c:f>'5.2abcd'!$F$2</c:f>
              <c:strCache>
                <c:ptCount val="1"/>
                <c:pt idx="0">
                  <c:v>MC used in</c:v>
                </c:pt>
              </c:strCache>
            </c:strRef>
          </c:tx>
          <c:spPr>
            <a:solidFill>
              <a:srgbClr val="0093D3"/>
            </a:solidFill>
            <a:ln w="25400">
              <a:noFill/>
            </a:ln>
          </c:spPr>
          <c:invertIfNegative val="0"/>
          <c:cat>
            <c:strRef>
              <c:extLst>
                <c:ext xmlns:c15="http://schemas.microsoft.com/office/drawing/2012/chart" uri="{02D57815-91ED-43cb-92C2-25804820EDAC}">
                  <c15:fullRef>
                    <c15:sqref>'5.2abcd'!$R$3:$R$40</c15:sqref>
                  </c15:fullRef>
                </c:ext>
              </c:extLst>
              <c:f>('5.2abcd'!$R$3:$R$4,'5.2abcd'!$R$6:$R$40)</c:f>
              <c:strCache>
                <c:ptCount val="37"/>
                <c:pt idx="0">
                  <c:v>to 1980</c:v>
                </c:pt>
                <c:pt idx="1">
                  <c:v>1981</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strCache>
            </c:strRef>
          </c:cat>
          <c:val>
            <c:numRef>
              <c:extLst>
                <c:ext xmlns:c15="http://schemas.microsoft.com/office/drawing/2012/chart" uri="{02D57815-91ED-43cb-92C2-25804820EDAC}">
                  <c15:fullRef>
                    <c15:sqref>'5.2abcd'!$F$3:$F$41</c15:sqref>
                  </c15:fullRef>
                </c:ext>
              </c:extLst>
              <c:f>('5.2abcd'!$F$3:$F$4,'5.2abcd'!$F$6:$F$41)</c:f>
              <c:numCache>
                <c:formatCode>General</c:formatCode>
                <c:ptCount val="38"/>
                <c:pt idx="0">
                  <c:v>267</c:v>
                </c:pt>
                <c:pt idx="1">
                  <c:v>20</c:v>
                </c:pt>
                <c:pt idx="2">
                  <c:v>14</c:v>
                </c:pt>
                <c:pt idx="3">
                  <c:v>11</c:v>
                </c:pt>
                <c:pt idx="4">
                  <c:v>26</c:v>
                </c:pt>
                <c:pt idx="5">
                  <c:v>25</c:v>
                </c:pt>
                <c:pt idx="6">
                  <c:v>25</c:v>
                </c:pt>
                <c:pt idx="7">
                  <c:v>30</c:v>
                </c:pt>
                <c:pt idx="8">
                  <c:v>27</c:v>
                </c:pt>
                <c:pt idx="9">
                  <c:v>36</c:v>
                </c:pt>
                <c:pt idx="10">
                  <c:v>24</c:v>
                </c:pt>
                <c:pt idx="11">
                  <c:v>31</c:v>
                </c:pt>
                <c:pt idx="12">
                  <c:v>28</c:v>
                </c:pt>
                <c:pt idx="13">
                  <c:v>39</c:v>
                </c:pt>
                <c:pt idx="14">
                  <c:v>50</c:v>
                </c:pt>
                <c:pt idx="15">
                  <c:v>44</c:v>
                </c:pt>
                <c:pt idx="16">
                  <c:v>60</c:v>
                </c:pt>
                <c:pt idx="17">
                  <c:v>67</c:v>
                </c:pt>
                <c:pt idx="18">
                  <c:v>52</c:v>
                </c:pt>
                <c:pt idx="19">
                  <c:v>92</c:v>
                </c:pt>
                <c:pt idx="20">
                  <c:v>89</c:v>
                </c:pt>
                <c:pt idx="21">
                  <c:v>123</c:v>
                </c:pt>
                <c:pt idx="22">
                  <c:v>137</c:v>
                </c:pt>
                <c:pt idx="23">
                  <c:v>112</c:v>
                </c:pt>
                <c:pt idx="24">
                  <c:v>178</c:v>
                </c:pt>
                <c:pt idx="25">
                  <c:v>188</c:v>
                </c:pt>
                <c:pt idx="26">
                  <c:v>276</c:v>
                </c:pt>
                <c:pt idx="27">
                  <c:v>285</c:v>
                </c:pt>
                <c:pt idx="28">
                  <c:v>213</c:v>
                </c:pt>
                <c:pt idx="29">
                  <c:v>222</c:v>
                </c:pt>
                <c:pt idx="30">
                  <c:v>162</c:v>
                </c:pt>
                <c:pt idx="31">
                  <c:v>235</c:v>
                </c:pt>
                <c:pt idx="32">
                  <c:v>249</c:v>
                </c:pt>
                <c:pt idx="33">
                  <c:v>223</c:v>
                </c:pt>
                <c:pt idx="34">
                  <c:v>200</c:v>
                </c:pt>
                <c:pt idx="35">
                  <c:v>199</c:v>
                </c:pt>
                <c:pt idx="36">
                  <c:v>124</c:v>
                </c:pt>
                <c:pt idx="37">
                  <c:v>27</c:v>
                </c:pt>
              </c:numCache>
            </c:numRef>
          </c:val>
          <c:extLst>
            <c:ext xmlns:c16="http://schemas.microsoft.com/office/drawing/2014/chart" uri="{C3380CC4-5D6E-409C-BE32-E72D297353CC}">
              <c16:uniqueId val="{00000003-E8D8-4132-817D-76EF4BD8818B}"/>
            </c:ext>
          </c:extLst>
        </c:ser>
        <c:dLbls>
          <c:showLegendKey val="0"/>
          <c:showVal val="0"/>
          <c:showCatName val="0"/>
          <c:showSerName val="0"/>
          <c:showPercent val="0"/>
          <c:showBubbleSize val="0"/>
        </c:dLbls>
        <c:gapWidth val="150"/>
        <c:overlap val="100"/>
        <c:axId val="162514816"/>
        <c:axId val="162525184"/>
      </c:barChart>
      <c:catAx>
        <c:axId val="16251481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4354831827496088"/>
              <c:y val="0.94599038756520004"/>
            </c:manualLayout>
          </c:layout>
          <c:overlay val="0"/>
          <c:spPr>
            <a:noFill/>
            <a:ln w="25400">
              <a:noFill/>
            </a:ln>
          </c:spPr>
        </c:title>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525184"/>
        <c:crosses val="autoZero"/>
        <c:auto val="0"/>
        <c:lblAlgn val="ctr"/>
        <c:lblOffset val="80"/>
        <c:tickLblSkip val="4"/>
        <c:tickMarkSkip val="1"/>
        <c:noMultiLvlLbl val="0"/>
      </c:catAx>
      <c:valAx>
        <c:axId val="162525184"/>
        <c:scaling>
          <c:orientation val="minMax"/>
          <c:max val="10000"/>
          <c:min val="-8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Exited</a:t>
                </a:r>
                <a:r>
                  <a:rPr lang="en-NZ" sz="700" baseline="0"/>
                  <a:t>                                  Entered</a:t>
                </a:r>
                <a:endParaRPr lang="en-NZ" sz="700"/>
              </a:p>
            </c:rich>
          </c:tx>
          <c:layout>
            <c:manualLayout>
              <c:xMode val="edge"/>
              <c:yMode val="edge"/>
              <c:x val="7.1622222222222434E-3"/>
              <c:y val="0.19774583333333567"/>
            </c:manualLayout>
          </c:layout>
          <c:overlay val="0"/>
          <c:spPr>
            <a:noFill/>
            <a:ln w="25400">
              <a:noFill/>
            </a:ln>
          </c:spPr>
        </c:title>
        <c:numFmt formatCode="#,##0" sourceLinked="0"/>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514816"/>
        <c:crosses val="autoZero"/>
        <c:crossBetween val="between"/>
      </c:valAx>
      <c:spPr>
        <a:solidFill>
          <a:srgbClr val="FFFFFF"/>
        </a:solidFill>
        <a:ln w="25400">
          <a:noFill/>
        </a:ln>
      </c:spPr>
    </c:plotArea>
    <c:legend>
      <c:legendPos val="r"/>
      <c:layout>
        <c:manualLayout>
          <c:xMode val="edge"/>
          <c:yMode val="edge"/>
          <c:x val="0.15166693955316543"/>
          <c:y val="0.15027712445035279"/>
          <c:w val="0.21775333333333652"/>
          <c:h val="0.21144322868733001"/>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5.2c : Trucks entering or leaving the fleet in 2018</a:t>
            </a:r>
          </a:p>
        </c:rich>
      </c:tx>
      <c:layout>
        <c:manualLayout>
          <c:xMode val="edge"/>
          <c:yMode val="edge"/>
          <c:x val="0.11451611111111112"/>
          <c:y val="1.4619444444444438E-2"/>
        </c:manualLayout>
      </c:layout>
      <c:overlay val="0"/>
      <c:spPr>
        <a:noFill/>
        <a:ln w="25400">
          <a:noFill/>
        </a:ln>
      </c:spPr>
    </c:title>
    <c:autoTitleDeleted val="0"/>
    <c:plotArea>
      <c:layout>
        <c:manualLayout>
          <c:layoutTarget val="inner"/>
          <c:xMode val="edge"/>
          <c:yMode val="edge"/>
          <c:x val="0.14788027777777779"/>
          <c:y val="0.15920436684830369"/>
          <c:w val="0.81546333333333321"/>
          <c:h val="0.59722251770671564"/>
        </c:manualLayout>
      </c:layout>
      <c:barChart>
        <c:barDir val="col"/>
        <c:grouping val="stacked"/>
        <c:varyColors val="0"/>
        <c:ser>
          <c:idx val="3"/>
          <c:order val="0"/>
          <c:tx>
            <c:strRef>
              <c:f>'5.2abcd'!$M$2</c:f>
              <c:strCache>
                <c:ptCount val="1"/>
                <c:pt idx="0">
                  <c:v>Truck new out</c:v>
                </c:pt>
              </c:strCache>
            </c:strRef>
          </c:tx>
          <c:spPr>
            <a:solidFill>
              <a:srgbClr val="BDC1C1"/>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'5.2abcd'!$M$3:$M$41</c:f>
              <c:numCache>
                <c:formatCode>General</c:formatCode>
                <c:ptCount val="39"/>
                <c:pt idx="0">
                  <c:v>-92</c:v>
                </c:pt>
                <c:pt idx="1">
                  <c:v>-33</c:v>
                </c:pt>
                <c:pt idx="2">
                  <c:v>-36</c:v>
                </c:pt>
                <c:pt idx="3">
                  <c:v>-28</c:v>
                </c:pt>
                <c:pt idx="4">
                  <c:v>-59</c:v>
                </c:pt>
                <c:pt idx="5">
                  <c:v>-60</c:v>
                </c:pt>
                <c:pt idx="6">
                  <c:v>-52</c:v>
                </c:pt>
                <c:pt idx="7">
                  <c:v>-53</c:v>
                </c:pt>
                <c:pt idx="8">
                  <c:v>-43</c:v>
                </c:pt>
                <c:pt idx="9">
                  <c:v>-60</c:v>
                </c:pt>
                <c:pt idx="10">
                  <c:v>-64</c:v>
                </c:pt>
                <c:pt idx="11">
                  <c:v>-42</c:v>
                </c:pt>
                <c:pt idx="12">
                  <c:v>-60</c:v>
                </c:pt>
                <c:pt idx="13">
                  <c:v>-61</c:v>
                </c:pt>
                <c:pt idx="14">
                  <c:v>-66</c:v>
                </c:pt>
                <c:pt idx="15">
                  <c:v>-49</c:v>
                </c:pt>
                <c:pt idx="16">
                  <c:v>-61</c:v>
                </c:pt>
                <c:pt idx="17">
                  <c:v>-65</c:v>
                </c:pt>
                <c:pt idx="18">
                  <c:v>-42</c:v>
                </c:pt>
                <c:pt idx="19">
                  <c:v>-58</c:v>
                </c:pt>
                <c:pt idx="20">
                  <c:v>-76</c:v>
                </c:pt>
                <c:pt idx="21">
                  <c:v>-78</c:v>
                </c:pt>
                <c:pt idx="22">
                  <c:v>-86</c:v>
                </c:pt>
                <c:pt idx="23">
                  <c:v>-79</c:v>
                </c:pt>
                <c:pt idx="24">
                  <c:v>-80</c:v>
                </c:pt>
                <c:pt idx="25">
                  <c:v>-61</c:v>
                </c:pt>
                <c:pt idx="26">
                  <c:v>-62</c:v>
                </c:pt>
                <c:pt idx="27">
                  <c:v>-58</c:v>
                </c:pt>
                <c:pt idx="28">
                  <c:v>-49</c:v>
                </c:pt>
                <c:pt idx="29">
                  <c:v>-30</c:v>
                </c:pt>
                <c:pt idx="30">
                  <c:v>-18</c:v>
                </c:pt>
                <c:pt idx="31">
                  <c:v>-25</c:v>
                </c:pt>
                <c:pt idx="32">
                  <c:v>-26</c:v>
                </c:pt>
                <c:pt idx="33">
                  <c:v>-41</c:v>
                </c:pt>
                <c:pt idx="34">
                  <c:v>-37</c:v>
                </c:pt>
                <c:pt idx="35">
                  <c:v>-24</c:v>
                </c:pt>
                <c:pt idx="36">
                  <c:v>-21</c:v>
                </c:pt>
                <c:pt idx="37">
                  <c:v>-48</c:v>
                </c:pt>
                <c:pt idx="38">
                  <c:v>0</c:v>
                </c:pt>
              </c:numCache>
            </c:numRef>
          </c:val>
          <c:extLst>
            <c:ext xmlns:c16="http://schemas.microsoft.com/office/drawing/2014/chart" uri="{C3380CC4-5D6E-409C-BE32-E72D297353CC}">
              <c16:uniqueId val="{00000000-B4F8-436F-8AE3-137F06060F73}"/>
            </c:ext>
          </c:extLst>
        </c:ser>
        <c:ser>
          <c:idx val="1"/>
          <c:order val="1"/>
          <c:tx>
            <c:strRef>
              <c:f>'5.2abcd'!$K$2</c:f>
              <c:strCache>
                <c:ptCount val="1"/>
                <c:pt idx="0">
                  <c:v>Truck used out</c:v>
                </c:pt>
              </c:strCache>
            </c:strRef>
          </c:tx>
          <c:spPr>
            <a:solidFill>
              <a:srgbClr val="0093D3">
                <a:alpha val="45000"/>
              </a:srgbClr>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'5.2abcd'!$K$3:$K$41</c:f>
              <c:numCache>
                <c:formatCode>General</c:formatCode>
                <c:ptCount val="39"/>
                <c:pt idx="0">
                  <c:v>-5</c:v>
                </c:pt>
                <c:pt idx="1">
                  <c:v>-8</c:v>
                </c:pt>
                <c:pt idx="2">
                  <c:v>-4</c:v>
                </c:pt>
                <c:pt idx="3">
                  <c:v>-14</c:v>
                </c:pt>
                <c:pt idx="4">
                  <c:v>-17</c:v>
                </c:pt>
                <c:pt idx="5">
                  <c:v>-32</c:v>
                </c:pt>
                <c:pt idx="6">
                  <c:v>-39</c:v>
                </c:pt>
                <c:pt idx="7">
                  <c:v>-47</c:v>
                </c:pt>
                <c:pt idx="8">
                  <c:v>-82</c:v>
                </c:pt>
                <c:pt idx="9">
                  <c:v>-98</c:v>
                </c:pt>
                <c:pt idx="10">
                  <c:v>-112</c:v>
                </c:pt>
                <c:pt idx="11">
                  <c:v>-116</c:v>
                </c:pt>
                <c:pt idx="12">
                  <c:v>-128</c:v>
                </c:pt>
                <c:pt idx="13">
                  <c:v>-123</c:v>
                </c:pt>
                <c:pt idx="14">
                  <c:v>-164</c:v>
                </c:pt>
                <c:pt idx="15">
                  <c:v>-162</c:v>
                </c:pt>
                <c:pt idx="16">
                  <c:v>-150</c:v>
                </c:pt>
                <c:pt idx="17">
                  <c:v>-110</c:v>
                </c:pt>
                <c:pt idx="18">
                  <c:v>-60</c:v>
                </c:pt>
                <c:pt idx="19">
                  <c:v>-37</c:v>
                </c:pt>
                <c:pt idx="20">
                  <c:v>-22</c:v>
                </c:pt>
                <c:pt idx="21">
                  <c:v>-12</c:v>
                </c:pt>
                <c:pt idx="22">
                  <c:v>-9</c:v>
                </c:pt>
                <c:pt idx="23">
                  <c:v>-6</c:v>
                </c:pt>
                <c:pt idx="24">
                  <c:v>-14</c:v>
                </c:pt>
                <c:pt idx="25">
                  <c:v>-6</c:v>
                </c:pt>
                <c:pt idx="26">
                  <c:v>-16</c:v>
                </c:pt>
                <c:pt idx="27">
                  <c:v>-51</c:v>
                </c:pt>
                <c:pt idx="28">
                  <c:v>-35</c:v>
                </c:pt>
                <c:pt idx="29">
                  <c:v>-9</c:v>
                </c:pt>
                <c:pt idx="30">
                  <c:v>-11</c:v>
                </c:pt>
                <c:pt idx="31">
                  <c:v>-13</c:v>
                </c:pt>
                <c:pt idx="32">
                  <c:v>-15</c:v>
                </c:pt>
                <c:pt idx="33">
                  <c:v>-1</c:v>
                </c:pt>
                <c:pt idx="34">
                  <c:v>-2</c:v>
                </c:pt>
                <c:pt idx="35">
                  <c:v>-3</c:v>
                </c:pt>
                <c:pt idx="36">
                  <c:v>-4</c:v>
                </c:pt>
                <c:pt idx="37">
                  <c:v>-3</c:v>
                </c:pt>
                <c:pt idx="38">
                  <c:v>0</c:v>
                </c:pt>
              </c:numCache>
            </c:numRef>
          </c:val>
          <c:extLst>
            <c:ext xmlns:c16="http://schemas.microsoft.com/office/drawing/2014/chart" uri="{C3380CC4-5D6E-409C-BE32-E72D297353CC}">
              <c16:uniqueId val="{00000001-B4F8-436F-8AE3-137F06060F73}"/>
            </c:ext>
          </c:extLst>
        </c:ser>
        <c:ser>
          <c:idx val="2"/>
          <c:order val="2"/>
          <c:tx>
            <c:strRef>
              <c:f>'5.2abcd'!$L$2</c:f>
              <c:strCache>
                <c:ptCount val="1"/>
                <c:pt idx="0">
                  <c:v>Truck new in</c:v>
                </c:pt>
              </c:strCache>
            </c:strRef>
          </c:tx>
          <c:spPr>
            <a:solidFill>
              <a:srgbClr val="434646"/>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'5.2abcd'!$L$3:$L$41</c:f>
              <c:numCache>
                <c:formatCode>General</c:formatCode>
                <c:ptCount val="39"/>
                <c:pt idx="0">
                  <c:v>20</c:v>
                </c:pt>
                <c:pt idx="1">
                  <c:v>2</c:v>
                </c:pt>
                <c:pt idx="2">
                  <c:v>0</c:v>
                </c:pt>
                <c:pt idx="3">
                  <c:v>0</c:v>
                </c:pt>
                <c:pt idx="4">
                  <c:v>4</c:v>
                </c:pt>
                <c:pt idx="5">
                  <c:v>7</c:v>
                </c:pt>
                <c:pt idx="6">
                  <c:v>3</c:v>
                </c:pt>
                <c:pt idx="7">
                  <c:v>2</c:v>
                </c:pt>
                <c:pt idx="8">
                  <c:v>4</c:v>
                </c:pt>
                <c:pt idx="9">
                  <c:v>4</c:v>
                </c:pt>
                <c:pt idx="10">
                  <c:v>5</c:v>
                </c:pt>
                <c:pt idx="11">
                  <c:v>3</c:v>
                </c:pt>
                <c:pt idx="12">
                  <c:v>5</c:v>
                </c:pt>
                <c:pt idx="13">
                  <c:v>5</c:v>
                </c:pt>
                <c:pt idx="14">
                  <c:v>4</c:v>
                </c:pt>
                <c:pt idx="15">
                  <c:v>3</c:v>
                </c:pt>
                <c:pt idx="16">
                  <c:v>5</c:v>
                </c:pt>
                <c:pt idx="17">
                  <c:v>8</c:v>
                </c:pt>
                <c:pt idx="18">
                  <c:v>3</c:v>
                </c:pt>
                <c:pt idx="19">
                  <c:v>4</c:v>
                </c:pt>
                <c:pt idx="20">
                  <c:v>5</c:v>
                </c:pt>
                <c:pt idx="21">
                  <c:v>5</c:v>
                </c:pt>
                <c:pt idx="22">
                  <c:v>5</c:v>
                </c:pt>
                <c:pt idx="23">
                  <c:v>9</c:v>
                </c:pt>
                <c:pt idx="24">
                  <c:v>9</c:v>
                </c:pt>
                <c:pt idx="25">
                  <c:v>10</c:v>
                </c:pt>
                <c:pt idx="26">
                  <c:v>5</c:v>
                </c:pt>
                <c:pt idx="27">
                  <c:v>3</c:v>
                </c:pt>
                <c:pt idx="28">
                  <c:v>9</c:v>
                </c:pt>
                <c:pt idx="29">
                  <c:v>2</c:v>
                </c:pt>
                <c:pt idx="30">
                  <c:v>2</c:v>
                </c:pt>
                <c:pt idx="31">
                  <c:v>12</c:v>
                </c:pt>
                <c:pt idx="32">
                  <c:v>4</c:v>
                </c:pt>
                <c:pt idx="33">
                  <c:v>3</c:v>
                </c:pt>
                <c:pt idx="34">
                  <c:v>5</c:v>
                </c:pt>
                <c:pt idx="35">
                  <c:v>5</c:v>
                </c:pt>
                <c:pt idx="36">
                  <c:v>5</c:v>
                </c:pt>
                <c:pt idx="37">
                  <c:v>2</c:v>
                </c:pt>
                <c:pt idx="38">
                  <c:v>5747</c:v>
                </c:pt>
              </c:numCache>
            </c:numRef>
          </c:val>
          <c:extLst>
            <c:ext xmlns:c16="http://schemas.microsoft.com/office/drawing/2014/chart" uri="{C3380CC4-5D6E-409C-BE32-E72D297353CC}">
              <c16:uniqueId val="{00000002-B4F8-436F-8AE3-137F06060F73}"/>
            </c:ext>
          </c:extLst>
        </c:ser>
        <c:ser>
          <c:idx val="0"/>
          <c:order val="3"/>
          <c:tx>
            <c:strRef>
              <c:f>'5.2abcd'!$J$2</c:f>
              <c:strCache>
                <c:ptCount val="1"/>
                <c:pt idx="0">
                  <c:v>Truck used in</c:v>
                </c:pt>
              </c:strCache>
            </c:strRef>
          </c:tx>
          <c:spPr>
            <a:solidFill>
              <a:srgbClr val="0093D3"/>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'5.2abcd'!$J$3:$J$41</c:f>
              <c:numCache>
                <c:formatCode>General</c:formatCode>
                <c:ptCount val="39"/>
                <c:pt idx="0">
                  <c:v>2</c:v>
                </c:pt>
                <c:pt idx="1">
                  <c:v>0</c:v>
                </c:pt>
                <c:pt idx="2">
                  <c:v>1</c:v>
                </c:pt>
                <c:pt idx="3">
                  <c:v>0</c:v>
                </c:pt>
                <c:pt idx="4">
                  <c:v>2</c:v>
                </c:pt>
                <c:pt idx="5">
                  <c:v>6</c:v>
                </c:pt>
                <c:pt idx="6">
                  <c:v>5</c:v>
                </c:pt>
                <c:pt idx="7">
                  <c:v>1</c:v>
                </c:pt>
                <c:pt idx="8">
                  <c:v>11</c:v>
                </c:pt>
                <c:pt idx="9">
                  <c:v>6</c:v>
                </c:pt>
                <c:pt idx="10">
                  <c:v>10</c:v>
                </c:pt>
                <c:pt idx="11">
                  <c:v>9</c:v>
                </c:pt>
                <c:pt idx="12">
                  <c:v>11</c:v>
                </c:pt>
                <c:pt idx="13">
                  <c:v>9</c:v>
                </c:pt>
                <c:pt idx="14">
                  <c:v>17</c:v>
                </c:pt>
                <c:pt idx="15">
                  <c:v>15</c:v>
                </c:pt>
                <c:pt idx="16">
                  <c:v>17</c:v>
                </c:pt>
                <c:pt idx="17">
                  <c:v>19</c:v>
                </c:pt>
                <c:pt idx="18">
                  <c:v>11</c:v>
                </c:pt>
                <c:pt idx="19">
                  <c:v>7</c:v>
                </c:pt>
                <c:pt idx="20">
                  <c:v>9</c:v>
                </c:pt>
                <c:pt idx="21">
                  <c:v>3</c:v>
                </c:pt>
                <c:pt idx="22">
                  <c:v>4</c:v>
                </c:pt>
                <c:pt idx="23">
                  <c:v>5</c:v>
                </c:pt>
                <c:pt idx="24">
                  <c:v>6</c:v>
                </c:pt>
                <c:pt idx="25">
                  <c:v>21</c:v>
                </c:pt>
                <c:pt idx="26">
                  <c:v>86</c:v>
                </c:pt>
                <c:pt idx="27">
                  <c:v>282</c:v>
                </c:pt>
                <c:pt idx="28">
                  <c:v>281</c:v>
                </c:pt>
                <c:pt idx="29">
                  <c:v>139</c:v>
                </c:pt>
                <c:pt idx="30">
                  <c:v>183</c:v>
                </c:pt>
                <c:pt idx="31">
                  <c:v>226</c:v>
                </c:pt>
                <c:pt idx="32">
                  <c:v>329</c:v>
                </c:pt>
                <c:pt idx="33">
                  <c:v>178</c:v>
                </c:pt>
                <c:pt idx="34">
                  <c:v>107</c:v>
                </c:pt>
                <c:pt idx="35">
                  <c:v>62</c:v>
                </c:pt>
                <c:pt idx="36">
                  <c:v>60</c:v>
                </c:pt>
                <c:pt idx="37">
                  <c:v>113</c:v>
                </c:pt>
                <c:pt idx="38">
                  <c:v>55</c:v>
                </c:pt>
              </c:numCache>
            </c:numRef>
          </c:val>
          <c:extLst>
            <c:ext xmlns:c16="http://schemas.microsoft.com/office/drawing/2014/chart" uri="{C3380CC4-5D6E-409C-BE32-E72D297353CC}">
              <c16:uniqueId val="{00000003-B4F8-436F-8AE3-137F06060F73}"/>
            </c:ext>
          </c:extLst>
        </c:ser>
        <c:dLbls>
          <c:showLegendKey val="0"/>
          <c:showVal val="0"/>
          <c:showCatName val="0"/>
          <c:showSerName val="0"/>
          <c:showPercent val="0"/>
          <c:showBubbleSize val="0"/>
        </c:dLbls>
        <c:gapWidth val="150"/>
        <c:overlap val="100"/>
        <c:axId val="162658944"/>
        <c:axId val="162738944"/>
      </c:barChart>
      <c:catAx>
        <c:axId val="16265894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0671833333333335"/>
              <c:y val="0.91971367706761809"/>
            </c:manualLayout>
          </c:layout>
          <c:overlay val="0"/>
          <c:spPr>
            <a:noFill/>
            <a:ln w="25400">
              <a:noFill/>
            </a:ln>
          </c:spPr>
        </c:title>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738944"/>
        <c:crossesAt val="0"/>
        <c:auto val="0"/>
        <c:lblAlgn val="ctr"/>
        <c:lblOffset val="80"/>
        <c:tickLblSkip val="4"/>
        <c:tickMarkSkip val="1"/>
        <c:noMultiLvlLbl val="0"/>
      </c:catAx>
      <c:valAx>
        <c:axId val="162738944"/>
        <c:scaling>
          <c:orientation val="minMax"/>
          <c:max val="6000"/>
          <c:min val="-5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Exited                                 Entered</a:t>
                </a:r>
              </a:p>
            </c:rich>
          </c:tx>
          <c:layout>
            <c:manualLayout>
              <c:xMode val="edge"/>
              <c:yMode val="edge"/>
              <c:x val="5.5442597085572434E-3"/>
              <c:y val="0.1813419913419962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658944"/>
        <c:crosses val="autoZero"/>
        <c:crossBetween val="between"/>
        <c:majorUnit val="500"/>
        <c:minorUnit val="60"/>
      </c:valAx>
      <c:spPr>
        <a:solidFill>
          <a:srgbClr val="FFFFFF"/>
        </a:solidFill>
        <a:ln w="25400">
          <a:noFill/>
        </a:ln>
      </c:spPr>
    </c:plotArea>
    <c:legend>
      <c:legendPos val="r"/>
      <c:layout>
        <c:manualLayout>
          <c:xMode val="edge"/>
          <c:yMode val="edge"/>
          <c:x val="0.16632277777777768"/>
          <c:y val="0.16757175925925694"/>
          <c:w val="0.21038972222222221"/>
          <c:h val="0.21144322868733001"/>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5.2d : Buses entering or leaving the fleet in 2018</a:t>
            </a:r>
          </a:p>
        </c:rich>
      </c:tx>
      <c:layout>
        <c:manualLayout>
          <c:xMode val="edge"/>
          <c:yMode val="edge"/>
          <c:x val="0.15701944444444926"/>
          <c:y val="1.4941666666666667E-2"/>
        </c:manualLayout>
      </c:layout>
      <c:overlay val="0"/>
      <c:spPr>
        <a:noFill/>
        <a:ln w="25400">
          <a:noFill/>
        </a:ln>
      </c:spPr>
    </c:title>
    <c:autoTitleDeleted val="0"/>
    <c:plotArea>
      <c:layout>
        <c:manualLayout>
          <c:layoutTarget val="inner"/>
          <c:xMode val="edge"/>
          <c:yMode val="edge"/>
          <c:x val="0.13044805555555591"/>
          <c:y val="0.15880912541815947"/>
          <c:w val="0.83315583333334731"/>
          <c:h val="0.70645567031393863"/>
        </c:manualLayout>
      </c:layout>
      <c:barChart>
        <c:barDir val="col"/>
        <c:grouping val="stacked"/>
        <c:varyColors val="0"/>
        <c:ser>
          <c:idx val="3"/>
          <c:order val="0"/>
          <c:tx>
            <c:strRef>
              <c:f>'5.2abcd'!$Q$2</c:f>
              <c:strCache>
                <c:ptCount val="1"/>
                <c:pt idx="0">
                  <c:v>Bus new out</c:v>
                </c:pt>
              </c:strCache>
            </c:strRef>
          </c:tx>
          <c:spPr>
            <a:solidFill>
              <a:srgbClr val="BDC1C1"/>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'5.2abcd'!$Q$4:$Q$41</c:f>
              <c:numCache>
                <c:formatCode>General</c:formatCode>
                <c:ptCount val="38"/>
                <c:pt idx="0">
                  <c:v>0</c:v>
                </c:pt>
                <c:pt idx="1">
                  <c:v>-1</c:v>
                </c:pt>
                <c:pt idx="2">
                  <c:v>-1</c:v>
                </c:pt>
                <c:pt idx="3">
                  <c:v>0</c:v>
                </c:pt>
                <c:pt idx="4">
                  <c:v>-5</c:v>
                </c:pt>
                <c:pt idx="5">
                  <c:v>-2</c:v>
                </c:pt>
                <c:pt idx="6">
                  <c:v>-7</c:v>
                </c:pt>
                <c:pt idx="7">
                  <c:v>-2</c:v>
                </c:pt>
                <c:pt idx="8">
                  <c:v>-3</c:v>
                </c:pt>
                <c:pt idx="9">
                  <c:v>-3</c:v>
                </c:pt>
                <c:pt idx="10">
                  <c:v>-2</c:v>
                </c:pt>
                <c:pt idx="11">
                  <c:v>0</c:v>
                </c:pt>
                <c:pt idx="12">
                  <c:v>-3</c:v>
                </c:pt>
                <c:pt idx="13">
                  <c:v>-3</c:v>
                </c:pt>
                <c:pt idx="14">
                  <c:v>-2</c:v>
                </c:pt>
                <c:pt idx="15">
                  <c:v>-2</c:v>
                </c:pt>
                <c:pt idx="16">
                  <c:v>-1</c:v>
                </c:pt>
                <c:pt idx="17">
                  <c:v>0</c:v>
                </c:pt>
                <c:pt idx="18">
                  <c:v>-1</c:v>
                </c:pt>
                <c:pt idx="19">
                  <c:v>-2</c:v>
                </c:pt>
                <c:pt idx="20">
                  <c:v>0</c:v>
                </c:pt>
                <c:pt idx="21">
                  <c:v>0</c:v>
                </c:pt>
                <c:pt idx="22">
                  <c:v>-1</c:v>
                </c:pt>
                <c:pt idx="23">
                  <c:v>0</c:v>
                </c:pt>
                <c:pt idx="24">
                  <c:v>0</c:v>
                </c:pt>
                <c:pt idx="25">
                  <c:v>0</c:v>
                </c:pt>
                <c:pt idx="26">
                  <c:v>-2</c:v>
                </c:pt>
                <c:pt idx="27">
                  <c:v>0</c:v>
                </c:pt>
                <c:pt idx="28">
                  <c:v>-1</c:v>
                </c:pt>
                <c:pt idx="29">
                  <c:v>-1</c:v>
                </c:pt>
                <c:pt idx="30">
                  <c:v>-1</c:v>
                </c:pt>
                <c:pt idx="31">
                  <c:v>0</c:v>
                </c:pt>
                <c:pt idx="32">
                  <c:v>-2</c:v>
                </c:pt>
                <c:pt idx="33">
                  <c:v>0</c:v>
                </c:pt>
                <c:pt idx="34">
                  <c:v>0</c:v>
                </c:pt>
                <c:pt idx="35">
                  <c:v>-2</c:v>
                </c:pt>
                <c:pt idx="36">
                  <c:v>-1</c:v>
                </c:pt>
                <c:pt idx="37">
                  <c:v>0</c:v>
                </c:pt>
              </c:numCache>
            </c:numRef>
          </c:val>
          <c:extLst>
            <c:ext xmlns:c16="http://schemas.microsoft.com/office/drawing/2014/chart" uri="{C3380CC4-5D6E-409C-BE32-E72D297353CC}">
              <c16:uniqueId val="{00000000-F5AF-4B87-AF6A-7895B4CF30ED}"/>
            </c:ext>
          </c:extLst>
        </c:ser>
        <c:ser>
          <c:idx val="1"/>
          <c:order val="1"/>
          <c:tx>
            <c:strRef>
              <c:f>'5.2abcd'!$O$2</c:f>
              <c:strCache>
                <c:ptCount val="1"/>
                <c:pt idx="0">
                  <c:v>Bus used out</c:v>
                </c:pt>
              </c:strCache>
            </c:strRef>
          </c:tx>
          <c:spPr>
            <a:solidFill>
              <a:srgbClr val="0093D3">
                <a:alpha val="45000"/>
              </a:srgbClr>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'5.2abcd'!$O$3:$O$41</c:f>
              <c:numCache>
                <c:formatCode>General</c:formatCode>
                <c:ptCount val="39"/>
                <c:pt idx="0">
                  <c:v>-2</c:v>
                </c:pt>
                <c:pt idx="1">
                  <c:v>0</c:v>
                </c:pt>
                <c:pt idx="2">
                  <c:v>-1</c:v>
                </c:pt>
                <c:pt idx="3">
                  <c:v>0</c:v>
                </c:pt>
                <c:pt idx="4">
                  <c:v>-2</c:v>
                </c:pt>
                <c:pt idx="5">
                  <c:v>-3</c:v>
                </c:pt>
                <c:pt idx="6">
                  <c:v>-4</c:v>
                </c:pt>
                <c:pt idx="7">
                  <c:v>-5</c:v>
                </c:pt>
                <c:pt idx="8">
                  <c:v>-2</c:v>
                </c:pt>
                <c:pt idx="9">
                  <c:v>-11</c:v>
                </c:pt>
                <c:pt idx="10">
                  <c:v>-6</c:v>
                </c:pt>
                <c:pt idx="11">
                  <c:v>-9</c:v>
                </c:pt>
                <c:pt idx="12">
                  <c:v>-7</c:v>
                </c:pt>
                <c:pt idx="13">
                  <c:v>-2</c:v>
                </c:pt>
                <c:pt idx="14">
                  <c:v>-5</c:v>
                </c:pt>
                <c:pt idx="15">
                  <c:v>-6</c:v>
                </c:pt>
                <c:pt idx="16">
                  <c:v>0</c:v>
                </c:pt>
                <c:pt idx="17">
                  <c:v>-3</c:v>
                </c:pt>
                <c:pt idx="18">
                  <c:v>-1</c:v>
                </c:pt>
                <c:pt idx="19">
                  <c:v>-1</c:v>
                </c:pt>
                <c:pt idx="20">
                  <c:v>0</c:v>
                </c:pt>
                <c:pt idx="21">
                  <c:v>0</c:v>
                </c:pt>
                <c:pt idx="22">
                  <c:v>0</c:v>
                </c:pt>
                <c:pt idx="23">
                  <c:v>0</c:v>
                </c:pt>
                <c:pt idx="24">
                  <c:v>-2</c:v>
                </c:pt>
                <c:pt idx="25">
                  <c:v>0</c:v>
                </c:pt>
                <c:pt idx="26">
                  <c:v>-1</c:v>
                </c:pt>
                <c:pt idx="27">
                  <c:v>-1</c:v>
                </c:pt>
                <c:pt idx="28">
                  <c:v>0</c:v>
                </c:pt>
                <c:pt idx="29">
                  <c:v>-1</c:v>
                </c:pt>
                <c:pt idx="30">
                  <c:v>0</c:v>
                </c:pt>
                <c:pt idx="31">
                  <c:v>0</c:v>
                </c:pt>
                <c:pt idx="32">
                  <c:v>0</c:v>
                </c:pt>
                <c:pt idx="33">
                  <c:v>0</c:v>
                </c:pt>
                <c:pt idx="34">
                  <c:v>0</c:v>
                </c:pt>
                <c:pt idx="35">
                  <c:v>0</c:v>
                </c:pt>
                <c:pt idx="36">
                  <c:v>0</c:v>
                </c:pt>
                <c:pt idx="37">
                  <c:v>0</c:v>
                </c:pt>
                <c:pt idx="38">
                  <c:v>0</c:v>
                </c:pt>
              </c:numCache>
            </c:numRef>
          </c:val>
          <c:extLst>
            <c:ext xmlns:c16="http://schemas.microsoft.com/office/drawing/2014/chart" uri="{C3380CC4-5D6E-409C-BE32-E72D297353CC}">
              <c16:uniqueId val="{00000001-F5AF-4B87-AF6A-7895B4CF30ED}"/>
            </c:ext>
          </c:extLst>
        </c:ser>
        <c:ser>
          <c:idx val="2"/>
          <c:order val="2"/>
          <c:tx>
            <c:strRef>
              <c:f>'5.2abcd'!$P$2</c:f>
              <c:strCache>
                <c:ptCount val="1"/>
                <c:pt idx="0">
                  <c:v>Bus new in</c:v>
                </c:pt>
              </c:strCache>
            </c:strRef>
          </c:tx>
          <c:spPr>
            <a:solidFill>
              <a:srgbClr val="434646"/>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'5.2abcd'!$P$3:$P$41</c:f>
              <c:numCache>
                <c:formatCode>General</c:formatCode>
                <c:ptCount val="39"/>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858</c:v>
                </c:pt>
              </c:numCache>
            </c:numRef>
          </c:val>
          <c:extLst>
            <c:ext xmlns:c16="http://schemas.microsoft.com/office/drawing/2014/chart" uri="{C3380CC4-5D6E-409C-BE32-E72D297353CC}">
              <c16:uniqueId val="{00000002-F5AF-4B87-AF6A-7895B4CF30ED}"/>
            </c:ext>
          </c:extLst>
        </c:ser>
        <c:ser>
          <c:idx val="0"/>
          <c:order val="3"/>
          <c:tx>
            <c:strRef>
              <c:f>'5.2abcd'!$N$2</c:f>
              <c:strCache>
                <c:ptCount val="1"/>
                <c:pt idx="0">
                  <c:v>Bus used in</c:v>
                </c:pt>
              </c:strCache>
            </c:strRef>
          </c:tx>
          <c:spPr>
            <a:solidFill>
              <a:srgbClr val="0085C6"/>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'5.2abcd'!$N$3:$N$41</c:f>
              <c:numCache>
                <c:formatCode>General</c:formatCode>
                <c:ptCount val="39"/>
                <c:pt idx="0">
                  <c:v>0</c:v>
                </c:pt>
                <c:pt idx="1">
                  <c:v>0</c:v>
                </c:pt>
                <c:pt idx="2">
                  <c:v>0</c:v>
                </c:pt>
                <c:pt idx="3">
                  <c:v>0</c:v>
                </c:pt>
                <c:pt idx="4">
                  <c:v>0</c:v>
                </c:pt>
                <c:pt idx="5">
                  <c:v>0</c:v>
                </c:pt>
                <c:pt idx="6">
                  <c:v>2</c:v>
                </c:pt>
                <c:pt idx="7">
                  <c:v>0</c:v>
                </c:pt>
                <c:pt idx="8">
                  <c:v>1</c:v>
                </c:pt>
                <c:pt idx="9">
                  <c:v>1</c:v>
                </c:pt>
                <c:pt idx="10">
                  <c:v>0</c:v>
                </c:pt>
                <c:pt idx="11">
                  <c:v>0</c:v>
                </c:pt>
                <c:pt idx="12">
                  <c:v>0</c:v>
                </c:pt>
                <c:pt idx="13">
                  <c:v>0</c:v>
                </c:pt>
                <c:pt idx="14">
                  <c:v>0</c:v>
                </c:pt>
                <c:pt idx="15">
                  <c:v>0</c:v>
                </c:pt>
                <c:pt idx="16">
                  <c:v>1</c:v>
                </c:pt>
                <c:pt idx="17">
                  <c:v>2</c:v>
                </c:pt>
                <c:pt idx="18">
                  <c:v>0</c:v>
                </c:pt>
                <c:pt idx="19">
                  <c:v>0</c:v>
                </c:pt>
                <c:pt idx="20">
                  <c:v>0</c:v>
                </c:pt>
                <c:pt idx="21">
                  <c:v>0</c:v>
                </c:pt>
                <c:pt idx="22">
                  <c:v>0</c:v>
                </c:pt>
                <c:pt idx="23">
                  <c:v>0</c:v>
                </c:pt>
                <c:pt idx="24">
                  <c:v>0</c:v>
                </c:pt>
                <c:pt idx="25">
                  <c:v>0</c:v>
                </c:pt>
                <c:pt idx="26">
                  <c:v>1</c:v>
                </c:pt>
                <c:pt idx="27">
                  <c:v>3</c:v>
                </c:pt>
                <c:pt idx="28">
                  <c:v>13</c:v>
                </c:pt>
                <c:pt idx="29">
                  <c:v>9</c:v>
                </c:pt>
                <c:pt idx="30">
                  <c:v>3</c:v>
                </c:pt>
                <c:pt idx="31">
                  <c:v>6</c:v>
                </c:pt>
                <c:pt idx="32">
                  <c:v>7</c:v>
                </c:pt>
                <c:pt idx="33">
                  <c:v>2</c:v>
                </c:pt>
                <c:pt idx="34">
                  <c:v>5</c:v>
                </c:pt>
                <c:pt idx="35">
                  <c:v>6</c:v>
                </c:pt>
                <c:pt idx="36">
                  <c:v>12</c:v>
                </c:pt>
                <c:pt idx="37">
                  <c:v>15</c:v>
                </c:pt>
                <c:pt idx="38">
                  <c:v>6</c:v>
                </c:pt>
              </c:numCache>
            </c:numRef>
          </c:val>
          <c:extLst>
            <c:ext xmlns:c16="http://schemas.microsoft.com/office/drawing/2014/chart" uri="{C3380CC4-5D6E-409C-BE32-E72D297353CC}">
              <c16:uniqueId val="{00000003-F5AF-4B87-AF6A-7895B4CF30ED}"/>
            </c:ext>
          </c:extLst>
        </c:ser>
        <c:dLbls>
          <c:showLegendKey val="0"/>
          <c:showVal val="0"/>
          <c:showCatName val="0"/>
          <c:showSerName val="0"/>
          <c:showPercent val="0"/>
          <c:showBubbleSize val="0"/>
        </c:dLbls>
        <c:gapWidth val="150"/>
        <c:overlap val="100"/>
        <c:axId val="162810112"/>
        <c:axId val="162824576"/>
      </c:barChart>
      <c:catAx>
        <c:axId val="16281011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4354831827496088"/>
              <c:y val="0.93300337457819338"/>
            </c:manualLayout>
          </c:layout>
          <c:overlay val="0"/>
          <c:spPr>
            <a:noFill/>
            <a:ln w="25400">
              <a:noFill/>
            </a:ln>
          </c:spPr>
        </c:title>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824576"/>
        <c:crossesAt val="0"/>
        <c:auto val="0"/>
        <c:lblAlgn val="ctr"/>
        <c:lblOffset val="80"/>
        <c:tickLblSkip val="4"/>
        <c:tickMarkSkip val="1"/>
        <c:noMultiLvlLbl val="0"/>
      </c:catAx>
      <c:valAx>
        <c:axId val="162824576"/>
        <c:scaling>
          <c:orientation val="minMax"/>
          <c:max val="1000"/>
          <c:min val="-1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Exited                                     Entered</a:t>
                </a:r>
              </a:p>
            </c:rich>
          </c:tx>
          <c:layout>
            <c:manualLayout>
              <c:xMode val="edge"/>
              <c:yMode val="edge"/>
              <c:x val="6.3269974050975933E-4"/>
              <c:y val="0.1427054572723888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810112"/>
        <c:crosses val="autoZero"/>
        <c:crossBetween val="between"/>
      </c:valAx>
      <c:spPr>
        <a:solidFill>
          <a:srgbClr val="FFFFFF"/>
        </a:solidFill>
        <a:ln w="25400">
          <a:noFill/>
        </a:ln>
      </c:spPr>
    </c:plotArea>
    <c:legend>
      <c:legendPos val="r"/>
      <c:layout>
        <c:manualLayout>
          <c:xMode val="edge"/>
          <c:yMode val="edge"/>
          <c:x val="0.14948666666666671"/>
          <c:y val="0.15136527777777894"/>
          <c:w val="0.2461763888888889"/>
          <c:h val="0.21091829430412776"/>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5.3b : Diesel vehicles entering/leaving the light 2018 fleet </a:t>
            </a:r>
          </a:p>
        </c:rich>
      </c:tx>
      <c:layout>
        <c:manualLayout>
          <c:xMode val="edge"/>
          <c:yMode val="edge"/>
          <c:x val="0.1513194444444487"/>
          <c:y val="1.4699537037037061E-2"/>
        </c:manualLayout>
      </c:layout>
      <c:overlay val="0"/>
      <c:spPr>
        <a:noFill/>
        <a:ln w="25400">
          <a:noFill/>
        </a:ln>
      </c:spPr>
    </c:title>
    <c:autoTitleDeleted val="0"/>
    <c:plotArea>
      <c:layout>
        <c:manualLayout>
          <c:layoutTarget val="inner"/>
          <c:xMode val="edge"/>
          <c:yMode val="edge"/>
          <c:x val="0.18677416666666671"/>
          <c:y val="0.12189084336822679"/>
          <c:w val="0.75770750000000064"/>
          <c:h val="0.74737268518518563"/>
        </c:manualLayout>
      </c:layout>
      <c:barChart>
        <c:barDir val="bar"/>
        <c:grouping val="stacked"/>
        <c:varyColors val="0"/>
        <c:ser>
          <c:idx val="0"/>
          <c:order val="0"/>
          <c:tx>
            <c:strRef>
              <c:f>'5.3'!$D$3</c:f>
              <c:strCache>
                <c:ptCount val="1"/>
                <c:pt idx="0">
                  <c:v>Diesel new in</c:v>
                </c:pt>
              </c:strCache>
            </c:strRef>
          </c:tx>
          <c:spPr>
            <a:solidFill>
              <a:srgbClr val="0093D3"/>
            </a:solidFill>
            <a:ln w="25400">
              <a:noFill/>
            </a:ln>
          </c:spPr>
          <c:invertIfNegative val="0"/>
          <c:cat>
            <c:strRef>
              <c:f>'5.3'!$A$4:$A$20</c:f>
              <c:strCache>
                <c:ptCount val="17"/>
                <c:pt idx="1">
                  <c:v>&lt; 1350</c:v>
                </c:pt>
                <c:pt idx="4">
                  <c:v>&lt; 1600</c:v>
                </c:pt>
                <c:pt idx="7">
                  <c:v>&lt; 2000</c:v>
                </c:pt>
                <c:pt idx="10">
                  <c:v>&lt; 3000</c:v>
                </c:pt>
                <c:pt idx="13">
                  <c:v>&lt; 4000</c:v>
                </c:pt>
                <c:pt idx="16">
                  <c:v>4000+</c:v>
                </c:pt>
              </c:strCache>
            </c:strRef>
          </c:cat>
          <c:val>
            <c:numRef>
              <c:f>'5.3'!$D$4:$D$20</c:f>
              <c:numCache>
                <c:formatCode>General</c:formatCode>
                <c:ptCount val="17"/>
                <c:pt idx="0">
                  <c:v>3</c:v>
                </c:pt>
                <c:pt idx="3">
                  <c:v>208</c:v>
                </c:pt>
                <c:pt idx="6">
                  <c:v>7232</c:v>
                </c:pt>
                <c:pt idx="9">
                  <c:v>42263</c:v>
                </c:pt>
                <c:pt idx="12">
                  <c:v>12261</c:v>
                </c:pt>
                <c:pt idx="15">
                  <c:v>905</c:v>
                </c:pt>
              </c:numCache>
            </c:numRef>
          </c:val>
          <c:extLst>
            <c:ext xmlns:c16="http://schemas.microsoft.com/office/drawing/2014/chart" uri="{C3380CC4-5D6E-409C-BE32-E72D297353CC}">
              <c16:uniqueId val="{00000000-B144-4CCB-BEBB-2E00041D1F2A}"/>
            </c:ext>
          </c:extLst>
        </c:ser>
        <c:ser>
          <c:idx val="1"/>
          <c:order val="1"/>
          <c:tx>
            <c:strRef>
              <c:f>'5.3'!$E$3</c:f>
              <c:strCache>
                <c:ptCount val="1"/>
                <c:pt idx="0">
                  <c:v>Diesel used in</c:v>
                </c:pt>
              </c:strCache>
            </c:strRef>
          </c:tx>
          <c:spPr>
            <a:solidFill>
              <a:srgbClr val="434646"/>
            </a:solidFill>
            <a:ln w="25400">
              <a:noFill/>
            </a:ln>
          </c:spPr>
          <c:invertIfNegative val="0"/>
          <c:cat>
            <c:strRef>
              <c:f>'5.3'!$A$4:$A$20</c:f>
              <c:strCache>
                <c:ptCount val="17"/>
                <c:pt idx="1">
                  <c:v>&lt; 1350</c:v>
                </c:pt>
                <c:pt idx="4">
                  <c:v>&lt; 1600</c:v>
                </c:pt>
                <c:pt idx="7">
                  <c:v>&lt; 2000</c:v>
                </c:pt>
                <c:pt idx="10">
                  <c:v>&lt; 3000</c:v>
                </c:pt>
                <c:pt idx="13">
                  <c:v>&lt; 4000</c:v>
                </c:pt>
                <c:pt idx="16">
                  <c:v>4000+</c:v>
                </c:pt>
              </c:strCache>
            </c:strRef>
          </c:cat>
          <c:val>
            <c:numRef>
              <c:f>'5.3'!$E$4:$E$20</c:f>
              <c:numCache>
                <c:formatCode>General</c:formatCode>
                <c:ptCount val="17"/>
                <c:pt idx="0">
                  <c:v>10</c:v>
                </c:pt>
                <c:pt idx="3">
                  <c:v>89</c:v>
                </c:pt>
                <c:pt idx="6">
                  <c:v>701</c:v>
                </c:pt>
                <c:pt idx="9">
                  <c:v>6337</c:v>
                </c:pt>
                <c:pt idx="12">
                  <c:v>511</c:v>
                </c:pt>
                <c:pt idx="15">
                  <c:v>262</c:v>
                </c:pt>
              </c:numCache>
            </c:numRef>
          </c:val>
          <c:extLst>
            <c:ext xmlns:c16="http://schemas.microsoft.com/office/drawing/2014/chart" uri="{C3380CC4-5D6E-409C-BE32-E72D297353CC}">
              <c16:uniqueId val="{00000001-B144-4CCB-BEBB-2E00041D1F2A}"/>
            </c:ext>
          </c:extLst>
        </c:ser>
        <c:ser>
          <c:idx val="4"/>
          <c:order val="2"/>
          <c:tx>
            <c:strRef>
              <c:f>'5.3'!$H$3</c:f>
              <c:strCache>
                <c:ptCount val="1"/>
                <c:pt idx="0">
                  <c:v>Diesel new out</c:v>
                </c:pt>
              </c:strCache>
            </c:strRef>
          </c:tx>
          <c:spPr>
            <a:solidFill>
              <a:srgbClr val="0093D3">
                <a:alpha val="45000"/>
              </a:srgbClr>
            </a:solidFill>
            <a:ln w="25400">
              <a:noFill/>
            </a:ln>
          </c:spPr>
          <c:invertIfNegative val="0"/>
          <c:cat>
            <c:strRef>
              <c:f>'5.3'!$A$4:$A$20</c:f>
              <c:strCache>
                <c:ptCount val="17"/>
                <c:pt idx="1">
                  <c:v>&lt; 1350</c:v>
                </c:pt>
                <c:pt idx="4">
                  <c:v>&lt; 1600</c:v>
                </c:pt>
                <c:pt idx="7">
                  <c:v>&lt; 2000</c:v>
                </c:pt>
                <c:pt idx="10">
                  <c:v>&lt; 3000</c:v>
                </c:pt>
                <c:pt idx="13">
                  <c:v>&lt; 4000</c:v>
                </c:pt>
                <c:pt idx="16">
                  <c:v>4000+</c:v>
                </c:pt>
              </c:strCache>
            </c:strRef>
          </c:cat>
          <c:val>
            <c:numRef>
              <c:f>'5.3'!$H$4:$H$20</c:f>
              <c:numCache>
                <c:formatCode>General</c:formatCode>
                <c:ptCount val="17"/>
                <c:pt idx="1">
                  <c:v>5</c:v>
                </c:pt>
                <c:pt idx="4">
                  <c:v>140</c:v>
                </c:pt>
                <c:pt idx="7">
                  <c:v>1396</c:v>
                </c:pt>
                <c:pt idx="10">
                  <c:v>9551</c:v>
                </c:pt>
                <c:pt idx="13">
                  <c:v>862</c:v>
                </c:pt>
                <c:pt idx="16">
                  <c:v>200</c:v>
                </c:pt>
              </c:numCache>
            </c:numRef>
          </c:val>
          <c:extLst>
            <c:ext xmlns:c16="http://schemas.microsoft.com/office/drawing/2014/chart" uri="{C3380CC4-5D6E-409C-BE32-E72D297353CC}">
              <c16:uniqueId val="{00000002-B144-4CCB-BEBB-2E00041D1F2A}"/>
            </c:ext>
          </c:extLst>
        </c:ser>
        <c:ser>
          <c:idx val="5"/>
          <c:order val="3"/>
          <c:tx>
            <c:strRef>
              <c:f>'5.3'!$I$3</c:f>
              <c:strCache>
                <c:ptCount val="1"/>
                <c:pt idx="0">
                  <c:v>Diesel used out</c:v>
                </c:pt>
              </c:strCache>
            </c:strRef>
          </c:tx>
          <c:spPr>
            <a:solidFill>
              <a:srgbClr val="BDC1C1"/>
            </a:solidFill>
            <a:ln w="25400">
              <a:noFill/>
            </a:ln>
          </c:spPr>
          <c:invertIfNegative val="0"/>
          <c:cat>
            <c:strRef>
              <c:f>'5.3'!$A$4:$A$20</c:f>
              <c:strCache>
                <c:ptCount val="17"/>
                <c:pt idx="1">
                  <c:v>&lt; 1350</c:v>
                </c:pt>
                <c:pt idx="4">
                  <c:v>&lt; 1600</c:v>
                </c:pt>
                <c:pt idx="7">
                  <c:v>&lt; 2000</c:v>
                </c:pt>
                <c:pt idx="10">
                  <c:v>&lt; 3000</c:v>
                </c:pt>
                <c:pt idx="13">
                  <c:v>&lt; 4000</c:v>
                </c:pt>
                <c:pt idx="16">
                  <c:v>4000+</c:v>
                </c:pt>
              </c:strCache>
            </c:strRef>
          </c:cat>
          <c:val>
            <c:numRef>
              <c:f>'5.3'!$I$4:$I$20</c:f>
              <c:numCache>
                <c:formatCode>General</c:formatCode>
                <c:ptCount val="17"/>
                <c:pt idx="1">
                  <c:v>9</c:v>
                </c:pt>
                <c:pt idx="4">
                  <c:v>37</c:v>
                </c:pt>
                <c:pt idx="7">
                  <c:v>989</c:v>
                </c:pt>
                <c:pt idx="10">
                  <c:v>7487</c:v>
                </c:pt>
                <c:pt idx="13">
                  <c:v>1592</c:v>
                </c:pt>
                <c:pt idx="16">
                  <c:v>451</c:v>
                </c:pt>
              </c:numCache>
            </c:numRef>
          </c:val>
          <c:extLst>
            <c:ext xmlns:c16="http://schemas.microsoft.com/office/drawing/2014/chart" uri="{C3380CC4-5D6E-409C-BE32-E72D297353CC}">
              <c16:uniqueId val="{00000003-B144-4CCB-BEBB-2E00041D1F2A}"/>
            </c:ext>
          </c:extLst>
        </c:ser>
        <c:dLbls>
          <c:showLegendKey val="0"/>
          <c:showVal val="0"/>
          <c:showCatName val="0"/>
          <c:showSerName val="0"/>
          <c:showPercent val="0"/>
          <c:showBubbleSize val="0"/>
        </c:dLbls>
        <c:gapWidth val="30"/>
        <c:overlap val="100"/>
        <c:axId val="163021952"/>
        <c:axId val="163023872"/>
      </c:barChart>
      <c:catAx>
        <c:axId val="163021952"/>
        <c:scaling>
          <c:orientation val="minMax"/>
        </c:scaling>
        <c:delete val="0"/>
        <c:axPos val="l"/>
        <c:title>
          <c:tx>
            <c:rich>
              <a:bodyPr/>
              <a:lstStyle/>
              <a:p>
                <a:pPr>
                  <a:defRPr sz="700" b="0" i="0" u="none" strike="noStrike" baseline="0">
                    <a:solidFill>
                      <a:srgbClr val="000000"/>
                    </a:solidFill>
                    <a:latin typeface="Arial"/>
                    <a:ea typeface="Arial"/>
                    <a:cs typeface="Arial"/>
                  </a:defRPr>
                </a:pPr>
                <a:r>
                  <a:rPr lang="en-NZ" sz="700"/>
                  <a:t>CC</a:t>
                </a:r>
              </a:p>
            </c:rich>
          </c:tx>
          <c:layout>
            <c:manualLayout>
              <c:xMode val="edge"/>
              <c:yMode val="edge"/>
              <c:x val="3.3627777777778434E-3"/>
              <c:y val="0.46268750000000008"/>
            </c:manualLayout>
          </c:layout>
          <c:overlay val="0"/>
          <c:spPr>
            <a:noFill/>
            <a:ln w="25400">
              <a:noFill/>
            </a:ln>
          </c:spPr>
        </c:title>
        <c:numFmt formatCode="General" sourceLinked="1"/>
        <c:majorTickMark val="none"/>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023872"/>
        <c:crosses val="autoZero"/>
        <c:auto val="1"/>
        <c:lblAlgn val="ctr"/>
        <c:lblOffset val="100"/>
        <c:tickLblSkip val="1"/>
        <c:tickMarkSkip val="1"/>
        <c:noMultiLvlLbl val="0"/>
      </c:catAx>
      <c:valAx>
        <c:axId val="163023872"/>
        <c:scaling>
          <c:orientation val="minMax"/>
          <c:max val="50000"/>
          <c:min val="0"/>
        </c:scaling>
        <c:delete val="0"/>
        <c:axPos val="b"/>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0.51122638888888849"/>
              <c:y val="0.93057638888888849"/>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021952"/>
        <c:crosses val="autoZero"/>
        <c:crossBetween val="between"/>
        <c:majorUnit val="10000"/>
      </c:valAx>
      <c:spPr>
        <a:solidFill>
          <a:srgbClr val="FFFFFF"/>
        </a:solidFill>
        <a:ln w="25400">
          <a:noFill/>
        </a:ln>
      </c:spPr>
    </c:plotArea>
    <c:legend>
      <c:legendPos val="r"/>
      <c:layout>
        <c:manualLayout>
          <c:xMode val="edge"/>
          <c:yMode val="edge"/>
          <c:x val="0.65219555555556108"/>
          <c:y val="0.12676713424067029"/>
          <c:w val="0.3161391666666668"/>
          <c:h val="0.26797777777778026"/>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5.3a : Petrol vehicles entering/leaving the light 2018 fleet </a:t>
            </a:r>
          </a:p>
        </c:rich>
      </c:tx>
      <c:layout>
        <c:manualLayout>
          <c:xMode val="edge"/>
          <c:yMode val="edge"/>
          <c:x val="0.14426388888888891"/>
          <c:y val="1.4699537037037061E-2"/>
        </c:manualLayout>
      </c:layout>
      <c:overlay val="0"/>
      <c:spPr>
        <a:noFill/>
        <a:ln w="25400">
          <a:noFill/>
        </a:ln>
      </c:spPr>
    </c:title>
    <c:autoTitleDeleted val="0"/>
    <c:plotArea>
      <c:layout>
        <c:manualLayout>
          <c:layoutTarget val="inner"/>
          <c:xMode val="edge"/>
          <c:yMode val="edge"/>
          <c:x val="0.19673833333333601"/>
          <c:y val="0.1655638888888889"/>
          <c:w val="0.7477433333333473"/>
          <c:h val="0.69229305555555565"/>
        </c:manualLayout>
      </c:layout>
      <c:barChart>
        <c:barDir val="bar"/>
        <c:grouping val="stacked"/>
        <c:varyColors val="0"/>
        <c:ser>
          <c:idx val="0"/>
          <c:order val="0"/>
          <c:tx>
            <c:strRef>
              <c:f>'5.3'!$B$3</c:f>
              <c:strCache>
                <c:ptCount val="1"/>
                <c:pt idx="0">
                  <c:v>Petrol new in</c:v>
                </c:pt>
              </c:strCache>
            </c:strRef>
          </c:tx>
          <c:spPr>
            <a:solidFill>
              <a:srgbClr val="0093D3"/>
            </a:solidFill>
            <a:ln w="25400">
              <a:noFill/>
            </a:ln>
          </c:spPr>
          <c:invertIfNegative val="0"/>
          <c:cat>
            <c:strRef>
              <c:f>'5.3'!$A$4:$A$20</c:f>
              <c:strCache>
                <c:ptCount val="17"/>
                <c:pt idx="1">
                  <c:v>&lt; 1350</c:v>
                </c:pt>
                <c:pt idx="4">
                  <c:v>&lt; 1600</c:v>
                </c:pt>
                <c:pt idx="7">
                  <c:v>&lt; 2000</c:v>
                </c:pt>
                <c:pt idx="10">
                  <c:v>&lt; 3000</c:v>
                </c:pt>
                <c:pt idx="13">
                  <c:v>&lt; 4000</c:v>
                </c:pt>
                <c:pt idx="16">
                  <c:v>4000+</c:v>
                </c:pt>
              </c:strCache>
            </c:strRef>
          </c:cat>
          <c:val>
            <c:numRef>
              <c:f>'5.3'!$B$4:$B$20</c:f>
              <c:numCache>
                <c:formatCode>General</c:formatCode>
                <c:ptCount val="17"/>
                <c:pt idx="0">
                  <c:v>9239</c:v>
                </c:pt>
                <c:pt idx="3">
                  <c:v>23158</c:v>
                </c:pt>
                <c:pt idx="6">
                  <c:v>37398</c:v>
                </c:pt>
                <c:pt idx="9">
                  <c:v>17434</c:v>
                </c:pt>
                <c:pt idx="12">
                  <c:v>6355</c:v>
                </c:pt>
                <c:pt idx="15">
                  <c:v>1566</c:v>
                </c:pt>
              </c:numCache>
            </c:numRef>
          </c:val>
          <c:extLst>
            <c:ext xmlns:c16="http://schemas.microsoft.com/office/drawing/2014/chart" uri="{C3380CC4-5D6E-409C-BE32-E72D297353CC}">
              <c16:uniqueId val="{00000000-9352-4E9B-A5C6-1D19771699E4}"/>
            </c:ext>
          </c:extLst>
        </c:ser>
        <c:ser>
          <c:idx val="1"/>
          <c:order val="1"/>
          <c:tx>
            <c:strRef>
              <c:f>'5.3'!$C$3</c:f>
              <c:strCache>
                <c:ptCount val="1"/>
                <c:pt idx="0">
                  <c:v>Petrol used in</c:v>
                </c:pt>
              </c:strCache>
            </c:strRef>
          </c:tx>
          <c:spPr>
            <a:solidFill>
              <a:srgbClr val="434646"/>
            </a:solidFill>
            <a:ln w="25400">
              <a:noFill/>
            </a:ln>
          </c:spPr>
          <c:invertIfNegative val="0"/>
          <c:cat>
            <c:strRef>
              <c:f>'5.3'!$A$4:$A$20</c:f>
              <c:strCache>
                <c:ptCount val="17"/>
                <c:pt idx="1">
                  <c:v>&lt; 1350</c:v>
                </c:pt>
                <c:pt idx="4">
                  <c:v>&lt; 1600</c:v>
                </c:pt>
                <c:pt idx="7">
                  <c:v>&lt; 2000</c:v>
                </c:pt>
                <c:pt idx="10">
                  <c:v>&lt; 3000</c:v>
                </c:pt>
                <c:pt idx="13">
                  <c:v>&lt; 4000</c:v>
                </c:pt>
                <c:pt idx="16">
                  <c:v>4000+</c:v>
                </c:pt>
              </c:strCache>
            </c:strRef>
          </c:cat>
          <c:val>
            <c:numRef>
              <c:f>'5.3'!$C$4:$C$20</c:f>
              <c:numCache>
                <c:formatCode>General</c:formatCode>
                <c:ptCount val="17"/>
                <c:pt idx="0">
                  <c:v>23794</c:v>
                </c:pt>
                <c:pt idx="3">
                  <c:v>34638</c:v>
                </c:pt>
                <c:pt idx="6">
                  <c:v>47654</c:v>
                </c:pt>
                <c:pt idx="9">
                  <c:v>31921</c:v>
                </c:pt>
                <c:pt idx="12">
                  <c:v>7090</c:v>
                </c:pt>
                <c:pt idx="15">
                  <c:v>4122</c:v>
                </c:pt>
              </c:numCache>
            </c:numRef>
          </c:val>
          <c:extLst>
            <c:ext xmlns:c16="http://schemas.microsoft.com/office/drawing/2014/chart" uri="{C3380CC4-5D6E-409C-BE32-E72D297353CC}">
              <c16:uniqueId val="{00000001-9352-4E9B-A5C6-1D19771699E4}"/>
            </c:ext>
          </c:extLst>
        </c:ser>
        <c:ser>
          <c:idx val="4"/>
          <c:order val="2"/>
          <c:tx>
            <c:strRef>
              <c:f>'5.3'!$F$3</c:f>
              <c:strCache>
                <c:ptCount val="1"/>
                <c:pt idx="0">
                  <c:v>Petrol new out</c:v>
                </c:pt>
              </c:strCache>
            </c:strRef>
          </c:tx>
          <c:spPr>
            <a:solidFill>
              <a:srgbClr val="0093D3">
                <a:alpha val="45000"/>
              </a:srgbClr>
            </a:solidFill>
            <a:ln w="25400">
              <a:noFill/>
            </a:ln>
          </c:spPr>
          <c:invertIfNegative val="0"/>
          <c:cat>
            <c:strRef>
              <c:f>'5.3'!$A$4:$A$20</c:f>
              <c:strCache>
                <c:ptCount val="17"/>
                <c:pt idx="1">
                  <c:v>&lt; 1350</c:v>
                </c:pt>
                <c:pt idx="4">
                  <c:v>&lt; 1600</c:v>
                </c:pt>
                <c:pt idx="7">
                  <c:v>&lt; 2000</c:v>
                </c:pt>
                <c:pt idx="10">
                  <c:v>&lt; 3000</c:v>
                </c:pt>
                <c:pt idx="13">
                  <c:v>&lt; 4000</c:v>
                </c:pt>
                <c:pt idx="16">
                  <c:v>4000+</c:v>
                </c:pt>
              </c:strCache>
            </c:strRef>
          </c:cat>
          <c:val>
            <c:numRef>
              <c:f>'5.3'!$F$4:$F$20</c:f>
              <c:numCache>
                <c:formatCode>General</c:formatCode>
                <c:ptCount val="17"/>
                <c:pt idx="1">
                  <c:v>5790</c:v>
                </c:pt>
                <c:pt idx="4">
                  <c:v>12508</c:v>
                </c:pt>
                <c:pt idx="7">
                  <c:v>15739</c:v>
                </c:pt>
                <c:pt idx="10">
                  <c:v>13684</c:v>
                </c:pt>
                <c:pt idx="13">
                  <c:v>9784</c:v>
                </c:pt>
                <c:pt idx="16">
                  <c:v>2255</c:v>
                </c:pt>
              </c:numCache>
            </c:numRef>
          </c:val>
          <c:extLst>
            <c:ext xmlns:c16="http://schemas.microsoft.com/office/drawing/2014/chart" uri="{C3380CC4-5D6E-409C-BE32-E72D297353CC}">
              <c16:uniqueId val="{00000002-9352-4E9B-A5C6-1D19771699E4}"/>
            </c:ext>
          </c:extLst>
        </c:ser>
        <c:ser>
          <c:idx val="5"/>
          <c:order val="3"/>
          <c:tx>
            <c:strRef>
              <c:f>'5.3'!$G$3</c:f>
              <c:strCache>
                <c:ptCount val="1"/>
                <c:pt idx="0">
                  <c:v>Petrol used out</c:v>
                </c:pt>
              </c:strCache>
            </c:strRef>
          </c:tx>
          <c:spPr>
            <a:solidFill>
              <a:srgbClr val="BDC1C1"/>
            </a:solidFill>
            <a:ln w="25400">
              <a:noFill/>
            </a:ln>
          </c:spPr>
          <c:invertIfNegative val="0"/>
          <c:cat>
            <c:strRef>
              <c:f>'5.3'!$A$4:$A$20</c:f>
              <c:strCache>
                <c:ptCount val="17"/>
                <c:pt idx="1">
                  <c:v>&lt; 1350</c:v>
                </c:pt>
                <c:pt idx="4">
                  <c:v>&lt; 1600</c:v>
                </c:pt>
                <c:pt idx="7">
                  <c:v>&lt; 2000</c:v>
                </c:pt>
                <c:pt idx="10">
                  <c:v>&lt; 3000</c:v>
                </c:pt>
                <c:pt idx="13">
                  <c:v>&lt; 4000</c:v>
                </c:pt>
                <c:pt idx="16">
                  <c:v>4000+</c:v>
                </c:pt>
              </c:strCache>
            </c:strRef>
          </c:cat>
          <c:val>
            <c:numRef>
              <c:f>'5.3'!$G$4:$G$20</c:f>
              <c:numCache>
                <c:formatCode>General</c:formatCode>
                <c:ptCount val="17"/>
                <c:pt idx="1">
                  <c:v>10115</c:v>
                </c:pt>
                <c:pt idx="4">
                  <c:v>24889</c:v>
                </c:pt>
                <c:pt idx="7">
                  <c:v>41991</c:v>
                </c:pt>
                <c:pt idx="10">
                  <c:v>21893</c:v>
                </c:pt>
                <c:pt idx="13">
                  <c:v>2950</c:v>
                </c:pt>
                <c:pt idx="16">
                  <c:v>1134</c:v>
                </c:pt>
              </c:numCache>
            </c:numRef>
          </c:val>
          <c:extLst>
            <c:ext xmlns:c16="http://schemas.microsoft.com/office/drawing/2014/chart" uri="{C3380CC4-5D6E-409C-BE32-E72D297353CC}">
              <c16:uniqueId val="{00000003-9352-4E9B-A5C6-1D19771699E4}"/>
            </c:ext>
          </c:extLst>
        </c:ser>
        <c:dLbls>
          <c:showLegendKey val="0"/>
          <c:showVal val="0"/>
          <c:showCatName val="0"/>
          <c:showSerName val="0"/>
          <c:showPercent val="0"/>
          <c:showBubbleSize val="0"/>
        </c:dLbls>
        <c:gapWidth val="30"/>
        <c:overlap val="100"/>
        <c:axId val="162976512"/>
        <c:axId val="162978432"/>
      </c:barChart>
      <c:catAx>
        <c:axId val="162976512"/>
        <c:scaling>
          <c:orientation val="minMax"/>
        </c:scaling>
        <c:delete val="0"/>
        <c:axPos val="l"/>
        <c:title>
          <c:tx>
            <c:rich>
              <a:bodyPr/>
              <a:lstStyle/>
              <a:p>
                <a:pPr>
                  <a:defRPr sz="700" b="0" i="0" u="none" strike="noStrike" baseline="0">
                    <a:solidFill>
                      <a:srgbClr val="000000"/>
                    </a:solidFill>
                    <a:latin typeface="Arial"/>
                    <a:ea typeface="Arial"/>
                    <a:cs typeface="Arial"/>
                  </a:defRPr>
                </a:pPr>
                <a:r>
                  <a:rPr lang="en-NZ" sz="700"/>
                  <a:t>CC</a:t>
                </a:r>
              </a:p>
            </c:rich>
          </c:tx>
          <c:layout>
            <c:manualLayout>
              <c:xMode val="edge"/>
              <c:yMode val="edge"/>
              <c:x val="3.3627777777778434E-3"/>
              <c:y val="0.46856712962962982"/>
            </c:manualLayout>
          </c:layout>
          <c:overlay val="0"/>
          <c:spPr>
            <a:noFill/>
            <a:ln w="25400">
              <a:noFill/>
            </a:ln>
          </c:spPr>
        </c:title>
        <c:numFmt formatCode="General" sourceLinked="1"/>
        <c:majorTickMark val="none"/>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978432"/>
        <c:crosses val="autoZero"/>
        <c:auto val="1"/>
        <c:lblAlgn val="ctr"/>
        <c:lblOffset val="100"/>
        <c:tickLblSkip val="1"/>
        <c:tickMarkSkip val="1"/>
        <c:noMultiLvlLbl val="0"/>
      </c:catAx>
      <c:valAx>
        <c:axId val="162978432"/>
        <c:scaling>
          <c:orientation val="minMax"/>
          <c:min val="0"/>
        </c:scaling>
        <c:delete val="0"/>
        <c:axPos val="b"/>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0.47947638888889588"/>
              <c:y val="0.93057638888888849"/>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976512"/>
        <c:crosses val="autoZero"/>
        <c:crossBetween val="between"/>
        <c:majorUnit val="10000"/>
      </c:valAx>
      <c:spPr>
        <a:solidFill>
          <a:srgbClr val="FFFFFF"/>
        </a:solidFill>
        <a:ln w="25400">
          <a:noFill/>
        </a:ln>
      </c:spPr>
    </c:plotArea>
    <c:legend>
      <c:legendPos val="r"/>
      <c:layout>
        <c:manualLayout>
          <c:xMode val="edge"/>
          <c:yMode val="edge"/>
          <c:x val="0.7294177777777775"/>
          <c:y val="0.14970601851851853"/>
          <c:w val="0.23500030053495224"/>
          <c:h val="0.19154264657315184"/>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1.6 : Light fleet travel per capita</a:t>
            </a:r>
          </a:p>
        </c:rich>
      </c:tx>
      <c:layout>
        <c:manualLayout>
          <c:xMode val="edge"/>
          <c:yMode val="edge"/>
          <c:x val="0.17383694444444656"/>
          <c:y val="1.4780092592592595E-2"/>
        </c:manualLayout>
      </c:layout>
      <c:overlay val="0"/>
      <c:spPr>
        <a:noFill/>
        <a:ln w="25400">
          <a:noFill/>
        </a:ln>
      </c:spPr>
    </c:title>
    <c:autoTitleDeleted val="0"/>
    <c:plotArea>
      <c:layout>
        <c:manualLayout>
          <c:layoutTarget val="inner"/>
          <c:xMode val="edge"/>
          <c:yMode val="edge"/>
          <c:x val="0.15504500000000296"/>
          <c:y val="0.13466334164588528"/>
          <c:w val="0.7923911111111116"/>
          <c:h val="0.76970185185186124"/>
        </c:manualLayout>
      </c:layout>
      <c:lineChart>
        <c:grouping val="standard"/>
        <c:varyColors val="0"/>
        <c:ser>
          <c:idx val="0"/>
          <c:order val="0"/>
          <c:spPr>
            <a:ln w="25400">
              <a:solidFill>
                <a:srgbClr val="00CCFF"/>
              </a:solidFill>
              <a:prstDash val="solid"/>
            </a:ln>
          </c:spPr>
          <c:marker>
            <c:symbol val="none"/>
          </c:marker>
          <c:cat>
            <c:numRef>
              <c:f>'1.4 to 1.7'!$A$4:$A$21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'1.4 to 1.7'!$I$4:$I$21</c:f>
              <c:numCache>
                <c:formatCode>0.0</c:formatCode>
                <c:ptCount val="18"/>
                <c:pt idx="0">
                  <c:v>8764.3697935833006</c:v>
                </c:pt>
                <c:pt idx="1">
                  <c:v>8890.2493111308086</c:v>
                </c:pt>
                <c:pt idx="2">
                  <c:v>8980.4229424910627</c:v>
                </c:pt>
                <c:pt idx="3">
                  <c:v>9082.4938698470942</c:v>
                </c:pt>
                <c:pt idx="4">
                  <c:v>9048.8024649846393</c:v>
                </c:pt>
                <c:pt idx="5">
                  <c:v>8915.9663227070687</c:v>
                </c:pt>
                <c:pt idx="6">
                  <c:v>8960.9384426345932</c:v>
                </c:pt>
                <c:pt idx="7">
                  <c:v>8743.2625083337243</c:v>
                </c:pt>
                <c:pt idx="8">
                  <c:v>8675.1701866313379</c:v>
                </c:pt>
                <c:pt idx="9">
                  <c:v>8572.2753441974855</c:v>
                </c:pt>
                <c:pt idx="10">
                  <c:v>8403.4140869069342</c:v>
                </c:pt>
                <c:pt idx="11">
                  <c:v>8374.8684530750197</c:v>
                </c:pt>
                <c:pt idx="12">
                  <c:v>8434.824922446589</c:v>
                </c:pt>
                <c:pt idx="13">
                  <c:v>8514.0232964498755</c:v>
                </c:pt>
                <c:pt idx="14">
                  <c:v>8672.3421583219097</c:v>
                </c:pt>
                <c:pt idx="15">
                  <c:v>8908.8058584760929</c:v>
                </c:pt>
                <c:pt idx="16">
                  <c:v>9043.9274081645435</c:v>
                </c:pt>
                <c:pt idx="17">
                  <c:v>9185.1641602701875</c:v>
                </c:pt>
              </c:numCache>
            </c:numRef>
          </c:val>
          <c:smooth val="0"/>
          <c:extLst>
            <c:ext xmlns:c16="http://schemas.microsoft.com/office/drawing/2014/chart" uri="{C3380CC4-5D6E-409C-BE32-E72D297353CC}">
              <c16:uniqueId val="{00000000-D45C-4E00-87B7-37DFDA9F52A9}"/>
            </c:ext>
          </c:extLst>
        </c:ser>
        <c:dLbls>
          <c:showLegendKey val="0"/>
          <c:showVal val="0"/>
          <c:showCatName val="0"/>
          <c:showSerName val="0"/>
          <c:showPercent val="0"/>
          <c:showBubbleSize val="0"/>
        </c:dLbls>
        <c:smooth val="0"/>
        <c:axId val="142781824"/>
        <c:axId val="142877824"/>
      </c:lineChart>
      <c:catAx>
        <c:axId val="1427818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2877824"/>
        <c:crosses val="autoZero"/>
        <c:auto val="1"/>
        <c:lblAlgn val="ctr"/>
        <c:lblOffset val="100"/>
        <c:tickLblSkip val="2"/>
        <c:tickMarkSkip val="1"/>
        <c:noMultiLvlLbl val="0"/>
      </c:catAx>
      <c:valAx>
        <c:axId val="142877824"/>
        <c:scaling>
          <c:orientation val="minMax"/>
          <c:max val="10000"/>
          <c:min val="70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Annual km</a:t>
                </a:r>
              </a:p>
            </c:rich>
          </c:tx>
          <c:layout>
            <c:manualLayout>
              <c:xMode val="edge"/>
              <c:yMode val="edge"/>
              <c:x val="3.7919444444444849E-3"/>
              <c:y val="0.373882407407416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2781824"/>
        <c:crosses val="autoZero"/>
        <c:crossBetween val="midCat"/>
        <c:majorUnit val="5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6.2a : Average age of light used imports entering the fleet </a:t>
            </a:r>
          </a:p>
        </c:rich>
      </c:tx>
      <c:layout>
        <c:manualLayout>
          <c:xMode val="edge"/>
          <c:yMode val="edge"/>
          <c:x val="0.13268634426367767"/>
          <c:y val="3.2183931554011121E-2"/>
        </c:manualLayout>
      </c:layout>
      <c:overlay val="0"/>
      <c:spPr>
        <a:noFill/>
        <a:ln w="25400">
          <a:noFill/>
        </a:ln>
      </c:spPr>
    </c:title>
    <c:autoTitleDeleted val="0"/>
    <c:plotArea>
      <c:layout>
        <c:manualLayout>
          <c:layoutTarget val="inner"/>
          <c:xMode val="edge"/>
          <c:yMode val="edge"/>
          <c:x val="9.0954444444444768E-2"/>
          <c:y val="0.14588859416445624"/>
          <c:w val="0.8733980555555656"/>
          <c:h val="0.72435833333333965"/>
        </c:manualLayout>
      </c:layout>
      <c:barChart>
        <c:barDir val="col"/>
        <c:grouping val="clustered"/>
        <c:varyColors val="0"/>
        <c:ser>
          <c:idx val="0"/>
          <c:order val="0"/>
          <c:tx>
            <c:strRef>
              <c:f>'6.1,6.2a,c'!$A$11</c:f>
              <c:strCache>
                <c:ptCount val="1"/>
                <c:pt idx="0">
                  <c:v>Bus </c:v>
                </c:pt>
              </c:strCache>
            </c:strRef>
          </c:tx>
          <c:spPr>
            <a:solidFill>
              <a:srgbClr val="0093D3"/>
            </a:solidFill>
            <a:ln w="25400">
              <a:noFill/>
            </a:ln>
          </c:spPr>
          <c:invertIfNegative val="0"/>
          <c:cat>
            <c:numRef>
              <c:f>'6.1,6.2a,c'!$B$60:$B$78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'6.1,6.2a,c'!$E$60:$E$78</c:f>
              <c:numCache>
                <c:formatCode>0.00</c:formatCode>
                <c:ptCount val="19"/>
                <c:pt idx="0">
                  <c:v>7.2469355588999997</c:v>
                </c:pt>
                <c:pt idx="1">
                  <c:v>7.5255666256999998</c:v>
                </c:pt>
                <c:pt idx="2">
                  <c:v>7.1696585648999998</c:v>
                </c:pt>
                <c:pt idx="3">
                  <c:v>7.2877902625999997</c:v>
                </c:pt>
                <c:pt idx="4">
                  <c:v>7.7057296231999999</c:v>
                </c:pt>
                <c:pt idx="5">
                  <c:v>8.1298366687999994</c:v>
                </c:pt>
                <c:pt idx="6">
                  <c:v>8.3498255914000001</c:v>
                </c:pt>
                <c:pt idx="7">
                  <c:v>8.3334346412000002</c:v>
                </c:pt>
                <c:pt idx="8">
                  <c:v>8.4852411301000004</c:v>
                </c:pt>
                <c:pt idx="9">
                  <c:v>8.2397707917999998</c:v>
                </c:pt>
                <c:pt idx="10">
                  <c:v>8.2431724732999996</c:v>
                </c:pt>
                <c:pt idx="11">
                  <c:v>8.9063149912000004</c:v>
                </c:pt>
                <c:pt idx="12">
                  <c:v>8.1729707132999998</c:v>
                </c:pt>
                <c:pt idx="13">
                  <c:v>7.9673613311000002</c:v>
                </c:pt>
                <c:pt idx="14">
                  <c:v>8.3059991832000009</c:v>
                </c:pt>
                <c:pt idx="15">
                  <c:v>8.7616595135999997</c:v>
                </c:pt>
                <c:pt idx="16">
                  <c:v>9.4675245703000002</c:v>
                </c:pt>
                <c:pt idx="17">
                  <c:v>9.7186064126999998</c:v>
                </c:pt>
                <c:pt idx="18">
                  <c:v>10.084888343999999</c:v>
                </c:pt>
              </c:numCache>
            </c:numRef>
          </c:val>
          <c:extLst>
            <c:ext xmlns:c16="http://schemas.microsoft.com/office/drawing/2014/chart" uri="{C3380CC4-5D6E-409C-BE32-E72D297353CC}">
              <c16:uniqueId val="{00000000-5105-4CF5-A921-A252DF49378B}"/>
            </c:ext>
          </c:extLst>
        </c:ser>
        <c:dLbls>
          <c:showLegendKey val="0"/>
          <c:showVal val="0"/>
          <c:showCatName val="0"/>
          <c:showSerName val="0"/>
          <c:showPercent val="0"/>
          <c:showBubbleSize val="0"/>
        </c:dLbls>
        <c:gapWidth val="150"/>
        <c:axId val="163135488"/>
        <c:axId val="163137408"/>
      </c:barChart>
      <c:catAx>
        <c:axId val="16313548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Fleet year</a:t>
                </a:r>
              </a:p>
            </c:rich>
          </c:tx>
          <c:layout>
            <c:manualLayout>
              <c:xMode val="edge"/>
              <c:yMode val="edge"/>
              <c:x val="0.48634583333333331"/>
              <c:y val="0.935030092592600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137408"/>
        <c:crosses val="autoZero"/>
        <c:auto val="1"/>
        <c:lblAlgn val="ctr"/>
        <c:lblOffset val="100"/>
        <c:tickLblSkip val="2"/>
        <c:tickMarkSkip val="1"/>
        <c:noMultiLvlLbl val="0"/>
      </c:catAx>
      <c:valAx>
        <c:axId val="163137408"/>
        <c:scaling>
          <c:orientation val="minMax"/>
          <c:max val="12"/>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age</a:t>
                </a:r>
              </a:p>
            </c:rich>
          </c:tx>
          <c:layout>
            <c:manualLayout>
              <c:xMode val="edge"/>
              <c:yMode val="edge"/>
              <c:x val="2.0702777777778254E-3"/>
              <c:y val="0.3609203703703781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135488"/>
        <c:crosses val="autoZero"/>
        <c:crossBetween val="between"/>
        <c:majorUnit val="2"/>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6.1 : Vehicles entering the light fleet </a:t>
            </a:r>
          </a:p>
        </c:rich>
      </c:tx>
      <c:layout>
        <c:manualLayout>
          <c:xMode val="edge"/>
          <c:yMode val="edge"/>
          <c:x val="0.18136083333333344"/>
          <c:y val="1.4780092592592596E-2"/>
        </c:manualLayout>
      </c:layout>
      <c:overlay val="0"/>
      <c:spPr>
        <a:noFill/>
        <a:ln w="25400">
          <a:noFill/>
        </a:ln>
      </c:spPr>
    </c:title>
    <c:autoTitleDeleted val="0"/>
    <c:plotArea>
      <c:layout>
        <c:manualLayout>
          <c:layoutTarget val="inner"/>
          <c:xMode val="edge"/>
          <c:yMode val="edge"/>
          <c:x val="0.15248777777777794"/>
          <c:y val="0.10920748542795802"/>
          <c:w val="0.82845138888888892"/>
          <c:h val="0.74927083333334843"/>
        </c:manualLayout>
      </c:layout>
      <c:barChart>
        <c:barDir val="col"/>
        <c:grouping val="stacked"/>
        <c:varyColors val="0"/>
        <c:ser>
          <c:idx val="0"/>
          <c:order val="0"/>
          <c:tx>
            <c:strRef>
              <c:f>'6.1,6.2a,c'!$D$2</c:f>
              <c:strCache>
                <c:ptCount val="1"/>
                <c:pt idx="0">
                  <c:v>New vehicles</c:v>
                </c:pt>
              </c:strCache>
            </c:strRef>
          </c:tx>
          <c:spPr>
            <a:solidFill>
              <a:srgbClr val="0093D3"/>
            </a:solidFill>
            <a:ln w="25400">
              <a:noFill/>
            </a:ln>
          </c:spPr>
          <c:invertIfNegative val="0"/>
          <c:cat>
            <c:numRef>
              <c:f>'6.1,6.2a,c'!$B$60:$B$78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'6.1,6.2a,c'!$D$60:$D$78</c:f>
              <c:numCache>
                <c:formatCode>General</c:formatCode>
                <c:ptCount val="19"/>
                <c:pt idx="0">
                  <c:v>75055</c:v>
                </c:pt>
                <c:pt idx="1">
                  <c:v>76131</c:v>
                </c:pt>
                <c:pt idx="2">
                  <c:v>83996</c:v>
                </c:pt>
                <c:pt idx="3">
                  <c:v>91375</c:v>
                </c:pt>
                <c:pt idx="4">
                  <c:v>97245</c:v>
                </c:pt>
                <c:pt idx="5">
                  <c:v>101410</c:v>
                </c:pt>
                <c:pt idx="6">
                  <c:v>98987</c:v>
                </c:pt>
                <c:pt idx="7">
                  <c:v>101294</c:v>
                </c:pt>
                <c:pt idx="8">
                  <c:v>95532</c:v>
                </c:pt>
                <c:pt idx="9">
                  <c:v>70516</c:v>
                </c:pt>
                <c:pt idx="10">
                  <c:v>81134</c:v>
                </c:pt>
                <c:pt idx="11">
                  <c:v>84695</c:v>
                </c:pt>
                <c:pt idx="12">
                  <c:v>100773</c:v>
                </c:pt>
                <c:pt idx="13">
                  <c:v>112381</c:v>
                </c:pt>
                <c:pt idx="14">
                  <c:v>125335</c:v>
                </c:pt>
                <c:pt idx="15">
                  <c:v>132376</c:v>
                </c:pt>
                <c:pt idx="16">
                  <c:v>145559</c:v>
                </c:pt>
                <c:pt idx="17">
                  <c:v>157557</c:v>
                </c:pt>
                <c:pt idx="18">
                  <c:v>158781</c:v>
                </c:pt>
              </c:numCache>
            </c:numRef>
          </c:val>
          <c:extLst>
            <c:ext xmlns:c16="http://schemas.microsoft.com/office/drawing/2014/chart" uri="{C3380CC4-5D6E-409C-BE32-E72D297353CC}">
              <c16:uniqueId val="{00000000-ABF9-45A5-B827-3C5E5D249CE5}"/>
            </c:ext>
          </c:extLst>
        </c:ser>
        <c:ser>
          <c:idx val="1"/>
          <c:order val="1"/>
          <c:tx>
            <c:strRef>
              <c:f>'6.1,6.2a,c'!$F$2</c:f>
              <c:strCache>
                <c:ptCount val="1"/>
                <c:pt idx="0">
                  <c:v>Used vehicles</c:v>
                </c:pt>
              </c:strCache>
            </c:strRef>
          </c:tx>
          <c:spPr>
            <a:solidFill>
              <a:srgbClr val="434646"/>
            </a:solidFill>
            <a:ln w="25400">
              <a:noFill/>
            </a:ln>
          </c:spPr>
          <c:invertIfNegative val="0"/>
          <c:cat>
            <c:numRef>
              <c:f>'6.1,6.2a,c'!$B$60:$B$78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'6.1,6.2a,c'!$F$60:$F$78</c:f>
              <c:numCache>
                <c:formatCode>General</c:formatCode>
                <c:ptCount val="19"/>
                <c:pt idx="0">
                  <c:v>122453</c:v>
                </c:pt>
                <c:pt idx="1">
                  <c:v>135098</c:v>
                </c:pt>
                <c:pt idx="2">
                  <c:v>144947</c:v>
                </c:pt>
                <c:pt idx="3">
                  <c:v>167047</c:v>
                </c:pt>
                <c:pt idx="4">
                  <c:v>165421</c:v>
                </c:pt>
                <c:pt idx="5">
                  <c:v>163594</c:v>
                </c:pt>
                <c:pt idx="6">
                  <c:v>133881</c:v>
                </c:pt>
                <c:pt idx="7">
                  <c:v>131612</c:v>
                </c:pt>
                <c:pt idx="8">
                  <c:v>99635</c:v>
                </c:pt>
                <c:pt idx="9">
                  <c:v>75739</c:v>
                </c:pt>
                <c:pt idx="10">
                  <c:v>95093</c:v>
                </c:pt>
                <c:pt idx="11">
                  <c:v>87031</c:v>
                </c:pt>
                <c:pt idx="12">
                  <c:v>84919</c:v>
                </c:pt>
                <c:pt idx="13">
                  <c:v>107342</c:v>
                </c:pt>
                <c:pt idx="14">
                  <c:v>139569</c:v>
                </c:pt>
                <c:pt idx="15">
                  <c:v>153780</c:v>
                </c:pt>
                <c:pt idx="16">
                  <c:v>161984</c:v>
                </c:pt>
                <c:pt idx="17">
                  <c:v>179551</c:v>
                </c:pt>
                <c:pt idx="18">
                  <c:v>160717</c:v>
                </c:pt>
              </c:numCache>
            </c:numRef>
          </c:val>
          <c:extLst>
            <c:ext xmlns:c16="http://schemas.microsoft.com/office/drawing/2014/chart" uri="{C3380CC4-5D6E-409C-BE32-E72D297353CC}">
              <c16:uniqueId val="{00000001-ABF9-45A5-B827-3C5E5D249CE5}"/>
            </c:ext>
          </c:extLst>
        </c:ser>
        <c:dLbls>
          <c:showLegendKey val="0"/>
          <c:showVal val="0"/>
          <c:showCatName val="0"/>
          <c:showSerName val="0"/>
          <c:showPercent val="0"/>
          <c:showBubbleSize val="0"/>
        </c:dLbls>
        <c:gapWidth val="150"/>
        <c:overlap val="100"/>
        <c:axId val="163192832"/>
        <c:axId val="163194752"/>
      </c:barChart>
      <c:catAx>
        <c:axId val="16319283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3612888181037854"/>
              <c:y val="0.9461734328663462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194752"/>
        <c:crosses val="autoZero"/>
        <c:auto val="1"/>
        <c:lblAlgn val="ctr"/>
        <c:lblOffset val="100"/>
        <c:tickLblSkip val="2"/>
        <c:tickMarkSkip val="1"/>
        <c:noMultiLvlLbl val="0"/>
      </c:catAx>
      <c:valAx>
        <c:axId val="163194752"/>
        <c:scaling>
          <c:orientation val="minMax"/>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1.5875047755136481E-3"/>
              <c:y val="0.4289276340457492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192832"/>
        <c:crosses val="autoZero"/>
        <c:crossBetween val="between"/>
      </c:valAx>
      <c:spPr>
        <a:solidFill>
          <a:srgbClr val="FFFFFF"/>
        </a:solidFill>
        <a:ln w="25400">
          <a:noFill/>
        </a:ln>
      </c:spPr>
    </c:plotArea>
    <c:legend>
      <c:legendPos val="r"/>
      <c:layout>
        <c:manualLayout>
          <c:xMode val="edge"/>
          <c:yMode val="edge"/>
          <c:x val="0.69340222222222159"/>
          <c:y val="0.10460648148148288"/>
          <c:w val="0.2191366666666667"/>
          <c:h val="0.10972560248151395"/>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6.2c : Average age of heavy used imports entering the fleet </a:t>
            </a:r>
          </a:p>
        </c:rich>
      </c:tx>
      <c:layout>
        <c:manualLayout>
          <c:xMode val="edge"/>
          <c:yMode val="edge"/>
          <c:x val="0.13790175093897761"/>
          <c:y val="6.3643180966015634E-3"/>
        </c:manualLayout>
      </c:layout>
      <c:overlay val="0"/>
      <c:spPr>
        <a:noFill/>
        <a:ln w="25400">
          <a:noFill/>
        </a:ln>
      </c:spPr>
    </c:title>
    <c:autoTitleDeleted val="0"/>
    <c:plotArea>
      <c:layout>
        <c:manualLayout>
          <c:layoutTarget val="inner"/>
          <c:xMode val="edge"/>
          <c:yMode val="edge"/>
          <c:x val="0.10000016276068471"/>
          <c:y val="0.12686597983223491"/>
          <c:w val="0.86666807725925465"/>
          <c:h val="0.72149318336741652"/>
        </c:manualLayout>
      </c:layout>
      <c:barChart>
        <c:barDir val="col"/>
        <c:grouping val="clustered"/>
        <c:varyColors val="0"/>
        <c:ser>
          <c:idx val="1"/>
          <c:order val="0"/>
          <c:tx>
            <c:strRef>
              <c:f>'6.1,6.2a,c'!$A$3</c:f>
              <c:strCache>
                <c:ptCount val="1"/>
                <c:pt idx="0">
                  <c:v>Bus </c:v>
                </c:pt>
              </c:strCache>
            </c:strRef>
          </c:tx>
          <c:spPr>
            <a:solidFill>
              <a:srgbClr val="0093D3"/>
            </a:solidFill>
            <a:ln w="25400">
              <a:noFill/>
            </a:ln>
          </c:spPr>
          <c:invertIfNegative val="0"/>
          <c:cat>
            <c:numRef>
              <c:f>'6.1,6.2a,c'!$B$3:$B$21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'6.1,6.2a,c'!$E$3:$E$21</c:f>
              <c:numCache>
                <c:formatCode>0.00</c:formatCode>
                <c:ptCount val="19"/>
                <c:pt idx="0">
                  <c:v>10.468553459000001</c:v>
                </c:pt>
                <c:pt idx="1">
                  <c:v>10.817535545</c:v>
                </c:pt>
                <c:pt idx="2">
                  <c:v>11.318548387</c:v>
                </c:pt>
                <c:pt idx="3">
                  <c:v>11.695</c:v>
                </c:pt>
                <c:pt idx="4">
                  <c:v>11.393835616</c:v>
                </c:pt>
                <c:pt idx="5">
                  <c:v>11.47601476</c:v>
                </c:pt>
                <c:pt idx="6">
                  <c:v>12.125</c:v>
                </c:pt>
                <c:pt idx="7">
                  <c:v>11.893333332999999</c:v>
                </c:pt>
                <c:pt idx="8">
                  <c:v>12.174946004000001</c:v>
                </c:pt>
                <c:pt idx="9">
                  <c:v>5.3725490196000001</c:v>
                </c:pt>
                <c:pt idx="10">
                  <c:v>6.7745098039</c:v>
                </c:pt>
                <c:pt idx="11">
                  <c:v>6.94</c:v>
                </c:pt>
                <c:pt idx="12">
                  <c:v>5.1384615384999996</c:v>
                </c:pt>
                <c:pt idx="13">
                  <c:v>4.9291338583000002</c:v>
                </c:pt>
                <c:pt idx="14">
                  <c:v>5.7663043478000002</c:v>
                </c:pt>
                <c:pt idx="15">
                  <c:v>6.1624999999999996</c:v>
                </c:pt>
                <c:pt idx="16">
                  <c:v>6.8707865169</c:v>
                </c:pt>
                <c:pt idx="17">
                  <c:v>5.9948453608000003</c:v>
                </c:pt>
                <c:pt idx="18">
                  <c:v>6.7473684211</c:v>
                </c:pt>
              </c:numCache>
            </c:numRef>
          </c:val>
          <c:extLst>
            <c:ext xmlns:c16="http://schemas.microsoft.com/office/drawing/2014/chart" uri="{C3380CC4-5D6E-409C-BE32-E72D297353CC}">
              <c16:uniqueId val="{00000000-63C0-4DC9-9051-8984D0ABFFE7}"/>
            </c:ext>
          </c:extLst>
        </c:ser>
        <c:ser>
          <c:idx val="3"/>
          <c:order val="1"/>
          <c:tx>
            <c:strRef>
              <c:f>'6.1,6.2a,c'!$A$118</c:f>
              <c:strCache>
                <c:ptCount val="1"/>
                <c:pt idx="0">
                  <c:v>Truck </c:v>
                </c:pt>
              </c:strCache>
            </c:strRef>
          </c:tx>
          <c:spPr>
            <a:solidFill>
              <a:srgbClr val="434646"/>
            </a:solidFill>
            <a:ln w="25400">
              <a:noFill/>
            </a:ln>
          </c:spPr>
          <c:invertIfNegative val="0"/>
          <c:cat>
            <c:numRef>
              <c:f>'6.1,6.2a,c'!$B$3:$B$21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'6.1,6.2a,c'!$E$117:$E$135</c:f>
              <c:numCache>
                <c:formatCode>0.00</c:formatCode>
                <c:ptCount val="19"/>
                <c:pt idx="0">
                  <c:v>8.6974999999999998</c:v>
                </c:pt>
                <c:pt idx="1">
                  <c:v>9.0968846285999998</c:v>
                </c:pt>
                <c:pt idx="2">
                  <c:v>9.1122754491000002</c:v>
                </c:pt>
                <c:pt idx="3">
                  <c:v>9.6419174806000001</c:v>
                </c:pt>
                <c:pt idx="4">
                  <c:v>10.154996003000001</c:v>
                </c:pt>
                <c:pt idx="5">
                  <c:v>10.445737855000001</c:v>
                </c:pt>
                <c:pt idx="6">
                  <c:v>10.591251271999999</c:v>
                </c:pt>
                <c:pt idx="7">
                  <c:v>10.415984895999999</c:v>
                </c:pt>
                <c:pt idx="8">
                  <c:v>10.645228795</c:v>
                </c:pt>
                <c:pt idx="9">
                  <c:v>7.4055429864000004</c:v>
                </c:pt>
                <c:pt idx="10">
                  <c:v>9.8338068181999994</c:v>
                </c:pt>
                <c:pt idx="11">
                  <c:v>9.9640845070000008</c:v>
                </c:pt>
                <c:pt idx="12">
                  <c:v>8.2713704206000003</c:v>
                </c:pt>
                <c:pt idx="13">
                  <c:v>7.7145228216000001</c:v>
                </c:pt>
                <c:pt idx="14">
                  <c:v>7.5294943820000002</c:v>
                </c:pt>
                <c:pt idx="15">
                  <c:v>7.5783540023000002</c:v>
                </c:pt>
                <c:pt idx="16">
                  <c:v>7.9848984075000002</c:v>
                </c:pt>
                <c:pt idx="17">
                  <c:v>7.6131868131999996</c:v>
                </c:pt>
                <c:pt idx="18">
                  <c:v>8.5379116118000002</c:v>
                </c:pt>
              </c:numCache>
            </c:numRef>
          </c:val>
          <c:extLst>
            <c:ext xmlns:c16="http://schemas.microsoft.com/office/drawing/2014/chart" uri="{C3380CC4-5D6E-409C-BE32-E72D297353CC}">
              <c16:uniqueId val="{00000001-63C0-4DC9-9051-8984D0ABFFE7}"/>
            </c:ext>
          </c:extLst>
        </c:ser>
        <c:dLbls>
          <c:showLegendKey val="0"/>
          <c:showVal val="0"/>
          <c:showCatName val="0"/>
          <c:showSerName val="0"/>
          <c:showPercent val="0"/>
          <c:showBubbleSize val="0"/>
        </c:dLbls>
        <c:gapWidth val="150"/>
        <c:axId val="163242368"/>
        <c:axId val="163244288"/>
      </c:barChart>
      <c:catAx>
        <c:axId val="16324236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46881800455472755"/>
              <c:y val="0.9505201622524455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244288"/>
        <c:crosses val="autoZero"/>
        <c:auto val="1"/>
        <c:lblAlgn val="ctr"/>
        <c:lblOffset val="100"/>
        <c:tickLblSkip val="2"/>
        <c:tickMarkSkip val="1"/>
        <c:noMultiLvlLbl val="0"/>
      </c:catAx>
      <c:valAx>
        <c:axId val="163244288"/>
        <c:scaling>
          <c:orientation val="minMax"/>
          <c:max val="14"/>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age</a:t>
                </a:r>
              </a:p>
            </c:rich>
          </c:tx>
          <c:layout>
            <c:manualLayout>
              <c:xMode val="edge"/>
              <c:yMode val="edge"/>
              <c:x val="5.1681725039568515E-3"/>
              <c:y val="0.3681600027269318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242368"/>
        <c:crosses val="autoZero"/>
        <c:crossBetween val="between"/>
        <c:majorUnit val="2"/>
      </c:valAx>
      <c:spPr>
        <a:solidFill>
          <a:srgbClr val="FFFFFF"/>
        </a:solidFill>
        <a:ln w="25400">
          <a:noFill/>
        </a:ln>
      </c:spPr>
    </c:plotArea>
    <c:legend>
      <c:legendPos val="r"/>
      <c:layout>
        <c:manualLayout>
          <c:xMode val="edge"/>
          <c:yMode val="edge"/>
          <c:x val="0.82146249999999477"/>
          <c:y val="0.126685073456727"/>
          <c:w val="0.14392833333333524"/>
          <c:h val="0.1110038517912534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sz="900"/>
              <a:t>Used</a:t>
            </a:r>
          </a:p>
        </c:rich>
      </c:tx>
      <c:layout>
        <c:manualLayout>
          <c:xMode val="edge"/>
          <c:yMode val="edge"/>
          <c:x val="0.18136083333333344"/>
          <c:y val="1.4780092592592596E-2"/>
        </c:manualLayout>
      </c:layout>
      <c:overlay val="0"/>
      <c:spPr>
        <a:noFill/>
        <a:ln w="25400">
          <a:noFill/>
        </a:ln>
      </c:spPr>
    </c:title>
    <c:autoTitleDeleted val="0"/>
    <c:plotArea>
      <c:layout>
        <c:manualLayout>
          <c:layoutTarget val="inner"/>
          <c:xMode val="edge"/>
          <c:yMode val="edge"/>
          <c:x val="0.15248777777777794"/>
          <c:y val="0.10920748542795802"/>
          <c:w val="0.82845138888888892"/>
          <c:h val="0.74927083333334876"/>
        </c:manualLayout>
      </c:layout>
      <c:barChart>
        <c:barDir val="col"/>
        <c:grouping val="stacked"/>
        <c:varyColors val="0"/>
        <c:ser>
          <c:idx val="1"/>
          <c:order val="0"/>
          <c:tx>
            <c:strRef>
              <c:f>'6.1,6.2a,c'!$F$2</c:f>
              <c:strCache>
                <c:ptCount val="1"/>
                <c:pt idx="0">
                  <c:v>Used vehicles</c:v>
                </c:pt>
              </c:strCache>
            </c:strRef>
          </c:tx>
          <c:spPr>
            <a:solidFill>
              <a:srgbClr val="434646"/>
            </a:solidFill>
            <a:ln w="25400">
              <a:noFill/>
            </a:ln>
          </c:spPr>
          <c:invertIfNegative val="0"/>
          <c:cat>
            <c:numRef>
              <c:f>'6.1,6.2a,c'!$B$60:$B$78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'6.1,6.2a,c'!$F$60:$F$78</c:f>
              <c:numCache>
                <c:formatCode>General</c:formatCode>
                <c:ptCount val="19"/>
                <c:pt idx="0">
                  <c:v>122453</c:v>
                </c:pt>
                <c:pt idx="1">
                  <c:v>135098</c:v>
                </c:pt>
                <c:pt idx="2">
                  <c:v>144947</c:v>
                </c:pt>
                <c:pt idx="3">
                  <c:v>167047</c:v>
                </c:pt>
                <c:pt idx="4">
                  <c:v>165421</c:v>
                </c:pt>
                <c:pt idx="5">
                  <c:v>163594</c:v>
                </c:pt>
                <c:pt idx="6">
                  <c:v>133881</c:v>
                </c:pt>
                <c:pt idx="7">
                  <c:v>131612</c:v>
                </c:pt>
                <c:pt idx="8">
                  <c:v>99635</c:v>
                </c:pt>
                <c:pt idx="9">
                  <c:v>75739</c:v>
                </c:pt>
                <c:pt idx="10">
                  <c:v>95093</c:v>
                </c:pt>
                <c:pt idx="11">
                  <c:v>87031</c:v>
                </c:pt>
                <c:pt idx="12">
                  <c:v>84919</c:v>
                </c:pt>
                <c:pt idx="13">
                  <c:v>107342</c:v>
                </c:pt>
                <c:pt idx="14">
                  <c:v>139569</c:v>
                </c:pt>
                <c:pt idx="15">
                  <c:v>153780</c:v>
                </c:pt>
                <c:pt idx="16">
                  <c:v>161984</c:v>
                </c:pt>
                <c:pt idx="17">
                  <c:v>179551</c:v>
                </c:pt>
                <c:pt idx="18">
                  <c:v>160717</c:v>
                </c:pt>
              </c:numCache>
            </c:numRef>
          </c:val>
          <c:extLst>
            <c:ext xmlns:c16="http://schemas.microsoft.com/office/drawing/2014/chart" uri="{C3380CC4-5D6E-409C-BE32-E72D297353CC}">
              <c16:uniqueId val="{00000000-893A-4B41-B91B-B0E631757BAA}"/>
            </c:ext>
          </c:extLst>
        </c:ser>
        <c:dLbls>
          <c:showLegendKey val="0"/>
          <c:showVal val="0"/>
          <c:showCatName val="0"/>
          <c:showSerName val="0"/>
          <c:showPercent val="0"/>
          <c:showBubbleSize val="0"/>
        </c:dLbls>
        <c:gapWidth val="150"/>
        <c:overlap val="100"/>
        <c:axId val="163286016"/>
        <c:axId val="163320960"/>
      </c:barChart>
      <c:catAx>
        <c:axId val="16328601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3612888181037854"/>
              <c:y val="0.9461734328663462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320960"/>
        <c:crosses val="autoZero"/>
        <c:auto val="1"/>
        <c:lblAlgn val="ctr"/>
        <c:lblOffset val="100"/>
        <c:tickLblSkip val="2"/>
        <c:tickMarkSkip val="1"/>
        <c:noMultiLvlLbl val="0"/>
      </c:catAx>
      <c:valAx>
        <c:axId val="163320960"/>
        <c:scaling>
          <c:orientation val="minMax"/>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1.5875047755136481E-3"/>
              <c:y val="0.4289276340457494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286016"/>
        <c:crosses val="autoZero"/>
        <c:crossBetween val="between"/>
      </c:valAx>
      <c:spPr>
        <a:solidFill>
          <a:srgbClr val="FFFFFF"/>
        </a:solidFill>
        <a:ln w="25400">
          <a:noFill/>
        </a:ln>
      </c:spPr>
    </c:plotArea>
    <c:legend>
      <c:legendPos val="r"/>
      <c:layout>
        <c:manualLayout>
          <c:xMode val="edge"/>
          <c:yMode val="edge"/>
          <c:x val="0.55581888888888886"/>
          <c:y val="0.10460648148148149"/>
          <c:w val="0.2191366666666667"/>
          <c:h val="0.10972560248151407"/>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6.1 : Vehicles entering the light fleet </a:t>
            </a:r>
          </a:p>
        </c:rich>
      </c:tx>
      <c:layout>
        <c:manualLayout>
          <c:xMode val="edge"/>
          <c:yMode val="edge"/>
          <c:x val="0.18136083333333344"/>
          <c:y val="1.4780092592592596E-2"/>
        </c:manualLayout>
      </c:layout>
      <c:overlay val="0"/>
      <c:spPr>
        <a:noFill/>
        <a:ln w="25400">
          <a:noFill/>
        </a:ln>
      </c:spPr>
    </c:title>
    <c:autoTitleDeleted val="0"/>
    <c:plotArea>
      <c:layout>
        <c:manualLayout>
          <c:layoutTarget val="inner"/>
          <c:xMode val="edge"/>
          <c:yMode val="edge"/>
          <c:x val="0.15248777777777794"/>
          <c:y val="0.10920748542795802"/>
          <c:w val="0.82845138888888892"/>
          <c:h val="0.74927083333334876"/>
        </c:manualLayout>
      </c:layout>
      <c:barChart>
        <c:barDir val="col"/>
        <c:grouping val="stacked"/>
        <c:varyColors val="0"/>
        <c:ser>
          <c:idx val="0"/>
          <c:order val="0"/>
          <c:tx>
            <c:strRef>
              <c:f>'6.1,6.2a,c'!$D$2</c:f>
              <c:strCache>
                <c:ptCount val="1"/>
                <c:pt idx="0">
                  <c:v>New vehicles</c:v>
                </c:pt>
              </c:strCache>
            </c:strRef>
          </c:tx>
          <c:spPr>
            <a:solidFill>
              <a:srgbClr val="0093D3"/>
            </a:solidFill>
            <a:ln w="25400">
              <a:noFill/>
            </a:ln>
          </c:spPr>
          <c:invertIfNegative val="0"/>
          <c:cat>
            <c:numRef>
              <c:f>'6.1,6.2a,c'!$B$60:$B$78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'6.1,6.2a,c'!$D$60:$D$78</c:f>
              <c:numCache>
                <c:formatCode>General</c:formatCode>
                <c:ptCount val="19"/>
                <c:pt idx="0">
                  <c:v>75055</c:v>
                </c:pt>
                <c:pt idx="1">
                  <c:v>76131</c:v>
                </c:pt>
                <c:pt idx="2">
                  <c:v>83996</c:v>
                </c:pt>
                <c:pt idx="3">
                  <c:v>91375</c:v>
                </c:pt>
                <c:pt idx="4">
                  <c:v>97245</c:v>
                </c:pt>
                <c:pt idx="5">
                  <c:v>101410</c:v>
                </c:pt>
                <c:pt idx="6">
                  <c:v>98987</c:v>
                </c:pt>
                <c:pt idx="7">
                  <c:v>101294</c:v>
                </c:pt>
                <c:pt idx="8">
                  <c:v>95532</c:v>
                </c:pt>
                <c:pt idx="9">
                  <c:v>70516</c:v>
                </c:pt>
                <c:pt idx="10">
                  <c:v>81134</c:v>
                </c:pt>
                <c:pt idx="11">
                  <c:v>84695</c:v>
                </c:pt>
                <c:pt idx="12">
                  <c:v>100773</c:v>
                </c:pt>
                <c:pt idx="13">
                  <c:v>112381</c:v>
                </c:pt>
                <c:pt idx="14">
                  <c:v>125335</c:v>
                </c:pt>
                <c:pt idx="15">
                  <c:v>132376</c:v>
                </c:pt>
                <c:pt idx="16">
                  <c:v>145559</c:v>
                </c:pt>
                <c:pt idx="17">
                  <c:v>157557</c:v>
                </c:pt>
                <c:pt idx="18">
                  <c:v>158781</c:v>
                </c:pt>
              </c:numCache>
            </c:numRef>
          </c:val>
          <c:extLst>
            <c:ext xmlns:c16="http://schemas.microsoft.com/office/drawing/2014/chart" uri="{C3380CC4-5D6E-409C-BE32-E72D297353CC}">
              <c16:uniqueId val="{00000000-D40E-4B77-8243-21E80C01AE01}"/>
            </c:ext>
          </c:extLst>
        </c:ser>
        <c:dLbls>
          <c:showLegendKey val="0"/>
          <c:showVal val="0"/>
          <c:showCatName val="0"/>
          <c:showSerName val="0"/>
          <c:showPercent val="0"/>
          <c:showBubbleSize val="0"/>
        </c:dLbls>
        <c:gapWidth val="150"/>
        <c:overlap val="100"/>
        <c:axId val="163346304"/>
        <c:axId val="163360768"/>
      </c:barChart>
      <c:catAx>
        <c:axId val="16334630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3612888181037854"/>
              <c:y val="0.9461734328663462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360768"/>
        <c:crosses val="autoZero"/>
        <c:auto val="1"/>
        <c:lblAlgn val="ctr"/>
        <c:lblOffset val="100"/>
        <c:tickLblSkip val="2"/>
        <c:tickMarkSkip val="1"/>
        <c:noMultiLvlLbl val="0"/>
      </c:catAx>
      <c:valAx>
        <c:axId val="163360768"/>
        <c:scaling>
          <c:orientation val="minMax"/>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1.5875047755136481E-3"/>
              <c:y val="0.4289276340457494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346304"/>
        <c:crosses val="autoZero"/>
        <c:crossBetween val="between"/>
      </c:valAx>
      <c:spPr>
        <a:solidFill>
          <a:srgbClr val="FFFFFF"/>
        </a:solidFill>
        <a:ln w="25400">
          <a:noFill/>
        </a:ln>
      </c:spPr>
    </c:plotArea>
    <c:legend>
      <c:legendPos val="r"/>
      <c:layout>
        <c:manualLayout>
          <c:xMode val="edge"/>
          <c:yMode val="edge"/>
          <c:x val="0.55934666666666655"/>
          <c:y val="0.10460648148148149"/>
          <c:w val="0.2191366666666667"/>
          <c:h val="0.10972560248151407"/>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6.2b : Used imports entering the light fleet in 2018, by year of manufacture and fuel type</a:t>
            </a:r>
          </a:p>
        </c:rich>
      </c:tx>
      <c:layout>
        <c:manualLayout>
          <c:xMode val="edge"/>
          <c:yMode val="edge"/>
          <c:x val="0.13613583333333334"/>
          <c:y val="4.5685185185185065E-3"/>
        </c:manualLayout>
      </c:layout>
      <c:overlay val="0"/>
      <c:spPr>
        <a:noFill/>
        <a:ln w="25400">
          <a:noFill/>
        </a:ln>
      </c:spPr>
    </c:title>
    <c:autoTitleDeleted val="0"/>
    <c:plotArea>
      <c:layout>
        <c:manualLayout>
          <c:layoutTarget val="inner"/>
          <c:xMode val="edge"/>
          <c:yMode val="edge"/>
          <c:x val="0.14125805555555571"/>
          <c:y val="0.16137407407407367"/>
          <c:w val="0.81642944444444465"/>
          <c:h val="0.64949120370370372"/>
        </c:manualLayout>
      </c:layout>
      <c:barChart>
        <c:barDir val="col"/>
        <c:grouping val="clustered"/>
        <c:varyColors val="0"/>
        <c:ser>
          <c:idx val="0"/>
          <c:order val="0"/>
          <c:tx>
            <c:strRef>
              <c:f>'6.2b'!$B$39</c:f>
              <c:strCache>
                <c:ptCount val="1"/>
                <c:pt idx="0">
                  <c:v>Diesel</c:v>
                </c:pt>
              </c:strCache>
            </c:strRef>
          </c:tx>
          <c:spPr>
            <a:solidFill>
              <a:srgbClr val="434646"/>
            </a:solidFill>
            <a:ln w="25400">
              <a:noFill/>
            </a:ln>
          </c:spPr>
          <c:invertIfNegative val="0"/>
          <c:cat>
            <c:strRef>
              <c:f>'6.2b'!$A$40:$A$55</c:f>
              <c:strCache>
                <c:ptCount val="16"/>
                <c:pt idx="0">
                  <c:v>Pre 2000</c:v>
                </c:pt>
                <c:pt idx="1">
                  <c:v>2000-04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strCache>
            </c:strRef>
          </c:cat>
          <c:val>
            <c:numRef>
              <c:f>'6.2b'!$B$40:$B$55</c:f>
              <c:numCache>
                <c:formatCode>_-* #,##0_-;\-* #,##0_-;_-* "-"??_-;_-@_-</c:formatCode>
                <c:ptCount val="16"/>
                <c:pt idx="0">
                  <c:v>1026</c:v>
                </c:pt>
                <c:pt idx="1">
                  <c:v>27</c:v>
                </c:pt>
                <c:pt idx="2">
                  <c:v>18</c:v>
                </c:pt>
                <c:pt idx="3">
                  <c:v>23</c:v>
                </c:pt>
                <c:pt idx="4">
                  <c:v>140</c:v>
                </c:pt>
                <c:pt idx="5">
                  <c:v>582</c:v>
                </c:pt>
                <c:pt idx="6">
                  <c:v>432</c:v>
                </c:pt>
                <c:pt idx="7">
                  <c:v>355</c:v>
                </c:pt>
                <c:pt idx="8">
                  <c:v>301</c:v>
                </c:pt>
                <c:pt idx="9">
                  <c:v>1135</c:v>
                </c:pt>
                <c:pt idx="10">
                  <c:v>1336</c:v>
                </c:pt>
                <c:pt idx="11">
                  <c:v>579</c:v>
                </c:pt>
                <c:pt idx="12">
                  <c:v>476</c:v>
                </c:pt>
                <c:pt idx="13">
                  <c:v>404</c:v>
                </c:pt>
                <c:pt idx="14">
                  <c:v>532</c:v>
                </c:pt>
                <c:pt idx="15">
                  <c:v>230</c:v>
                </c:pt>
              </c:numCache>
            </c:numRef>
          </c:val>
          <c:extLst>
            <c:ext xmlns:c16="http://schemas.microsoft.com/office/drawing/2014/chart" uri="{C3380CC4-5D6E-409C-BE32-E72D297353CC}">
              <c16:uniqueId val="{00000000-8EFC-45E9-8704-39EE87BB9F8C}"/>
            </c:ext>
          </c:extLst>
        </c:ser>
        <c:ser>
          <c:idx val="1"/>
          <c:order val="1"/>
          <c:tx>
            <c:strRef>
              <c:f>'6.2b'!$C$39</c:f>
              <c:strCache>
                <c:ptCount val="1"/>
                <c:pt idx="0">
                  <c:v>Petrol</c:v>
                </c:pt>
              </c:strCache>
            </c:strRef>
          </c:tx>
          <c:spPr>
            <a:solidFill>
              <a:srgbClr val="0093D3"/>
            </a:solidFill>
            <a:ln w="25400">
              <a:noFill/>
            </a:ln>
          </c:spPr>
          <c:invertIfNegative val="0"/>
          <c:cat>
            <c:strRef>
              <c:f>'6.2b'!$A$40:$A$55</c:f>
              <c:strCache>
                <c:ptCount val="16"/>
                <c:pt idx="0">
                  <c:v>Pre 2000</c:v>
                </c:pt>
                <c:pt idx="1">
                  <c:v>2000-04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strCache>
            </c:strRef>
          </c:cat>
          <c:val>
            <c:numRef>
              <c:f>'6.2b'!$C$40:$C$55</c:f>
              <c:numCache>
                <c:formatCode>_-* #,##0_-;\-* #,##0_-;_-* "-"??_-;_-@_-</c:formatCode>
                <c:ptCount val="16"/>
                <c:pt idx="0">
                  <c:v>3063</c:v>
                </c:pt>
                <c:pt idx="1">
                  <c:v>5232</c:v>
                </c:pt>
                <c:pt idx="2">
                  <c:v>15744</c:v>
                </c:pt>
                <c:pt idx="3">
                  <c:v>17240</c:v>
                </c:pt>
                <c:pt idx="4">
                  <c:v>29222</c:v>
                </c:pt>
                <c:pt idx="5">
                  <c:v>18463</c:v>
                </c:pt>
                <c:pt idx="6">
                  <c:v>18920</c:v>
                </c:pt>
                <c:pt idx="7">
                  <c:v>10260</c:v>
                </c:pt>
                <c:pt idx="8">
                  <c:v>7637</c:v>
                </c:pt>
                <c:pt idx="9">
                  <c:v>8099</c:v>
                </c:pt>
                <c:pt idx="10">
                  <c:v>7834</c:v>
                </c:pt>
                <c:pt idx="11">
                  <c:v>2906</c:v>
                </c:pt>
                <c:pt idx="12">
                  <c:v>2278</c:v>
                </c:pt>
                <c:pt idx="13">
                  <c:v>1621</c:v>
                </c:pt>
                <c:pt idx="14">
                  <c:v>997</c:v>
                </c:pt>
                <c:pt idx="15">
                  <c:v>350</c:v>
                </c:pt>
              </c:numCache>
            </c:numRef>
          </c:val>
          <c:extLst>
            <c:ext xmlns:c16="http://schemas.microsoft.com/office/drawing/2014/chart" uri="{C3380CC4-5D6E-409C-BE32-E72D297353CC}">
              <c16:uniqueId val="{00000001-8EFC-45E9-8704-39EE87BB9F8C}"/>
            </c:ext>
          </c:extLst>
        </c:ser>
        <c:dLbls>
          <c:showLegendKey val="0"/>
          <c:showVal val="0"/>
          <c:showCatName val="0"/>
          <c:showSerName val="0"/>
          <c:showPercent val="0"/>
          <c:showBubbleSize val="0"/>
        </c:dLbls>
        <c:gapWidth val="150"/>
        <c:axId val="163416704"/>
        <c:axId val="163427072"/>
      </c:barChart>
      <c:catAx>
        <c:axId val="16341670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0974972222222222"/>
              <c:y val="0.93357222222222158"/>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5400000" vert="horz"/>
          <a:lstStyle/>
          <a:p>
            <a:pPr>
              <a:defRPr sz="700" b="0" i="0" u="none" strike="noStrike" baseline="0">
                <a:solidFill>
                  <a:srgbClr val="000000"/>
                </a:solidFill>
                <a:latin typeface="Arial"/>
                <a:ea typeface="Arial"/>
                <a:cs typeface="Arial"/>
              </a:defRPr>
            </a:pPr>
            <a:endParaRPr lang="en-US"/>
          </a:p>
        </c:txPr>
        <c:crossAx val="163427072"/>
        <c:crosses val="autoZero"/>
        <c:auto val="1"/>
        <c:lblAlgn val="ctr"/>
        <c:lblOffset val="100"/>
        <c:tickLblSkip val="1"/>
        <c:tickMarkSkip val="1"/>
        <c:noMultiLvlLbl val="0"/>
      </c:catAx>
      <c:valAx>
        <c:axId val="163427072"/>
        <c:scaling>
          <c:orientation val="minMax"/>
        </c:scaling>
        <c:delete val="0"/>
        <c:axPos val="l"/>
        <c:majorGridlines>
          <c:spPr>
            <a:ln w="3175">
              <a:solidFill>
                <a:schemeClr val="bg1">
                  <a:lumMod val="85000"/>
                </a:schemeClr>
              </a:solidFill>
              <a:prstDash val="sysDash"/>
            </a:ln>
          </c:spPr>
        </c:majorGridlines>
        <c:title>
          <c:tx>
            <c:rich>
              <a:bodyPr rot="-5400000" vert="horz"/>
              <a:lstStyle/>
              <a:p>
                <a:pPr>
                  <a:defRPr sz="700">
                    <a:latin typeface="Arial" pitchFamily="34" charset="0"/>
                    <a:cs typeface="Arial" pitchFamily="34" charset="0"/>
                  </a:defRPr>
                </a:pPr>
                <a:r>
                  <a:rPr lang="en-NZ" sz="700">
                    <a:latin typeface="Arial" pitchFamily="34" charset="0"/>
                    <a:cs typeface="Arial" pitchFamily="34" charset="0"/>
                  </a:rPr>
                  <a:t>Number of vehicles</a:t>
                </a:r>
              </a:p>
            </c:rich>
          </c:tx>
          <c:layout>
            <c:manualLayout>
              <c:xMode val="edge"/>
              <c:yMode val="edge"/>
              <c:x val="4.2103905253809424E-3"/>
              <c:y val="0.31108556768025886"/>
            </c:manualLayout>
          </c:layout>
          <c:overlay val="0"/>
        </c:title>
        <c:numFmt formatCode="General"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416704"/>
        <c:crosses val="autoZero"/>
        <c:crossBetween val="between"/>
      </c:valAx>
      <c:spPr>
        <a:solidFill>
          <a:srgbClr val="FFFFFF"/>
        </a:solidFill>
        <a:ln w="25400">
          <a:noFill/>
        </a:ln>
      </c:spPr>
    </c:plotArea>
    <c:legend>
      <c:legendPos val="r"/>
      <c:layout>
        <c:manualLayout>
          <c:xMode val="edge"/>
          <c:yMode val="edge"/>
          <c:x val="0.83852083333334348"/>
          <c:y val="0.25953009259259224"/>
          <c:w val="0.10722176741140214"/>
          <c:h val="0.14135740740741004"/>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6.3 : Average engine size of vehicles entering the light fleet</a:t>
            </a:r>
          </a:p>
        </c:rich>
      </c:tx>
      <c:layout>
        <c:manualLayout>
          <c:xMode val="edge"/>
          <c:yMode val="edge"/>
          <c:x val="0.13447767044242573"/>
          <c:y val="1.4942223131199504E-2"/>
        </c:manualLayout>
      </c:layout>
      <c:overlay val="0"/>
      <c:spPr>
        <a:noFill/>
        <a:ln w="25400">
          <a:noFill/>
        </a:ln>
      </c:spPr>
    </c:title>
    <c:autoTitleDeleted val="0"/>
    <c:plotArea>
      <c:layout>
        <c:manualLayout>
          <c:layoutTarget val="inner"/>
          <c:xMode val="edge"/>
          <c:yMode val="edge"/>
          <c:x val="0.13166688096823073"/>
          <c:y val="0.13432868452824873"/>
          <c:w val="0.84833471408644867"/>
          <c:h val="0.70646937788930808"/>
        </c:manualLayout>
      </c:layout>
      <c:barChart>
        <c:barDir val="col"/>
        <c:grouping val="clustered"/>
        <c:varyColors val="0"/>
        <c:ser>
          <c:idx val="0"/>
          <c:order val="0"/>
          <c:tx>
            <c:strRef>
              <c:f>'6.3'!$B$2</c:f>
              <c:strCache>
                <c:ptCount val="1"/>
                <c:pt idx="0">
                  <c:v>Petrol</c:v>
                </c:pt>
              </c:strCache>
            </c:strRef>
          </c:tx>
          <c:spPr>
            <a:solidFill>
              <a:srgbClr val="434646"/>
            </a:solidFill>
            <a:ln w="25400">
              <a:noFill/>
            </a:ln>
          </c:spPr>
          <c:invertIfNegative val="0"/>
          <c:cat>
            <c:numRef>
              <c:f>'6.3'!$A$3:$A$21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'6.3'!$B$3:$B$21</c:f>
              <c:numCache>
                <c:formatCode>0</c:formatCode>
                <c:ptCount val="19"/>
                <c:pt idx="0">
                  <c:v>2151.2558024999998</c:v>
                </c:pt>
                <c:pt idx="1">
                  <c:v>2175.5878852999999</c:v>
                </c:pt>
                <c:pt idx="2">
                  <c:v>2212.8856854999999</c:v>
                </c:pt>
                <c:pt idx="3">
                  <c:v>2243.8442002000002</c:v>
                </c:pt>
                <c:pt idx="4">
                  <c:v>2283.8479607999998</c:v>
                </c:pt>
                <c:pt idx="5">
                  <c:v>2236.9259906000002</c:v>
                </c:pt>
                <c:pt idx="6">
                  <c:v>2210.0658512</c:v>
                </c:pt>
                <c:pt idx="7">
                  <c:v>2233.0763689999999</c:v>
                </c:pt>
                <c:pt idx="8">
                  <c:v>2194.1944803000001</c:v>
                </c:pt>
                <c:pt idx="9">
                  <c:v>2127.4728908000002</c:v>
                </c:pt>
                <c:pt idx="10">
                  <c:v>2135.9501555000002</c:v>
                </c:pt>
                <c:pt idx="11">
                  <c:v>2122.1819727000002</c:v>
                </c:pt>
                <c:pt idx="12">
                  <c:v>2063.4404946999998</c:v>
                </c:pt>
                <c:pt idx="13">
                  <c:v>2048.3712059999998</c:v>
                </c:pt>
                <c:pt idx="14">
                  <c:v>2055.3281077000001</c:v>
                </c:pt>
                <c:pt idx="15">
                  <c:v>2067.9296850000001</c:v>
                </c:pt>
                <c:pt idx="16">
                  <c:v>2066.8156580999998</c:v>
                </c:pt>
                <c:pt idx="17">
                  <c:v>2061.8763813</c:v>
                </c:pt>
                <c:pt idx="18">
                  <c:v>2014.3609105</c:v>
                </c:pt>
              </c:numCache>
            </c:numRef>
          </c:val>
          <c:extLst>
            <c:ext xmlns:c16="http://schemas.microsoft.com/office/drawing/2014/chart" uri="{C3380CC4-5D6E-409C-BE32-E72D297353CC}">
              <c16:uniqueId val="{00000000-F958-4165-8B5E-C1D54C5B50E7}"/>
            </c:ext>
          </c:extLst>
        </c:ser>
        <c:ser>
          <c:idx val="1"/>
          <c:order val="1"/>
          <c:tx>
            <c:strRef>
              <c:f>'6.3'!$C$2</c:f>
              <c:strCache>
                <c:ptCount val="1"/>
                <c:pt idx="0">
                  <c:v>Diesel</c:v>
                </c:pt>
              </c:strCache>
            </c:strRef>
          </c:tx>
          <c:spPr>
            <a:solidFill>
              <a:srgbClr val="0093D3"/>
            </a:solidFill>
            <a:ln w="25400">
              <a:noFill/>
            </a:ln>
          </c:spPr>
          <c:invertIfNegative val="0"/>
          <c:cat>
            <c:numRef>
              <c:f>'6.3'!$A$3:$A$21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'6.3'!$C$3:$C$21</c:f>
              <c:numCache>
                <c:formatCode>0</c:formatCode>
                <c:ptCount val="19"/>
                <c:pt idx="0">
                  <c:v>2728.2958985</c:v>
                </c:pt>
                <c:pt idx="1">
                  <c:v>2728.8818445000002</c:v>
                </c:pt>
                <c:pt idx="2">
                  <c:v>2796.7689264000001</c:v>
                </c:pt>
                <c:pt idx="3">
                  <c:v>2834.9091730999999</c:v>
                </c:pt>
                <c:pt idx="4">
                  <c:v>2833.5042867000002</c:v>
                </c:pt>
                <c:pt idx="5">
                  <c:v>2816.8625714999998</c:v>
                </c:pt>
                <c:pt idx="6">
                  <c:v>2768.3084681</c:v>
                </c:pt>
                <c:pt idx="7">
                  <c:v>2794.7280688000001</c:v>
                </c:pt>
                <c:pt idx="8">
                  <c:v>2694.5297212</c:v>
                </c:pt>
                <c:pt idx="9">
                  <c:v>2597.9265673</c:v>
                </c:pt>
                <c:pt idx="10">
                  <c:v>2613.6168532000002</c:v>
                </c:pt>
                <c:pt idx="11">
                  <c:v>2621.9201260999998</c:v>
                </c:pt>
                <c:pt idx="12">
                  <c:v>2617.3593446</c:v>
                </c:pt>
                <c:pt idx="13">
                  <c:v>2654.4945020999999</c:v>
                </c:pt>
                <c:pt idx="14">
                  <c:v>2701.5847174999999</c:v>
                </c:pt>
                <c:pt idx="15">
                  <c:v>2699.9018983000001</c:v>
                </c:pt>
                <c:pt idx="16">
                  <c:v>2694.9200212999999</c:v>
                </c:pt>
                <c:pt idx="17">
                  <c:v>2721.3082774999998</c:v>
                </c:pt>
                <c:pt idx="18">
                  <c:v>2687.3861922999999</c:v>
                </c:pt>
              </c:numCache>
            </c:numRef>
          </c:val>
          <c:extLst>
            <c:ext xmlns:c16="http://schemas.microsoft.com/office/drawing/2014/chart" uri="{C3380CC4-5D6E-409C-BE32-E72D297353CC}">
              <c16:uniqueId val="{00000001-F958-4165-8B5E-C1D54C5B50E7}"/>
            </c:ext>
          </c:extLst>
        </c:ser>
        <c:dLbls>
          <c:showLegendKey val="0"/>
          <c:showVal val="0"/>
          <c:showCatName val="0"/>
          <c:showSerName val="0"/>
          <c:showPercent val="0"/>
          <c:showBubbleSize val="0"/>
        </c:dLbls>
        <c:gapWidth val="150"/>
        <c:axId val="161819648"/>
        <c:axId val="161830016"/>
      </c:barChart>
      <c:catAx>
        <c:axId val="16181964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47448928052235867"/>
              <c:y val="0.94160786719842826"/>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830016"/>
        <c:crosses val="autoZero"/>
        <c:auto val="1"/>
        <c:lblAlgn val="ctr"/>
        <c:lblOffset val="100"/>
        <c:tickLblSkip val="2"/>
        <c:tickMarkSkip val="1"/>
        <c:noMultiLvlLbl val="0"/>
      </c:catAx>
      <c:valAx>
        <c:axId val="161830016"/>
        <c:scaling>
          <c:orientation val="minMax"/>
          <c:max val="3000"/>
          <c:min val="150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engine capacity (CC)</a:t>
                </a:r>
              </a:p>
            </c:rich>
          </c:tx>
          <c:layout>
            <c:manualLayout>
              <c:xMode val="edge"/>
              <c:yMode val="edge"/>
              <c:x val="8.5674451374108066E-3"/>
              <c:y val="0.25062071786481938"/>
            </c:manualLayout>
          </c:layout>
          <c:overlay val="0"/>
          <c:spPr>
            <a:noFill/>
            <a:ln w="25400">
              <a:noFill/>
            </a:ln>
          </c:spPr>
        </c:title>
        <c:numFmt formatCode="0"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819648"/>
        <c:crosses val="autoZero"/>
        <c:crossBetween val="between"/>
        <c:majorUnit val="500"/>
        <c:minorUnit val="500"/>
      </c:valAx>
      <c:spPr>
        <a:solidFill>
          <a:srgbClr val="FFFFFF"/>
        </a:solidFill>
        <a:ln w="25400">
          <a:noFill/>
        </a:ln>
      </c:spPr>
    </c:plotArea>
    <c:legend>
      <c:legendPos val="r"/>
      <c:layout>
        <c:manualLayout>
          <c:xMode val="edge"/>
          <c:yMode val="edge"/>
          <c:x val="0.81527805555556065"/>
          <c:y val="0.14427870370370369"/>
          <c:w val="0.1371391666666667"/>
          <c:h val="9.4527729488360746E-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6.4b : Engine size of used imports entering the light fleet </a:t>
            </a:r>
          </a:p>
        </c:rich>
      </c:tx>
      <c:layout>
        <c:manualLayout>
          <c:xMode val="edge"/>
          <c:yMode val="edge"/>
          <c:x val="0.11980583333333333"/>
          <c:y val="8.1912037037036988E-3"/>
        </c:manualLayout>
      </c:layout>
      <c:overlay val="0"/>
      <c:spPr>
        <a:noFill/>
        <a:ln w="25400">
          <a:noFill/>
        </a:ln>
      </c:spPr>
    </c:title>
    <c:autoTitleDeleted val="0"/>
    <c:plotArea>
      <c:layout>
        <c:manualLayout>
          <c:layoutTarget val="inner"/>
          <c:xMode val="edge"/>
          <c:yMode val="edge"/>
          <c:x val="0.12588916666666666"/>
          <c:y val="0.12967581047380999"/>
          <c:w val="0.8534330555555556"/>
          <c:h val="0.62278254942058664"/>
        </c:manualLayout>
      </c:layout>
      <c:barChart>
        <c:barDir val="col"/>
        <c:grouping val="stacked"/>
        <c:varyColors val="0"/>
        <c:ser>
          <c:idx val="0"/>
          <c:order val="0"/>
          <c:tx>
            <c:strRef>
              <c:f>'6.4a,b'!$H$2</c:f>
              <c:strCache>
                <c:ptCount val="1"/>
                <c:pt idx="0">
                  <c:v>Used import &lt; 1350</c:v>
                </c:pt>
              </c:strCache>
            </c:strRef>
          </c:tx>
          <c:spPr>
            <a:solidFill>
              <a:srgbClr val="AADDFA">
                <a:alpha val="70196"/>
              </a:srgbClr>
            </a:solidFill>
            <a:ln w="25400">
              <a:noFill/>
            </a:ln>
          </c:spPr>
          <c:invertIfNegative val="0"/>
          <c:cat>
            <c:numRef>
              <c:f>'6.4a,b'!$A$3:$A$21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'6.4a,b'!$H$3:$H$21</c:f>
              <c:numCache>
                <c:formatCode>General</c:formatCode>
                <c:ptCount val="19"/>
                <c:pt idx="0">
                  <c:v>4696</c:v>
                </c:pt>
                <c:pt idx="1">
                  <c:v>6188</c:v>
                </c:pt>
                <c:pt idx="2">
                  <c:v>7751</c:v>
                </c:pt>
                <c:pt idx="3">
                  <c:v>9500</c:v>
                </c:pt>
                <c:pt idx="4">
                  <c:v>9288</c:v>
                </c:pt>
                <c:pt idx="5">
                  <c:v>10230</c:v>
                </c:pt>
                <c:pt idx="6">
                  <c:v>11742</c:v>
                </c:pt>
                <c:pt idx="7">
                  <c:v>12886</c:v>
                </c:pt>
                <c:pt idx="8">
                  <c:v>10982</c:v>
                </c:pt>
                <c:pt idx="9">
                  <c:v>10593</c:v>
                </c:pt>
                <c:pt idx="10">
                  <c:v>11508</c:v>
                </c:pt>
                <c:pt idx="11">
                  <c:v>10911</c:v>
                </c:pt>
                <c:pt idx="12">
                  <c:v>13129</c:v>
                </c:pt>
                <c:pt idx="13">
                  <c:v>17735</c:v>
                </c:pt>
                <c:pt idx="14">
                  <c:v>21306</c:v>
                </c:pt>
                <c:pt idx="15">
                  <c:v>23300</c:v>
                </c:pt>
                <c:pt idx="16">
                  <c:v>23330</c:v>
                </c:pt>
                <c:pt idx="17">
                  <c:v>25677</c:v>
                </c:pt>
                <c:pt idx="18">
                  <c:v>27414</c:v>
                </c:pt>
              </c:numCache>
            </c:numRef>
          </c:val>
          <c:extLst>
            <c:ext xmlns:c16="http://schemas.microsoft.com/office/drawing/2014/chart" uri="{C3380CC4-5D6E-409C-BE32-E72D297353CC}">
              <c16:uniqueId val="{00000000-A467-4A5B-BD6B-10BBB4DD1650}"/>
            </c:ext>
          </c:extLst>
        </c:ser>
        <c:ser>
          <c:idx val="1"/>
          <c:order val="1"/>
          <c:tx>
            <c:strRef>
              <c:f>'6.4a,b'!$I$2</c:f>
              <c:strCache>
                <c:ptCount val="1"/>
                <c:pt idx="0">
                  <c:v>Used import 1350-1599</c:v>
                </c:pt>
              </c:strCache>
            </c:strRef>
          </c:tx>
          <c:spPr>
            <a:solidFill>
              <a:srgbClr val="75CBF6"/>
            </a:solidFill>
            <a:ln w="25400">
              <a:noFill/>
            </a:ln>
          </c:spPr>
          <c:invertIfNegative val="0"/>
          <c:cat>
            <c:numRef>
              <c:f>'6.4a,b'!$A$3:$A$21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'6.4a,b'!$I$3:$I$21</c:f>
              <c:numCache>
                <c:formatCode>General</c:formatCode>
                <c:ptCount val="19"/>
                <c:pt idx="0">
                  <c:v>26267</c:v>
                </c:pt>
                <c:pt idx="1">
                  <c:v>29052</c:v>
                </c:pt>
                <c:pt idx="2">
                  <c:v>29594</c:v>
                </c:pt>
                <c:pt idx="3">
                  <c:v>29856</c:v>
                </c:pt>
                <c:pt idx="4">
                  <c:v>27051</c:v>
                </c:pt>
                <c:pt idx="5">
                  <c:v>26761</c:v>
                </c:pt>
                <c:pt idx="6">
                  <c:v>23475</c:v>
                </c:pt>
                <c:pt idx="7">
                  <c:v>21326</c:v>
                </c:pt>
                <c:pt idx="8">
                  <c:v>17670</c:v>
                </c:pt>
                <c:pt idx="9">
                  <c:v>15161</c:v>
                </c:pt>
                <c:pt idx="10">
                  <c:v>19172</c:v>
                </c:pt>
                <c:pt idx="11">
                  <c:v>16610</c:v>
                </c:pt>
                <c:pt idx="12">
                  <c:v>19649</c:v>
                </c:pt>
                <c:pt idx="13">
                  <c:v>24410</c:v>
                </c:pt>
                <c:pt idx="14">
                  <c:v>31877</c:v>
                </c:pt>
                <c:pt idx="15">
                  <c:v>33716</c:v>
                </c:pt>
                <c:pt idx="16">
                  <c:v>36557</c:v>
                </c:pt>
                <c:pt idx="17">
                  <c:v>38368</c:v>
                </c:pt>
                <c:pt idx="18">
                  <c:v>34745</c:v>
                </c:pt>
              </c:numCache>
            </c:numRef>
          </c:val>
          <c:extLst>
            <c:ext xmlns:c16="http://schemas.microsoft.com/office/drawing/2014/chart" uri="{C3380CC4-5D6E-409C-BE32-E72D297353CC}">
              <c16:uniqueId val="{00000001-A467-4A5B-BD6B-10BBB4DD1650}"/>
            </c:ext>
          </c:extLst>
        </c:ser>
        <c:ser>
          <c:idx val="2"/>
          <c:order val="2"/>
          <c:tx>
            <c:strRef>
              <c:f>'6.4a,b'!$J$2</c:f>
              <c:strCache>
                <c:ptCount val="1"/>
                <c:pt idx="0">
                  <c:v>Used import 1600-1999</c:v>
                </c:pt>
              </c:strCache>
            </c:strRef>
          </c:tx>
          <c:spPr>
            <a:solidFill>
              <a:srgbClr val="22B0F1"/>
            </a:solidFill>
            <a:ln w="25400">
              <a:noFill/>
            </a:ln>
          </c:spPr>
          <c:invertIfNegative val="0"/>
          <c:cat>
            <c:numRef>
              <c:f>'6.4a,b'!$A$3:$A$21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'6.4a,b'!$J$3:$J$21</c:f>
              <c:numCache>
                <c:formatCode>General</c:formatCode>
                <c:ptCount val="19"/>
                <c:pt idx="0">
                  <c:v>56111</c:v>
                </c:pt>
                <c:pt idx="1">
                  <c:v>61270</c:v>
                </c:pt>
                <c:pt idx="2">
                  <c:v>57532</c:v>
                </c:pt>
                <c:pt idx="3">
                  <c:v>64011</c:v>
                </c:pt>
                <c:pt idx="4">
                  <c:v>61179</c:v>
                </c:pt>
                <c:pt idx="5">
                  <c:v>64070</c:v>
                </c:pt>
                <c:pt idx="6">
                  <c:v>51925</c:v>
                </c:pt>
                <c:pt idx="7">
                  <c:v>50253</c:v>
                </c:pt>
                <c:pt idx="8">
                  <c:v>37834</c:v>
                </c:pt>
                <c:pt idx="9">
                  <c:v>27327</c:v>
                </c:pt>
                <c:pt idx="10">
                  <c:v>34522</c:v>
                </c:pt>
                <c:pt idx="11">
                  <c:v>30671</c:v>
                </c:pt>
                <c:pt idx="12">
                  <c:v>26568</c:v>
                </c:pt>
                <c:pt idx="13">
                  <c:v>30708</c:v>
                </c:pt>
                <c:pt idx="14">
                  <c:v>39556</c:v>
                </c:pt>
                <c:pt idx="15">
                  <c:v>43667</c:v>
                </c:pt>
                <c:pt idx="16">
                  <c:v>46635</c:v>
                </c:pt>
                <c:pt idx="17">
                  <c:v>51344</c:v>
                </c:pt>
                <c:pt idx="18">
                  <c:v>48383</c:v>
                </c:pt>
              </c:numCache>
            </c:numRef>
          </c:val>
          <c:extLst>
            <c:ext xmlns:c16="http://schemas.microsoft.com/office/drawing/2014/chart" uri="{C3380CC4-5D6E-409C-BE32-E72D297353CC}">
              <c16:uniqueId val="{00000002-A467-4A5B-BD6B-10BBB4DD1650}"/>
            </c:ext>
          </c:extLst>
        </c:ser>
        <c:ser>
          <c:idx val="3"/>
          <c:order val="3"/>
          <c:tx>
            <c:strRef>
              <c:f>'6.4a,b'!$K$2</c:f>
              <c:strCache>
                <c:ptCount val="1"/>
                <c:pt idx="0">
                  <c:v>Used import 2000-2999</c:v>
                </c:pt>
              </c:strCache>
            </c:strRef>
          </c:tx>
          <c:spPr>
            <a:solidFill>
              <a:srgbClr val="B3B8BA"/>
            </a:solidFill>
            <a:ln w="25400">
              <a:noFill/>
            </a:ln>
          </c:spPr>
          <c:invertIfNegative val="0"/>
          <c:cat>
            <c:numRef>
              <c:f>'6.4a,b'!$A$3:$A$21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'6.4a,b'!$K$3:$K$21</c:f>
              <c:numCache>
                <c:formatCode>General</c:formatCode>
                <c:ptCount val="19"/>
                <c:pt idx="0">
                  <c:v>28997</c:v>
                </c:pt>
                <c:pt idx="1">
                  <c:v>31523</c:v>
                </c:pt>
                <c:pt idx="2">
                  <c:v>39959</c:v>
                </c:pt>
                <c:pt idx="3">
                  <c:v>50801</c:v>
                </c:pt>
                <c:pt idx="4">
                  <c:v>54361</c:v>
                </c:pt>
                <c:pt idx="5">
                  <c:v>50619</c:v>
                </c:pt>
                <c:pt idx="6">
                  <c:v>38190</c:v>
                </c:pt>
                <c:pt idx="7">
                  <c:v>37899</c:v>
                </c:pt>
                <c:pt idx="8">
                  <c:v>26002</c:v>
                </c:pt>
                <c:pt idx="9">
                  <c:v>18883</c:v>
                </c:pt>
                <c:pt idx="10">
                  <c:v>24484</c:v>
                </c:pt>
                <c:pt idx="11">
                  <c:v>23304</c:v>
                </c:pt>
                <c:pt idx="12">
                  <c:v>20593</c:v>
                </c:pt>
                <c:pt idx="13">
                  <c:v>27514</c:v>
                </c:pt>
                <c:pt idx="14">
                  <c:v>36413</c:v>
                </c:pt>
                <c:pt idx="15">
                  <c:v>41166</c:v>
                </c:pt>
                <c:pt idx="16">
                  <c:v>43005</c:v>
                </c:pt>
                <c:pt idx="17">
                  <c:v>49895</c:v>
                </c:pt>
                <c:pt idx="18">
                  <c:v>38273</c:v>
                </c:pt>
              </c:numCache>
            </c:numRef>
          </c:val>
          <c:extLst>
            <c:ext xmlns:c16="http://schemas.microsoft.com/office/drawing/2014/chart" uri="{C3380CC4-5D6E-409C-BE32-E72D297353CC}">
              <c16:uniqueId val="{00000003-A467-4A5B-BD6B-10BBB4DD1650}"/>
            </c:ext>
          </c:extLst>
        </c:ser>
        <c:ser>
          <c:idx val="4"/>
          <c:order val="4"/>
          <c:tx>
            <c:strRef>
              <c:f>'6.4a,b'!$L$2</c:f>
              <c:strCache>
                <c:ptCount val="1"/>
                <c:pt idx="0">
                  <c:v>Used import 3000-3999</c:v>
                </c:pt>
              </c:strCache>
            </c:strRef>
          </c:tx>
          <c:spPr>
            <a:solidFill>
              <a:srgbClr val="7F878A"/>
            </a:solidFill>
            <a:ln w="25400">
              <a:noFill/>
            </a:ln>
          </c:spPr>
          <c:invertIfNegative val="0"/>
          <c:cat>
            <c:numRef>
              <c:f>'6.4a,b'!$A$3:$A$21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'6.4a,b'!$L$3:$L$21</c:f>
              <c:numCache>
                <c:formatCode>General</c:formatCode>
                <c:ptCount val="19"/>
                <c:pt idx="0">
                  <c:v>4542</c:v>
                </c:pt>
                <c:pt idx="1">
                  <c:v>5441</c:v>
                </c:pt>
                <c:pt idx="2">
                  <c:v>7781</c:v>
                </c:pt>
                <c:pt idx="3">
                  <c:v>9425</c:v>
                </c:pt>
                <c:pt idx="4">
                  <c:v>9902</c:v>
                </c:pt>
                <c:pt idx="5">
                  <c:v>8608</c:v>
                </c:pt>
                <c:pt idx="6">
                  <c:v>5861</c:v>
                </c:pt>
                <c:pt idx="7">
                  <c:v>5797</c:v>
                </c:pt>
                <c:pt idx="8">
                  <c:v>4038</c:v>
                </c:pt>
                <c:pt idx="9">
                  <c:v>2194</c:v>
                </c:pt>
                <c:pt idx="10">
                  <c:v>3286</c:v>
                </c:pt>
                <c:pt idx="11">
                  <c:v>3248</c:v>
                </c:pt>
                <c:pt idx="12">
                  <c:v>2656</c:v>
                </c:pt>
                <c:pt idx="13">
                  <c:v>3955</c:v>
                </c:pt>
                <c:pt idx="14">
                  <c:v>6658</c:v>
                </c:pt>
                <c:pt idx="15">
                  <c:v>7638</c:v>
                </c:pt>
                <c:pt idx="16">
                  <c:v>8003</c:v>
                </c:pt>
                <c:pt idx="17">
                  <c:v>9212</c:v>
                </c:pt>
                <c:pt idx="18">
                  <c:v>7604</c:v>
                </c:pt>
              </c:numCache>
            </c:numRef>
          </c:val>
          <c:extLst>
            <c:ext xmlns:c16="http://schemas.microsoft.com/office/drawing/2014/chart" uri="{C3380CC4-5D6E-409C-BE32-E72D297353CC}">
              <c16:uniqueId val="{00000004-A467-4A5B-BD6B-10BBB4DD1650}"/>
            </c:ext>
          </c:extLst>
        </c:ser>
        <c:ser>
          <c:idx val="5"/>
          <c:order val="5"/>
          <c:tx>
            <c:strRef>
              <c:f>'6.4a,b'!$M$2</c:f>
              <c:strCache>
                <c:ptCount val="1"/>
                <c:pt idx="0">
                  <c:v>Used import 4000+</c:v>
                </c:pt>
              </c:strCache>
            </c:strRef>
          </c:tx>
          <c:spPr>
            <a:solidFill>
              <a:srgbClr val="515A5E"/>
            </a:solidFill>
            <a:ln w="25400">
              <a:noFill/>
            </a:ln>
          </c:spPr>
          <c:invertIfNegative val="0"/>
          <c:cat>
            <c:numRef>
              <c:f>'6.4a,b'!$A$3:$A$21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'6.4a,b'!$M$3:$M$21</c:f>
              <c:numCache>
                <c:formatCode>General</c:formatCode>
                <c:ptCount val="19"/>
                <c:pt idx="0">
                  <c:v>1859</c:v>
                </c:pt>
                <c:pt idx="1">
                  <c:v>1649</c:v>
                </c:pt>
                <c:pt idx="2">
                  <c:v>2371</c:v>
                </c:pt>
                <c:pt idx="3">
                  <c:v>3500</c:v>
                </c:pt>
                <c:pt idx="4">
                  <c:v>3670</c:v>
                </c:pt>
                <c:pt idx="5">
                  <c:v>3344</c:v>
                </c:pt>
                <c:pt idx="6">
                  <c:v>2729</c:v>
                </c:pt>
                <c:pt idx="7">
                  <c:v>3499</c:v>
                </c:pt>
                <c:pt idx="8">
                  <c:v>3142</c:v>
                </c:pt>
                <c:pt idx="9">
                  <c:v>1608</c:v>
                </c:pt>
                <c:pt idx="10">
                  <c:v>2163</c:v>
                </c:pt>
                <c:pt idx="11">
                  <c:v>2319</c:v>
                </c:pt>
                <c:pt idx="12">
                  <c:v>2367</c:v>
                </c:pt>
                <c:pt idx="13">
                  <c:v>3071</c:v>
                </c:pt>
                <c:pt idx="14">
                  <c:v>3813</c:v>
                </c:pt>
                <c:pt idx="15">
                  <c:v>4412</c:v>
                </c:pt>
                <c:pt idx="16">
                  <c:v>4558</c:v>
                </c:pt>
                <c:pt idx="17">
                  <c:v>5147</c:v>
                </c:pt>
                <c:pt idx="18">
                  <c:v>4390</c:v>
                </c:pt>
              </c:numCache>
            </c:numRef>
          </c:val>
          <c:extLst>
            <c:ext xmlns:c16="http://schemas.microsoft.com/office/drawing/2014/chart" uri="{C3380CC4-5D6E-409C-BE32-E72D297353CC}">
              <c16:uniqueId val="{00000005-A467-4A5B-BD6B-10BBB4DD1650}"/>
            </c:ext>
          </c:extLst>
        </c:ser>
        <c:dLbls>
          <c:showLegendKey val="0"/>
          <c:showVal val="0"/>
          <c:showCatName val="0"/>
          <c:showSerName val="0"/>
          <c:showPercent val="0"/>
          <c:showBubbleSize val="0"/>
        </c:dLbls>
        <c:gapWidth val="150"/>
        <c:overlap val="100"/>
        <c:axId val="163748096"/>
        <c:axId val="163762176"/>
      </c:barChart>
      <c:catAx>
        <c:axId val="163748096"/>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762176"/>
        <c:crosses val="autoZero"/>
        <c:auto val="1"/>
        <c:lblAlgn val="ctr"/>
        <c:lblOffset val="100"/>
        <c:tickLblSkip val="2"/>
        <c:tickMarkSkip val="1"/>
        <c:noMultiLvlLbl val="0"/>
      </c:catAx>
      <c:valAx>
        <c:axId val="163762176"/>
        <c:scaling>
          <c:orientation val="minMax"/>
          <c:min val="0"/>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748096"/>
        <c:crosses val="autoZero"/>
        <c:crossBetween val="between"/>
        <c:majorUnit val="20000"/>
      </c:valAx>
      <c:spPr>
        <a:solidFill>
          <a:srgbClr val="FFFFFF"/>
        </a:solidFill>
        <a:ln w="25400">
          <a:noFill/>
        </a:ln>
      </c:spPr>
    </c:plotArea>
    <c:legend>
      <c:legendPos val="b"/>
      <c:layout>
        <c:manualLayout>
          <c:xMode val="edge"/>
          <c:yMode val="edge"/>
          <c:x val="7.0222222222222339E-2"/>
          <c:y val="0.84126064814814805"/>
          <c:w val="0.84892166666667479"/>
          <c:h val="0.1587393518518547"/>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6.4a : Engine size of NZ new vehicles entering the light fleet </a:t>
            </a:r>
          </a:p>
        </c:rich>
      </c:tx>
      <c:layout>
        <c:manualLayout>
          <c:xMode val="edge"/>
          <c:yMode val="edge"/>
          <c:x val="0.11980583333333333"/>
          <c:y val="8.1912037037036988E-3"/>
        </c:manualLayout>
      </c:layout>
      <c:overlay val="0"/>
      <c:spPr>
        <a:noFill/>
        <a:ln w="25400">
          <a:noFill/>
        </a:ln>
      </c:spPr>
    </c:title>
    <c:autoTitleDeleted val="0"/>
    <c:plotArea>
      <c:layout>
        <c:manualLayout>
          <c:layoutTarget val="inner"/>
          <c:xMode val="edge"/>
          <c:yMode val="edge"/>
          <c:x val="0.12588916666666666"/>
          <c:y val="0.12967581047380988"/>
          <c:w val="0.8534330555555556"/>
          <c:h val="0.62278254942058664"/>
        </c:manualLayout>
      </c:layout>
      <c:barChart>
        <c:barDir val="col"/>
        <c:grouping val="stacked"/>
        <c:varyColors val="0"/>
        <c:ser>
          <c:idx val="0"/>
          <c:order val="0"/>
          <c:tx>
            <c:strRef>
              <c:f>'6.4a,b'!$B$2</c:f>
              <c:strCache>
                <c:ptCount val="1"/>
                <c:pt idx="0">
                  <c:v>NZ new &lt; 1350</c:v>
                </c:pt>
              </c:strCache>
            </c:strRef>
          </c:tx>
          <c:spPr>
            <a:solidFill>
              <a:srgbClr val="AADDFA">
                <a:alpha val="70196"/>
              </a:srgbClr>
            </a:solidFill>
            <a:ln w="25400">
              <a:noFill/>
            </a:ln>
          </c:spPr>
          <c:invertIfNegative val="0"/>
          <c:cat>
            <c:numRef>
              <c:f>'6.4a,b'!$A$3:$A$21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'6.4a,b'!$B$3:$B$21</c:f>
              <c:numCache>
                <c:formatCode>General</c:formatCode>
                <c:ptCount val="19"/>
                <c:pt idx="0">
                  <c:v>4886</c:v>
                </c:pt>
                <c:pt idx="1">
                  <c:v>3573</c:v>
                </c:pt>
                <c:pt idx="2">
                  <c:v>4515</c:v>
                </c:pt>
                <c:pt idx="3">
                  <c:v>5724</c:v>
                </c:pt>
                <c:pt idx="4">
                  <c:v>6142</c:v>
                </c:pt>
                <c:pt idx="5">
                  <c:v>6083</c:v>
                </c:pt>
                <c:pt idx="6">
                  <c:v>5632</c:v>
                </c:pt>
                <c:pt idx="7">
                  <c:v>4769</c:v>
                </c:pt>
                <c:pt idx="8">
                  <c:v>4481</c:v>
                </c:pt>
                <c:pt idx="9">
                  <c:v>2951</c:v>
                </c:pt>
                <c:pt idx="10">
                  <c:v>3212</c:v>
                </c:pt>
                <c:pt idx="11">
                  <c:v>4675</c:v>
                </c:pt>
                <c:pt idx="12">
                  <c:v>4693</c:v>
                </c:pt>
                <c:pt idx="13">
                  <c:v>6200</c:v>
                </c:pt>
                <c:pt idx="14">
                  <c:v>6532</c:v>
                </c:pt>
                <c:pt idx="15">
                  <c:v>6540</c:v>
                </c:pt>
                <c:pt idx="16">
                  <c:v>6396</c:v>
                </c:pt>
                <c:pt idx="17">
                  <c:v>8974</c:v>
                </c:pt>
                <c:pt idx="18">
                  <c:v>10006</c:v>
                </c:pt>
              </c:numCache>
            </c:numRef>
          </c:val>
          <c:extLst>
            <c:ext xmlns:c16="http://schemas.microsoft.com/office/drawing/2014/chart" uri="{C3380CC4-5D6E-409C-BE32-E72D297353CC}">
              <c16:uniqueId val="{00000000-C18B-4366-995D-07C7B154755D}"/>
            </c:ext>
          </c:extLst>
        </c:ser>
        <c:ser>
          <c:idx val="1"/>
          <c:order val="1"/>
          <c:tx>
            <c:strRef>
              <c:f>'6.4a,b'!$C$2</c:f>
              <c:strCache>
                <c:ptCount val="1"/>
                <c:pt idx="0">
                  <c:v>NZ new 1350-1599</c:v>
                </c:pt>
              </c:strCache>
            </c:strRef>
          </c:tx>
          <c:spPr>
            <a:solidFill>
              <a:srgbClr val="75CBF6"/>
            </a:solidFill>
            <a:ln w="25400">
              <a:noFill/>
            </a:ln>
          </c:spPr>
          <c:invertIfNegative val="0"/>
          <c:cat>
            <c:numRef>
              <c:f>'6.4a,b'!$A$3:$A$21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'6.4a,b'!$C$3:$C$21</c:f>
              <c:numCache>
                <c:formatCode>General</c:formatCode>
                <c:ptCount val="19"/>
                <c:pt idx="0">
                  <c:v>11655</c:v>
                </c:pt>
                <c:pt idx="1">
                  <c:v>8991</c:v>
                </c:pt>
                <c:pt idx="2">
                  <c:v>5910</c:v>
                </c:pt>
                <c:pt idx="3">
                  <c:v>6170</c:v>
                </c:pt>
                <c:pt idx="4">
                  <c:v>6623</c:v>
                </c:pt>
                <c:pt idx="5">
                  <c:v>8493</c:v>
                </c:pt>
                <c:pt idx="6">
                  <c:v>9290</c:v>
                </c:pt>
                <c:pt idx="7">
                  <c:v>11304</c:v>
                </c:pt>
                <c:pt idx="8">
                  <c:v>15675</c:v>
                </c:pt>
                <c:pt idx="9">
                  <c:v>12257</c:v>
                </c:pt>
                <c:pt idx="10">
                  <c:v>12670</c:v>
                </c:pt>
                <c:pt idx="11">
                  <c:v>14151</c:v>
                </c:pt>
                <c:pt idx="12">
                  <c:v>17869</c:v>
                </c:pt>
                <c:pt idx="13">
                  <c:v>17905</c:v>
                </c:pt>
                <c:pt idx="14">
                  <c:v>20128</c:v>
                </c:pt>
                <c:pt idx="15">
                  <c:v>19708</c:v>
                </c:pt>
                <c:pt idx="16">
                  <c:v>21500</c:v>
                </c:pt>
                <c:pt idx="17">
                  <c:v>22638</c:v>
                </c:pt>
                <c:pt idx="18">
                  <c:v>23379</c:v>
                </c:pt>
              </c:numCache>
            </c:numRef>
          </c:val>
          <c:extLst>
            <c:ext xmlns:c16="http://schemas.microsoft.com/office/drawing/2014/chart" uri="{C3380CC4-5D6E-409C-BE32-E72D297353CC}">
              <c16:uniqueId val="{00000001-C18B-4366-995D-07C7B154755D}"/>
            </c:ext>
          </c:extLst>
        </c:ser>
        <c:ser>
          <c:idx val="2"/>
          <c:order val="2"/>
          <c:tx>
            <c:strRef>
              <c:f>'6.4a,b'!$D$2</c:f>
              <c:strCache>
                <c:ptCount val="1"/>
                <c:pt idx="0">
                  <c:v>NZ new 1600-1999</c:v>
                </c:pt>
              </c:strCache>
            </c:strRef>
          </c:tx>
          <c:spPr>
            <a:solidFill>
              <a:srgbClr val="22B0F1"/>
            </a:solidFill>
            <a:ln w="25400">
              <a:noFill/>
            </a:ln>
          </c:spPr>
          <c:invertIfNegative val="0"/>
          <c:cat>
            <c:numRef>
              <c:f>'6.4a,b'!$A$3:$A$21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'6.4a,b'!$D$3:$D$21</c:f>
              <c:numCache>
                <c:formatCode>General</c:formatCode>
                <c:ptCount val="19"/>
                <c:pt idx="0">
                  <c:v>16777</c:v>
                </c:pt>
                <c:pt idx="1">
                  <c:v>18503</c:v>
                </c:pt>
                <c:pt idx="2">
                  <c:v>22260</c:v>
                </c:pt>
                <c:pt idx="3">
                  <c:v>22144</c:v>
                </c:pt>
                <c:pt idx="4">
                  <c:v>21885</c:v>
                </c:pt>
                <c:pt idx="5">
                  <c:v>24098</c:v>
                </c:pt>
                <c:pt idx="6">
                  <c:v>24748</c:v>
                </c:pt>
                <c:pt idx="7">
                  <c:v>23191</c:v>
                </c:pt>
                <c:pt idx="8">
                  <c:v>22114</c:v>
                </c:pt>
                <c:pt idx="9">
                  <c:v>17844</c:v>
                </c:pt>
                <c:pt idx="10">
                  <c:v>20473</c:v>
                </c:pt>
                <c:pt idx="11">
                  <c:v>19596</c:v>
                </c:pt>
                <c:pt idx="12">
                  <c:v>27636</c:v>
                </c:pt>
                <c:pt idx="13">
                  <c:v>30667</c:v>
                </c:pt>
                <c:pt idx="14">
                  <c:v>34355</c:v>
                </c:pt>
                <c:pt idx="15">
                  <c:v>36076</c:v>
                </c:pt>
                <c:pt idx="16">
                  <c:v>40225</c:v>
                </c:pt>
                <c:pt idx="17">
                  <c:v>42506</c:v>
                </c:pt>
                <c:pt idx="18">
                  <c:v>44678</c:v>
                </c:pt>
              </c:numCache>
            </c:numRef>
          </c:val>
          <c:extLst>
            <c:ext xmlns:c16="http://schemas.microsoft.com/office/drawing/2014/chart" uri="{C3380CC4-5D6E-409C-BE32-E72D297353CC}">
              <c16:uniqueId val="{00000002-C18B-4366-995D-07C7B154755D}"/>
            </c:ext>
          </c:extLst>
        </c:ser>
        <c:ser>
          <c:idx val="3"/>
          <c:order val="3"/>
          <c:tx>
            <c:strRef>
              <c:f>'6.4a,b'!$E$2</c:f>
              <c:strCache>
                <c:ptCount val="1"/>
                <c:pt idx="0">
                  <c:v>NZ new 2000-2999</c:v>
                </c:pt>
              </c:strCache>
            </c:strRef>
          </c:tx>
          <c:spPr>
            <a:solidFill>
              <a:srgbClr val="B3B8BA"/>
            </a:solidFill>
            <a:ln w="25400">
              <a:noFill/>
            </a:ln>
          </c:spPr>
          <c:invertIfNegative val="0"/>
          <c:cat>
            <c:numRef>
              <c:f>'6.4a,b'!$A$3:$A$21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'6.4a,b'!$E$3:$E$21</c:f>
              <c:numCache>
                <c:formatCode>General</c:formatCode>
                <c:ptCount val="19"/>
                <c:pt idx="0">
                  <c:v>24977</c:v>
                </c:pt>
                <c:pt idx="1">
                  <c:v>27257</c:v>
                </c:pt>
                <c:pt idx="2">
                  <c:v>31461</c:v>
                </c:pt>
                <c:pt idx="3">
                  <c:v>32500</c:v>
                </c:pt>
                <c:pt idx="4">
                  <c:v>34456</c:v>
                </c:pt>
                <c:pt idx="5">
                  <c:v>36704</c:v>
                </c:pt>
                <c:pt idx="6">
                  <c:v>36471</c:v>
                </c:pt>
                <c:pt idx="7">
                  <c:v>38896</c:v>
                </c:pt>
                <c:pt idx="8">
                  <c:v>35183</c:v>
                </c:pt>
                <c:pt idx="9">
                  <c:v>25430</c:v>
                </c:pt>
                <c:pt idx="10">
                  <c:v>33085</c:v>
                </c:pt>
                <c:pt idx="11">
                  <c:v>35453</c:v>
                </c:pt>
                <c:pt idx="12">
                  <c:v>36219</c:v>
                </c:pt>
                <c:pt idx="13">
                  <c:v>41271</c:v>
                </c:pt>
                <c:pt idx="14">
                  <c:v>45184</c:v>
                </c:pt>
                <c:pt idx="15">
                  <c:v>50005</c:v>
                </c:pt>
                <c:pt idx="16">
                  <c:v>55512</c:v>
                </c:pt>
                <c:pt idx="17">
                  <c:v>60481</c:v>
                </c:pt>
                <c:pt idx="18">
                  <c:v>59736</c:v>
                </c:pt>
              </c:numCache>
            </c:numRef>
          </c:val>
          <c:extLst>
            <c:ext xmlns:c16="http://schemas.microsoft.com/office/drawing/2014/chart" uri="{C3380CC4-5D6E-409C-BE32-E72D297353CC}">
              <c16:uniqueId val="{00000003-C18B-4366-995D-07C7B154755D}"/>
            </c:ext>
          </c:extLst>
        </c:ser>
        <c:ser>
          <c:idx val="4"/>
          <c:order val="4"/>
          <c:tx>
            <c:strRef>
              <c:f>'6.4a,b'!$F$2</c:f>
              <c:strCache>
                <c:ptCount val="1"/>
                <c:pt idx="0">
                  <c:v>NZ new 3000-3999</c:v>
                </c:pt>
              </c:strCache>
            </c:strRef>
          </c:tx>
          <c:spPr>
            <a:solidFill>
              <a:srgbClr val="7F878A"/>
            </a:solidFill>
            <a:ln w="25400">
              <a:noFill/>
            </a:ln>
          </c:spPr>
          <c:invertIfNegative val="0"/>
          <c:cat>
            <c:numRef>
              <c:f>'6.4a,b'!$A$3:$A$21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'6.4a,b'!$F$3:$F$21</c:f>
              <c:numCache>
                <c:formatCode>General</c:formatCode>
                <c:ptCount val="19"/>
                <c:pt idx="0">
                  <c:v>12470</c:v>
                </c:pt>
                <c:pt idx="1">
                  <c:v>13057</c:v>
                </c:pt>
                <c:pt idx="2">
                  <c:v>13787</c:v>
                </c:pt>
                <c:pt idx="3">
                  <c:v>17944</c:v>
                </c:pt>
                <c:pt idx="4">
                  <c:v>21518</c:v>
                </c:pt>
                <c:pt idx="5">
                  <c:v>20472</c:v>
                </c:pt>
                <c:pt idx="6">
                  <c:v>18359</c:v>
                </c:pt>
                <c:pt idx="7">
                  <c:v>18301</c:v>
                </c:pt>
                <c:pt idx="8">
                  <c:v>14459</c:v>
                </c:pt>
                <c:pt idx="9">
                  <c:v>9977</c:v>
                </c:pt>
                <c:pt idx="10">
                  <c:v>9360</c:v>
                </c:pt>
                <c:pt idx="11">
                  <c:v>8652</c:v>
                </c:pt>
                <c:pt idx="12">
                  <c:v>12460</c:v>
                </c:pt>
                <c:pt idx="13">
                  <c:v>14063</c:v>
                </c:pt>
                <c:pt idx="14">
                  <c:v>16685</c:v>
                </c:pt>
                <c:pt idx="15">
                  <c:v>17481</c:v>
                </c:pt>
                <c:pt idx="16">
                  <c:v>18389</c:v>
                </c:pt>
                <c:pt idx="17">
                  <c:v>19622</c:v>
                </c:pt>
                <c:pt idx="18">
                  <c:v>18623</c:v>
                </c:pt>
              </c:numCache>
            </c:numRef>
          </c:val>
          <c:extLst>
            <c:ext xmlns:c16="http://schemas.microsoft.com/office/drawing/2014/chart" uri="{C3380CC4-5D6E-409C-BE32-E72D297353CC}">
              <c16:uniqueId val="{00000004-C18B-4366-995D-07C7B154755D}"/>
            </c:ext>
          </c:extLst>
        </c:ser>
        <c:ser>
          <c:idx val="5"/>
          <c:order val="5"/>
          <c:tx>
            <c:strRef>
              <c:f>'6.4a,b'!$G$2</c:f>
              <c:strCache>
                <c:ptCount val="1"/>
                <c:pt idx="0">
                  <c:v>NZ new 4000+</c:v>
                </c:pt>
              </c:strCache>
            </c:strRef>
          </c:tx>
          <c:spPr>
            <a:solidFill>
              <a:srgbClr val="515A5E"/>
            </a:solidFill>
            <a:ln w="25400">
              <a:noFill/>
            </a:ln>
          </c:spPr>
          <c:invertIfNegative val="0"/>
          <c:cat>
            <c:numRef>
              <c:f>'6.4a,b'!$A$3:$A$21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'6.4a,b'!$G$3:$G$21</c:f>
              <c:numCache>
                <c:formatCode>General</c:formatCode>
                <c:ptCount val="19"/>
                <c:pt idx="0">
                  <c:v>4352</c:v>
                </c:pt>
                <c:pt idx="1">
                  <c:v>4929</c:v>
                </c:pt>
                <c:pt idx="2">
                  <c:v>6226</c:v>
                </c:pt>
                <c:pt idx="3">
                  <c:v>7050</c:v>
                </c:pt>
                <c:pt idx="4">
                  <c:v>6828</c:v>
                </c:pt>
                <c:pt idx="5">
                  <c:v>5775</c:v>
                </c:pt>
                <c:pt idx="6">
                  <c:v>4680</c:v>
                </c:pt>
                <c:pt idx="7">
                  <c:v>4988</c:v>
                </c:pt>
                <c:pt idx="8">
                  <c:v>3687</c:v>
                </c:pt>
                <c:pt idx="9">
                  <c:v>2113</c:v>
                </c:pt>
                <c:pt idx="10">
                  <c:v>2387</c:v>
                </c:pt>
                <c:pt idx="11">
                  <c:v>2279</c:v>
                </c:pt>
                <c:pt idx="12">
                  <c:v>2024</c:v>
                </c:pt>
                <c:pt idx="13">
                  <c:v>2405</c:v>
                </c:pt>
                <c:pt idx="14">
                  <c:v>2556</c:v>
                </c:pt>
                <c:pt idx="15">
                  <c:v>2700</c:v>
                </c:pt>
                <c:pt idx="16">
                  <c:v>3648</c:v>
                </c:pt>
                <c:pt idx="17">
                  <c:v>3488</c:v>
                </c:pt>
                <c:pt idx="18">
                  <c:v>2474</c:v>
                </c:pt>
              </c:numCache>
            </c:numRef>
          </c:val>
          <c:extLst>
            <c:ext xmlns:c16="http://schemas.microsoft.com/office/drawing/2014/chart" uri="{C3380CC4-5D6E-409C-BE32-E72D297353CC}">
              <c16:uniqueId val="{00000005-C18B-4366-995D-07C7B154755D}"/>
            </c:ext>
          </c:extLst>
        </c:ser>
        <c:dLbls>
          <c:showLegendKey val="0"/>
          <c:showVal val="0"/>
          <c:showCatName val="0"/>
          <c:showSerName val="0"/>
          <c:showPercent val="0"/>
          <c:showBubbleSize val="0"/>
        </c:dLbls>
        <c:gapWidth val="150"/>
        <c:overlap val="100"/>
        <c:axId val="163778944"/>
        <c:axId val="163780480"/>
      </c:barChart>
      <c:catAx>
        <c:axId val="16377894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780480"/>
        <c:crosses val="autoZero"/>
        <c:auto val="1"/>
        <c:lblAlgn val="ctr"/>
        <c:lblOffset val="100"/>
        <c:tickLblSkip val="2"/>
        <c:tickMarkSkip val="1"/>
        <c:noMultiLvlLbl val="0"/>
      </c:catAx>
      <c:valAx>
        <c:axId val="163780480"/>
        <c:scaling>
          <c:orientation val="minMax"/>
          <c:max val="200000"/>
          <c:min val="0"/>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778944"/>
        <c:crosses val="autoZero"/>
        <c:crossBetween val="between"/>
        <c:majorUnit val="20000"/>
      </c:valAx>
      <c:spPr>
        <a:solidFill>
          <a:srgbClr val="FFFFFF"/>
        </a:solidFill>
        <a:ln w="25400">
          <a:noFill/>
        </a:ln>
      </c:spPr>
    </c:plotArea>
    <c:legend>
      <c:legendPos val="b"/>
      <c:layout>
        <c:manualLayout>
          <c:xMode val="edge"/>
          <c:yMode val="edge"/>
          <c:x val="7.0222222222222339E-2"/>
          <c:y val="0.84126064814814805"/>
          <c:w val="0.84892166666667523"/>
          <c:h val="0.15873935185185481"/>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6.5a : </a:t>
            </a:r>
            <a:r>
              <a:rPr lang="en-NZ" sz="900" b="1" i="0" u="none" strike="noStrike" baseline="0"/>
              <a:t>New Zealand new motorcycles entering the fleet</a:t>
            </a:r>
            <a:endParaRPr lang="en-NZ" sz="900"/>
          </a:p>
        </c:rich>
      </c:tx>
      <c:layout>
        <c:manualLayout>
          <c:xMode val="edge"/>
          <c:yMode val="edge"/>
          <c:x val="0.11980583333333333"/>
          <c:y val="8.1912037037036988E-3"/>
        </c:manualLayout>
      </c:layout>
      <c:overlay val="0"/>
      <c:spPr>
        <a:noFill/>
        <a:ln w="25400">
          <a:noFill/>
        </a:ln>
      </c:spPr>
    </c:title>
    <c:autoTitleDeleted val="0"/>
    <c:plotArea>
      <c:layout>
        <c:manualLayout>
          <c:layoutTarget val="inner"/>
          <c:xMode val="edge"/>
          <c:yMode val="edge"/>
          <c:x val="0.12588916666666666"/>
          <c:y val="0.15907407407407406"/>
          <c:w val="0.8534330555555556"/>
          <c:h val="0.62866203703703705"/>
        </c:manualLayout>
      </c:layout>
      <c:barChart>
        <c:barDir val="col"/>
        <c:grouping val="stacked"/>
        <c:varyColors val="0"/>
        <c:ser>
          <c:idx val="0"/>
          <c:order val="0"/>
          <c:tx>
            <c:strRef>
              <c:f>'6.5a,b'!$B$4</c:f>
              <c:strCache>
                <c:ptCount val="1"/>
                <c:pt idx="0">
                  <c:v>&lt;= 60 cc</c:v>
                </c:pt>
              </c:strCache>
            </c:strRef>
          </c:tx>
          <c:spPr>
            <a:solidFill>
              <a:srgbClr val="AADDFA">
                <a:alpha val="70196"/>
              </a:srgbClr>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'6.5a,b'!$B$5:$B$23</c:f>
              <c:numCache>
                <c:formatCode>General</c:formatCode>
                <c:ptCount val="19"/>
                <c:pt idx="0">
                  <c:v>691</c:v>
                </c:pt>
                <c:pt idx="1">
                  <c:v>841</c:v>
                </c:pt>
                <c:pt idx="2">
                  <c:v>945</c:v>
                </c:pt>
                <c:pt idx="3">
                  <c:v>1390</c:v>
                </c:pt>
                <c:pt idx="4">
                  <c:v>2185</c:v>
                </c:pt>
                <c:pt idx="5">
                  <c:v>4889</c:v>
                </c:pt>
                <c:pt idx="6">
                  <c:v>5186</c:v>
                </c:pt>
                <c:pt idx="7">
                  <c:v>4954</c:v>
                </c:pt>
                <c:pt idx="8">
                  <c:v>6272</c:v>
                </c:pt>
                <c:pt idx="9">
                  <c:v>3149</c:v>
                </c:pt>
                <c:pt idx="10">
                  <c:v>2426</c:v>
                </c:pt>
                <c:pt idx="11">
                  <c:v>2639</c:v>
                </c:pt>
                <c:pt idx="12">
                  <c:v>1843</c:v>
                </c:pt>
                <c:pt idx="13">
                  <c:v>2365</c:v>
                </c:pt>
                <c:pt idx="14">
                  <c:v>2430</c:v>
                </c:pt>
                <c:pt idx="15">
                  <c:v>2391</c:v>
                </c:pt>
                <c:pt idx="16">
                  <c:v>2201</c:v>
                </c:pt>
                <c:pt idx="17">
                  <c:v>2184</c:v>
                </c:pt>
                <c:pt idx="18">
                  <c:v>2339</c:v>
                </c:pt>
              </c:numCache>
            </c:numRef>
          </c:val>
          <c:extLst>
            <c:ext xmlns:c16="http://schemas.microsoft.com/office/drawing/2014/chart" uri="{C3380CC4-5D6E-409C-BE32-E72D297353CC}">
              <c16:uniqueId val="{00000000-D738-4512-BF06-5ABB336F5155}"/>
            </c:ext>
          </c:extLst>
        </c:ser>
        <c:ser>
          <c:idx val="1"/>
          <c:order val="1"/>
          <c:tx>
            <c:strRef>
              <c:f>'6.5a,b'!$C$4</c:f>
              <c:strCache>
                <c:ptCount val="1"/>
                <c:pt idx="0">
                  <c:v>&lt;= 100 cc</c:v>
                </c:pt>
              </c:strCache>
            </c:strRef>
          </c:tx>
          <c:spPr>
            <a:solidFill>
              <a:srgbClr val="75CBF6"/>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'6.5a,b'!$C$5:$C$23</c:f>
              <c:numCache>
                <c:formatCode>General</c:formatCode>
                <c:ptCount val="19"/>
                <c:pt idx="0">
                  <c:v>456</c:v>
                </c:pt>
                <c:pt idx="1">
                  <c:v>306</c:v>
                </c:pt>
                <c:pt idx="2">
                  <c:v>345</c:v>
                </c:pt>
                <c:pt idx="3">
                  <c:v>450</c:v>
                </c:pt>
                <c:pt idx="4">
                  <c:v>474</c:v>
                </c:pt>
                <c:pt idx="5">
                  <c:v>571</c:v>
                </c:pt>
                <c:pt idx="6">
                  <c:v>656</c:v>
                </c:pt>
                <c:pt idx="7">
                  <c:v>776</c:v>
                </c:pt>
                <c:pt idx="8">
                  <c:v>1292</c:v>
                </c:pt>
                <c:pt idx="9">
                  <c:v>630</c:v>
                </c:pt>
                <c:pt idx="10">
                  <c:v>499</c:v>
                </c:pt>
                <c:pt idx="11">
                  <c:v>776</c:v>
                </c:pt>
                <c:pt idx="12">
                  <c:v>690</c:v>
                </c:pt>
                <c:pt idx="13">
                  <c:v>831</c:v>
                </c:pt>
                <c:pt idx="14">
                  <c:v>701</c:v>
                </c:pt>
                <c:pt idx="15">
                  <c:v>954</c:v>
                </c:pt>
                <c:pt idx="16">
                  <c:v>651</c:v>
                </c:pt>
                <c:pt idx="17">
                  <c:v>645</c:v>
                </c:pt>
                <c:pt idx="18">
                  <c:v>501</c:v>
                </c:pt>
              </c:numCache>
            </c:numRef>
          </c:val>
          <c:extLst>
            <c:ext xmlns:c16="http://schemas.microsoft.com/office/drawing/2014/chart" uri="{C3380CC4-5D6E-409C-BE32-E72D297353CC}">
              <c16:uniqueId val="{00000001-D738-4512-BF06-5ABB336F5155}"/>
            </c:ext>
          </c:extLst>
        </c:ser>
        <c:ser>
          <c:idx val="2"/>
          <c:order val="2"/>
          <c:tx>
            <c:strRef>
              <c:f>'6.5a,b'!$D$4</c:f>
              <c:strCache>
                <c:ptCount val="1"/>
                <c:pt idx="0">
                  <c:v>&lt;= 250 cc</c:v>
                </c:pt>
              </c:strCache>
            </c:strRef>
          </c:tx>
          <c:spPr>
            <a:solidFill>
              <a:srgbClr val="22B0F1"/>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'6.5a,b'!$D$5:$D$23</c:f>
              <c:numCache>
                <c:formatCode>General</c:formatCode>
                <c:ptCount val="19"/>
                <c:pt idx="0">
                  <c:v>1018</c:v>
                </c:pt>
                <c:pt idx="1">
                  <c:v>989</c:v>
                </c:pt>
                <c:pt idx="2">
                  <c:v>846</c:v>
                </c:pt>
                <c:pt idx="3">
                  <c:v>848</c:v>
                </c:pt>
                <c:pt idx="4">
                  <c:v>1559</c:v>
                </c:pt>
                <c:pt idx="5">
                  <c:v>1773</c:v>
                </c:pt>
                <c:pt idx="6">
                  <c:v>2577</c:v>
                </c:pt>
                <c:pt idx="7">
                  <c:v>2635</c:v>
                </c:pt>
                <c:pt idx="8">
                  <c:v>3149</c:v>
                </c:pt>
                <c:pt idx="9">
                  <c:v>1565</c:v>
                </c:pt>
                <c:pt idx="10">
                  <c:v>1146</c:v>
                </c:pt>
                <c:pt idx="11">
                  <c:v>1172</c:v>
                </c:pt>
                <c:pt idx="12">
                  <c:v>1087</c:v>
                </c:pt>
                <c:pt idx="13">
                  <c:v>1138</c:v>
                </c:pt>
                <c:pt idx="14">
                  <c:v>1100</c:v>
                </c:pt>
                <c:pt idx="15">
                  <c:v>1266</c:v>
                </c:pt>
                <c:pt idx="16">
                  <c:v>1128</c:v>
                </c:pt>
                <c:pt idx="17">
                  <c:v>1113</c:v>
                </c:pt>
                <c:pt idx="18">
                  <c:v>1293</c:v>
                </c:pt>
              </c:numCache>
            </c:numRef>
          </c:val>
          <c:extLst>
            <c:ext xmlns:c16="http://schemas.microsoft.com/office/drawing/2014/chart" uri="{C3380CC4-5D6E-409C-BE32-E72D297353CC}">
              <c16:uniqueId val="{00000002-D738-4512-BF06-5ABB336F5155}"/>
            </c:ext>
          </c:extLst>
        </c:ser>
        <c:ser>
          <c:idx val="3"/>
          <c:order val="3"/>
          <c:tx>
            <c:strRef>
              <c:f>'6.5a,b'!$E$4</c:f>
              <c:strCache>
                <c:ptCount val="1"/>
                <c:pt idx="0">
                  <c:v>&lt;= 600 cc</c:v>
                </c:pt>
              </c:strCache>
            </c:strRef>
          </c:tx>
          <c:spPr>
            <a:solidFill>
              <a:srgbClr val="B3B8BA"/>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'6.5a,b'!$E$5:$E$23</c:f>
              <c:numCache>
                <c:formatCode>General</c:formatCode>
                <c:ptCount val="19"/>
                <c:pt idx="0">
                  <c:v>790</c:v>
                </c:pt>
                <c:pt idx="1">
                  <c:v>780</c:v>
                </c:pt>
                <c:pt idx="2">
                  <c:v>819</c:v>
                </c:pt>
                <c:pt idx="3">
                  <c:v>851</c:v>
                </c:pt>
                <c:pt idx="4">
                  <c:v>850</c:v>
                </c:pt>
                <c:pt idx="5">
                  <c:v>977</c:v>
                </c:pt>
                <c:pt idx="6">
                  <c:v>1170</c:v>
                </c:pt>
                <c:pt idx="7">
                  <c:v>1252</c:v>
                </c:pt>
                <c:pt idx="8">
                  <c:v>1317</c:v>
                </c:pt>
                <c:pt idx="9">
                  <c:v>900</c:v>
                </c:pt>
                <c:pt idx="10">
                  <c:v>766</c:v>
                </c:pt>
                <c:pt idx="11">
                  <c:v>711</c:v>
                </c:pt>
                <c:pt idx="12">
                  <c:v>855</c:v>
                </c:pt>
                <c:pt idx="13">
                  <c:v>1018</c:v>
                </c:pt>
                <c:pt idx="14">
                  <c:v>1361</c:v>
                </c:pt>
                <c:pt idx="15">
                  <c:v>1712</c:v>
                </c:pt>
                <c:pt idx="16">
                  <c:v>1913</c:v>
                </c:pt>
                <c:pt idx="17">
                  <c:v>2057</c:v>
                </c:pt>
                <c:pt idx="18">
                  <c:v>2153</c:v>
                </c:pt>
              </c:numCache>
            </c:numRef>
          </c:val>
          <c:extLst>
            <c:ext xmlns:c16="http://schemas.microsoft.com/office/drawing/2014/chart" uri="{C3380CC4-5D6E-409C-BE32-E72D297353CC}">
              <c16:uniqueId val="{00000003-D738-4512-BF06-5ABB336F5155}"/>
            </c:ext>
          </c:extLst>
        </c:ser>
        <c:ser>
          <c:idx val="4"/>
          <c:order val="4"/>
          <c:tx>
            <c:strRef>
              <c:f>'6.5a,b'!$F$4</c:f>
              <c:strCache>
                <c:ptCount val="1"/>
                <c:pt idx="0">
                  <c:v>&lt;= 1000 cc</c:v>
                </c:pt>
              </c:strCache>
            </c:strRef>
          </c:tx>
          <c:spPr>
            <a:solidFill>
              <a:srgbClr val="7F878A"/>
            </a:solidFill>
            <a:ln w="25400">
              <a:noFill/>
            </a:ln>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'6.5a,b'!$F$5:$F$23</c:f>
              <c:numCache>
                <c:formatCode>General</c:formatCode>
                <c:ptCount val="19"/>
                <c:pt idx="0">
                  <c:v>1135</c:v>
                </c:pt>
                <c:pt idx="1">
                  <c:v>1114</c:v>
                </c:pt>
                <c:pt idx="2">
                  <c:v>1184</c:v>
                </c:pt>
                <c:pt idx="3">
                  <c:v>1415</c:v>
                </c:pt>
                <c:pt idx="4">
                  <c:v>1737</c:v>
                </c:pt>
                <c:pt idx="5">
                  <c:v>1964</c:v>
                </c:pt>
                <c:pt idx="6">
                  <c:v>2518</c:v>
                </c:pt>
                <c:pt idx="7">
                  <c:v>2965</c:v>
                </c:pt>
                <c:pt idx="8">
                  <c:v>2746</c:v>
                </c:pt>
                <c:pt idx="9">
                  <c:v>2049</c:v>
                </c:pt>
                <c:pt idx="10">
                  <c:v>1613</c:v>
                </c:pt>
                <c:pt idx="11">
                  <c:v>1361</c:v>
                </c:pt>
                <c:pt idx="12">
                  <c:v>1638</c:v>
                </c:pt>
                <c:pt idx="13">
                  <c:v>1844</c:v>
                </c:pt>
                <c:pt idx="14">
                  <c:v>2337</c:v>
                </c:pt>
                <c:pt idx="15">
                  <c:v>2547</c:v>
                </c:pt>
                <c:pt idx="16">
                  <c:v>2666</c:v>
                </c:pt>
                <c:pt idx="17">
                  <c:v>2519</c:v>
                </c:pt>
                <c:pt idx="18">
                  <c:v>2525</c:v>
                </c:pt>
              </c:numCache>
            </c:numRef>
          </c:val>
          <c:extLst>
            <c:ext xmlns:c16="http://schemas.microsoft.com/office/drawing/2014/chart" uri="{C3380CC4-5D6E-409C-BE32-E72D297353CC}">
              <c16:uniqueId val="{00000004-D738-4512-BF06-5ABB336F5155}"/>
            </c:ext>
          </c:extLst>
        </c:ser>
        <c:ser>
          <c:idx val="6"/>
          <c:order val="5"/>
          <c:tx>
            <c:strRef>
              <c:f>'6.5a,b'!$G$4</c:f>
              <c:strCache>
                <c:ptCount val="1"/>
                <c:pt idx="0">
                  <c:v> &gt; 1000 cc</c:v>
                </c:pt>
              </c:strCache>
            </c:strRef>
          </c:tx>
          <c:spPr>
            <a:solidFill>
              <a:schemeClr val="bg1">
                <a:lumMod val="25000"/>
              </a:schemeClr>
            </a:solidFill>
          </c:spPr>
          <c:invertIfNegative val="0"/>
          <c:cat>
            <c:numRef>
              <c:f>'6.4a,b'!$A$3:$A$23</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'6.5a,b'!$G$5:$G$23</c:f>
              <c:numCache>
                <c:formatCode>General</c:formatCode>
                <c:ptCount val="19"/>
                <c:pt idx="0">
                  <c:v>823</c:v>
                </c:pt>
                <c:pt idx="1">
                  <c:v>942</c:v>
                </c:pt>
                <c:pt idx="2">
                  <c:v>954</c:v>
                </c:pt>
                <c:pt idx="3">
                  <c:v>1080</c:v>
                </c:pt>
                <c:pt idx="4">
                  <c:v>1199</c:v>
                </c:pt>
                <c:pt idx="5">
                  <c:v>1494</c:v>
                </c:pt>
                <c:pt idx="6">
                  <c:v>1818</c:v>
                </c:pt>
                <c:pt idx="7">
                  <c:v>2344</c:v>
                </c:pt>
                <c:pt idx="8">
                  <c:v>2164</c:v>
                </c:pt>
                <c:pt idx="9">
                  <c:v>1851</c:v>
                </c:pt>
                <c:pt idx="10">
                  <c:v>1525</c:v>
                </c:pt>
                <c:pt idx="11">
                  <c:v>1311</c:v>
                </c:pt>
                <c:pt idx="12">
                  <c:v>1280</c:v>
                </c:pt>
                <c:pt idx="13">
                  <c:v>1416</c:v>
                </c:pt>
                <c:pt idx="14">
                  <c:v>1557</c:v>
                </c:pt>
                <c:pt idx="15">
                  <c:v>1647</c:v>
                </c:pt>
                <c:pt idx="16">
                  <c:v>1755</c:v>
                </c:pt>
                <c:pt idx="17">
                  <c:v>1901</c:v>
                </c:pt>
                <c:pt idx="18">
                  <c:v>1882</c:v>
                </c:pt>
              </c:numCache>
            </c:numRef>
          </c:val>
          <c:extLst>
            <c:ext xmlns:c16="http://schemas.microsoft.com/office/drawing/2014/chart" uri="{C3380CC4-5D6E-409C-BE32-E72D297353CC}">
              <c16:uniqueId val="{00000005-D738-4512-BF06-5ABB336F5155}"/>
            </c:ext>
          </c:extLst>
        </c:ser>
        <c:dLbls>
          <c:showLegendKey val="0"/>
          <c:showVal val="0"/>
          <c:showCatName val="0"/>
          <c:showSerName val="0"/>
          <c:showPercent val="0"/>
          <c:showBubbleSize val="0"/>
        </c:dLbls>
        <c:gapWidth val="150"/>
        <c:overlap val="100"/>
        <c:axId val="163900032"/>
        <c:axId val="163914112"/>
      </c:barChart>
      <c:catAx>
        <c:axId val="163900032"/>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914112"/>
        <c:crosses val="autoZero"/>
        <c:auto val="1"/>
        <c:lblAlgn val="ctr"/>
        <c:lblOffset val="100"/>
        <c:tickLblSkip val="2"/>
        <c:tickMarkSkip val="1"/>
        <c:noMultiLvlLbl val="0"/>
      </c:catAx>
      <c:valAx>
        <c:axId val="163914112"/>
        <c:scaling>
          <c:orientation val="minMax"/>
          <c:max val="18000"/>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900032"/>
        <c:crosses val="autoZero"/>
        <c:crossBetween val="between"/>
      </c:valAx>
      <c:spPr>
        <a:solidFill>
          <a:srgbClr val="FFFFFF"/>
        </a:solidFill>
        <a:ln w="25400">
          <a:noFill/>
        </a:ln>
      </c:spPr>
    </c:plotArea>
    <c:legend>
      <c:legendPos val="b"/>
      <c:layout>
        <c:manualLayout>
          <c:xMode val="edge"/>
          <c:yMode val="edge"/>
          <c:x val="0.14077777777777778"/>
          <c:y val="0.87065879629630294"/>
          <c:w val="0.7592911111111178"/>
          <c:h val="0.1233759259259261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hyperlink" Target="http://www.transport.govt.nz/research/" TargetMode="External"/><Relationship Id="rId1" Type="http://schemas.openxmlformats.org/officeDocument/2006/relationships/hyperlink" Target="http://www.transport.govt.nz/copyright-and-disclaimer/" TargetMode="External"/></Relationships>
</file>

<file path=xl/drawings/_rels/drawing10.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 Id="rId4" Type="http://schemas.openxmlformats.org/officeDocument/2006/relationships/chart" Target="../charts/chart3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6" Type="http://schemas.openxmlformats.org/officeDocument/2006/relationships/chart" Target="../charts/chart45.xml"/><Relationship Id="rId5" Type="http://schemas.openxmlformats.org/officeDocument/2006/relationships/chart" Target="../charts/chart44.xml"/><Relationship Id="rId4" Type="http://schemas.openxmlformats.org/officeDocument/2006/relationships/chart" Target="../charts/chart4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 Id="rId4" Type="http://schemas.openxmlformats.org/officeDocument/2006/relationships/chart" Target="../charts/chart53.xml"/></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24.xml.rels><?xml version="1.0" encoding="UTF-8" standalone="yes"?>
<Relationships xmlns="http://schemas.openxmlformats.org/package/2006/relationships"><Relationship Id="rId8" Type="http://schemas.openxmlformats.org/officeDocument/2006/relationships/chart" Target="../charts/chart62.xml"/><Relationship Id="rId3" Type="http://schemas.openxmlformats.org/officeDocument/2006/relationships/chart" Target="../charts/chart57.xml"/><Relationship Id="rId7" Type="http://schemas.openxmlformats.org/officeDocument/2006/relationships/chart" Target="../charts/chart61.xml"/><Relationship Id="rId2" Type="http://schemas.openxmlformats.org/officeDocument/2006/relationships/chart" Target="../charts/chart56.xml"/><Relationship Id="rId1" Type="http://schemas.openxmlformats.org/officeDocument/2006/relationships/chart" Target="../charts/chart55.xml"/><Relationship Id="rId6" Type="http://schemas.openxmlformats.org/officeDocument/2006/relationships/chart" Target="../charts/chart60.xml"/><Relationship Id="rId5" Type="http://schemas.openxmlformats.org/officeDocument/2006/relationships/chart" Target="../charts/chart59.xml"/><Relationship Id="rId10" Type="http://schemas.openxmlformats.org/officeDocument/2006/relationships/chart" Target="../charts/chart64.xml"/><Relationship Id="rId4" Type="http://schemas.openxmlformats.org/officeDocument/2006/relationships/chart" Target="../charts/chart58.xml"/><Relationship Id="rId9" Type="http://schemas.openxmlformats.org/officeDocument/2006/relationships/chart" Target="../charts/chart63.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70.xml"/><Relationship Id="rId1" Type="http://schemas.openxmlformats.org/officeDocument/2006/relationships/chart" Target="../charts/chart6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0.xml.rels><?xml version="1.0" encoding="UTF-8" standalone="yes"?>
<Relationships xmlns="http://schemas.openxmlformats.org/package/2006/relationships"><Relationship Id="rId2" Type="http://schemas.openxmlformats.org/officeDocument/2006/relationships/chart" Target="../charts/chart72.xml"/><Relationship Id="rId1" Type="http://schemas.openxmlformats.org/officeDocument/2006/relationships/chart" Target="../charts/chart71.xml"/></Relationships>
</file>

<file path=xl/drawings/_rels/drawing31.xml.rels><?xml version="1.0" encoding="UTF-8" standalone="yes"?>
<Relationships xmlns="http://schemas.openxmlformats.org/package/2006/relationships"><Relationship Id="rId2" Type="http://schemas.openxmlformats.org/officeDocument/2006/relationships/chart" Target="../charts/chart74.xml"/><Relationship Id="rId1" Type="http://schemas.openxmlformats.org/officeDocument/2006/relationships/chart" Target="../charts/chart73.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75.xml"/></Relationships>
</file>

<file path=xl/drawings/_rels/drawing33.xml.rels><?xml version="1.0" encoding="UTF-8" standalone="yes"?>
<Relationships xmlns="http://schemas.openxmlformats.org/package/2006/relationships"><Relationship Id="rId8" Type="http://schemas.openxmlformats.org/officeDocument/2006/relationships/chart" Target="../charts/chart83.xml"/><Relationship Id="rId3" Type="http://schemas.openxmlformats.org/officeDocument/2006/relationships/chart" Target="../charts/chart78.xml"/><Relationship Id="rId7" Type="http://schemas.openxmlformats.org/officeDocument/2006/relationships/chart" Target="../charts/chart82.xml"/><Relationship Id="rId2" Type="http://schemas.openxmlformats.org/officeDocument/2006/relationships/chart" Target="../charts/chart77.xml"/><Relationship Id="rId1" Type="http://schemas.openxmlformats.org/officeDocument/2006/relationships/chart" Target="../charts/chart76.xml"/><Relationship Id="rId6" Type="http://schemas.openxmlformats.org/officeDocument/2006/relationships/chart" Target="../charts/chart81.xml"/><Relationship Id="rId5" Type="http://schemas.openxmlformats.org/officeDocument/2006/relationships/chart" Target="../charts/chart80.xml"/><Relationship Id="rId4" Type="http://schemas.openxmlformats.org/officeDocument/2006/relationships/chart" Target="../charts/chart7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0.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 Id="rId4" Type="http://schemas.openxmlformats.org/officeDocument/2006/relationships/chart" Target="../charts/chart8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89.xml"/><Relationship Id="rId1" Type="http://schemas.openxmlformats.org/officeDocument/2006/relationships/chart" Target="../charts/chart88.xml"/></Relationships>
</file>

<file path=xl/drawings/_rels/drawing4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 Id="rId5" Type="http://schemas.openxmlformats.org/officeDocument/2006/relationships/chart" Target="../charts/chart94.xml"/><Relationship Id="rId4" Type="http://schemas.openxmlformats.org/officeDocument/2006/relationships/chart" Target="../charts/chart93.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95.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96.xml"/></Relationships>
</file>

<file path=xl/drawings/_rels/drawing45.xml.rels><?xml version="1.0" encoding="UTF-8" standalone="yes"?>
<Relationships xmlns="http://schemas.openxmlformats.org/package/2006/relationships"><Relationship Id="rId2" Type="http://schemas.openxmlformats.org/officeDocument/2006/relationships/chart" Target="../charts/chart98.xml"/><Relationship Id="rId1" Type="http://schemas.openxmlformats.org/officeDocument/2006/relationships/chart" Target="../charts/chart97.xml"/></Relationships>
</file>

<file path=xl/drawings/_rels/drawing46.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 Id="rId4" Type="http://schemas.openxmlformats.org/officeDocument/2006/relationships/chart" Target="../charts/chart102.xml"/></Relationships>
</file>

<file path=xl/drawings/_rels/drawing47.xml.rels><?xml version="1.0" encoding="UTF-8" standalone="yes"?>
<Relationships xmlns="http://schemas.openxmlformats.org/package/2006/relationships"><Relationship Id="rId3" Type="http://schemas.openxmlformats.org/officeDocument/2006/relationships/chart" Target="../charts/chart105.xml"/><Relationship Id="rId2" Type="http://schemas.openxmlformats.org/officeDocument/2006/relationships/chart" Target="../charts/chart104.xml"/><Relationship Id="rId1" Type="http://schemas.openxmlformats.org/officeDocument/2006/relationships/chart" Target="../charts/chart103.xml"/><Relationship Id="rId5" Type="http://schemas.openxmlformats.org/officeDocument/2006/relationships/chart" Target="../charts/chart107.xml"/><Relationship Id="rId4" Type="http://schemas.openxmlformats.org/officeDocument/2006/relationships/chart" Target="../charts/chart106.xml"/></Relationships>
</file>

<file path=xl/drawings/_rels/drawing48.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 Id="rId5" Type="http://schemas.openxmlformats.org/officeDocument/2006/relationships/chart" Target="../charts/chart112.xml"/><Relationship Id="rId4" Type="http://schemas.openxmlformats.org/officeDocument/2006/relationships/chart" Target="../charts/chart111.xml"/></Relationships>
</file>

<file path=xl/drawings/_rels/drawing49.xml.rels><?xml version="1.0" encoding="UTF-8" standalone="yes"?>
<Relationships xmlns="http://schemas.openxmlformats.org/package/2006/relationships"><Relationship Id="rId2" Type="http://schemas.openxmlformats.org/officeDocument/2006/relationships/chart" Target="../charts/chart114.xml"/><Relationship Id="rId1" Type="http://schemas.openxmlformats.org/officeDocument/2006/relationships/chart" Target="../charts/chart11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chart" Target="../charts/chart19.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s>
</file>

<file path=xl/drawings/_rels/drawing50.xml.rels><?xml version="1.0" encoding="UTF-8" standalone="yes"?>
<Relationships xmlns="http://schemas.openxmlformats.org/package/2006/relationships"><Relationship Id="rId3" Type="http://schemas.openxmlformats.org/officeDocument/2006/relationships/chart" Target="../charts/chart117.xml"/><Relationship Id="rId7" Type="http://schemas.openxmlformats.org/officeDocument/2006/relationships/chart" Target="../charts/chart121.xml"/><Relationship Id="rId2" Type="http://schemas.openxmlformats.org/officeDocument/2006/relationships/chart" Target="../charts/chart116.xml"/><Relationship Id="rId1" Type="http://schemas.openxmlformats.org/officeDocument/2006/relationships/chart" Target="../charts/chart115.xml"/><Relationship Id="rId6" Type="http://schemas.openxmlformats.org/officeDocument/2006/relationships/chart" Target="../charts/chart120.xml"/><Relationship Id="rId5" Type="http://schemas.openxmlformats.org/officeDocument/2006/relationships/chart" Target="../charts/chart119.xml"/><Relationship Id="rId4" Type="http://schemas.openxmlformats.org/officeDocument/2006/relationships/chart" Target="../charts/chart118.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122.xml"/></Relationships>
</file>

<file path=xl/drawings/_rels/drawing53.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55.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56.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57.xml.rels><?xml version="1.0" encoding="UTF-8" standalone="yes"?>
<Relationships xmlns="http://schemas.openxmlformats.org/package/2006/relationships"><Relationship Id="rId2" Type="http://schemas.openxmlformats.org/officeDocument/2006/relationships/chart" Target="../charts/chart136.xml"/><Relationship Id="rId1" Type="http://schemas.openxmlformats.org/officeDocument/2006/relationships/chart" Target="../charts/chart135.xml"/></Relationships>
</file>

<file path=xl/drawings/_rels/drawing5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59.xml.rels><?xml version="1.0" encoding="UTF-8" standalone="yes"?>
<Relationships xmlns="http://schemas.openxmlformats.org/package/2006/relationships"><Relationship Id="rId1" Type="http://schemas.openxmlformats.org/officeDocument/2006/relationships/chart" Target="../charts/chart13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60.xml.rels><?xml version="1.0" encoding="UTF-8" standalone="yes"?>
<Relationships xmlns="http://schemas.openxmlformats.org/package/2006/relationships"><Relationship Id="rId2" Type="http://schemas.openxmlformats.org/officeDocument/2006/relationships/chart" Target="../charts/chart139.xml"/><Relationship Id="rId1" Type="http://schemas.openxmlformats.org/officeDocument/2006/relationships/chart" Target="../charts/chart138.xml"/></Relationships>
</file>

<file path=xl/drawings/_rels/drawing61.xml.rels><?xml version="1.0" encoding="UTF-8" standalone="yes"?>
<Relationships xmlns="http://schemas.openxmlformats.org/package/2006/relationships"><Relationship Id="rId2" Type="http://schemas.openxmlformats.org/officeDocument/2006/relationships/chart" Target="../charts/chart141.xml"/><Relationship Id="rId1" Type="http://schemas.openxmlformats.org/officeDocument/2006/relationships/chart" Target="../charts/chart1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144.xml"/><Relationship Id="rId2" Type="http://schemas.openxmlformats.org/officeDocument/2006/relationships/chart" Target="../charts/chart143.xml"/><Relationship Id="rId1" Type="http://schemas.openxmlformats.org/officeDocument/2006/relationships/chart" Target="../charts/chart142.xml"/><Relationship Id="rId4" Type="http://schemas.openxmlformats.org/officeDocument/2006/relationships/chart" Target="../charts/chart145.xml"/></Relationships>
</file>

<file path=xl/drawings/_rels/drawing63.xml.rels><?xml version="1.0" encoding="UTF-8" standalone="yes"?>
<Relationships xmlns="http://schemas.openxmlformats.org/package/2006/relationships"><Relationship Id="rId2" Type="http://schemas.openxmlformats.org/officeDocument/2006/relationships/chart" Target="../charts/chart147.xml"/><Relationship Id="rId1" Type="http://schemas.openxmlformats.org/officeDocument/2006/relationships/chart" Target="../charts/chart146.xml"/></Relationships>
</file>

<file path=xl/drawings/_rels/drawing64.xml.rels><?xml version="1.0" encoding="UTF-8" standalone="yes"?>
<Relationships xmlns="http://schemas.openxmlformats.org/package/2006/relationships"><Relationship Id="rId2" Type="http://schemas.openxmlformats.org/officeDocument/2006/relationships/chart" Target="../charts/chart149.xml"/><Relationship Id="rId1" Type="http://schemas.openxmlformats.org/officeDocument/2006/relationships/chart" Target="../charts/chart148.xml"/></Relationships>
</file>

<file path=xl/drawings/_rels/drawing65.xml.rels><?xml version="1.0" encoding="UTF-8" standalone="yes"?>
<Relationships xmlns="http://schemas.openxmlformats.org/package/2006/relationships"><Relationship Id="rId3" Type="http://schemas.openxmlformats.org/officeDocument/2006/relationships/chart" Target="../charts/chart152.xml"/><Relationship Id="rId2" Type="http://schemas.openxmlformats.org/officeDocument/2006/relationships/chart" Target="../charts/chart151.xml"/><Relationship Id="rId1" Type="http://schemas.openxmlformats.org/officeDocument/2006/relationships/chart" Target="../charts/chart150.xml"/><Relationship Id="rId4" Type="http://schemas.openxmlformats.org/officeDocument/2006/relationships/chart" Target="../charts/chart153.xml"/></Relationships>
</file>

<file path=xl/drawings/_rels/drawing66.xml.rels><?xml version="1.0" encoding="UTF-8" standalone="yes"?>
<Relationships xmlns="http://schemas.openxmlformats.org/package/2006/relationships"><Relationship Id="rId2" Type="http://schemas.openxmlformats.org/officeDocument/2006/relationships/chart" Target="../charts/chart155.xml"/><Relationship Id="rId1" Type="http://schemas.openxmlformats.org/officeDocument/2006/relationships/chart" Target="../charts/chart154.xml"/></Relationships>
</file>

<file path=xl/drawings/_rels/drawing67.xml.rels><?xml version="1.0" encoding="UTF-8" standalone="yes"?>
<Relationships xmlns="http://schemas.openxmlformats.org/package/2006/relationships"><Relationship Id="rId3" Type="http://schemas.openxmlformats.org/officeDocument/2006/relationships/chart" Target="../charts/chart158.xml"/><Relationship Id="rId2" Type="http://schemas.openxmlformats.org/officeDocument/2006/relationships/chart" Target="../charts/chart157.xml"/><Relationship Id="rId1" Type="http://schemas.openxmlformats.org/officeDocument/2006/relationships/chart" Target="../charts/chart156.xml"/><Relationship Id="rId6" Type="http://schemas.openxmlformats.org/officeDocument/2006/relationships/chart" Target="../charts/chart161.xml"/><Relationship Id="rId5" Type="http://schemas.openxmlformats.org/officeDocument/2006/relationships/chart" Target="../charts/chart160.xml"/><Relationship Id="rId4" Type="http://schemas.openxmlformats.org/officeDocument/2006/relationships/chart" Target="../charts/chart15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120650</xdr:colOff>
      <xdr:row>63</xdr:row>
      <xdr:rowOff>101600</xdr:rowOff>
    </xdr:from>
    <xdr:to>
      <xdr:col>2</xdr:col>
      <xdr:colOff>1492250</xdr:colOff>
      <xdr:row>80</xdr:row>
      <xdr:rowOff>6350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000-000002000000}"/>
            </a:ext>
          </a:extLst>
        </xdr:cNvPr>
        <xdr:cNvSpPr txBox="1"/>
      </xdr:nvSpPr>
      <xdr:spPr>
        <a:xfrm>
          <a:off x="120650" y="10534650"/>
          <a:ext cx="7004050" cy="260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eaLnBrk="0" hangingPunct="0"/>
          <a:r>
            <a:rPr lang="en-NZ" sz="1100">
              <a:solidFill>
                <a:schemeClr val="dk1"/>
              </a:solidFill>
              <a:latin typeface="+mn-lt"/>
              <a:ea typeface="+mn-ea"/>
              <a:cs typeface="+mn-cs"/>
            </a:rPr>
            <a:t>Disclaimer:</a:t>
          </a:r>
        </a:p>
        <a:p>
          <a:pPr eaLnBrk="0" hangingPunct="0"/>
          <a:r>
            <a:rPr lang="en-NZ" sz="1100">
              <a:solidFill>
                <a:schemeClr val="dk1"/>
              </a:solidFill>
              <a:latin typeface="+mn-lt"/>
              <a:ea typeface="+mn-ea"/>
              <a:cs typeface="+mn-cs"/>
            </a:rPr>
            <a:t> </a:t>
          </a:r>
        </a:p>
        <a:p>
          <a:pPr eaLnBrk="0" hangingPunct="0"/>
          <a:r>
            <a:rPr lang="en-NZ" sz="1100">
              <a:solidFill>
                <a:schemeClr val="dk1"/>
              </a:solidFill>
              <a:latin typeface="+mn-lt"/>
              <a:ea typeface="+mn-ea"/>
              <a:cs typeface="+mn-cs"/>
            </a:rPr>
            <a:t>All reasonable endeavours have been made to ensure the accuracy of the information in this report. However, the information is provided without warranties of any kind including accuracy, completeness, timeliness or fitness for any particular purpose.</a:t>
          </a:r>
        </a:p>
        <a:p>
          <a:pPr eaLnBrk="0" hangingPunct="0"/>
          <a:r>
            <a:rPr lang="en-NZ" sz="1100">
              <a:solidFill>
                <a:schemeClr val="dk1"/>
              </a:solidFill>
              <a:latin typeface="+mn-lt"/>
              <a:ea typeface="+mn-ea"/>
              <a:cs typeface="+mn-cs"/>
            </a:rPr>
            <a:t>The Ministry of Transport excludes liability for any loss, damage or expense, direct or indirect, and however caused, whether through negligence or otherwise, resulting from any person or organisation’s use of, or reliance on, the information provided in this report.</a:t>
          </a:r>
        </a:p>
        <a:p>
          <a:pPr eaLnBrk="0" hangingPunct="0"/>
          <a:r>
            <a:rPr lang="en-NZ" sz="1100">
              <a:solidFill>
                <a:schemeClr val="dk1"/>
              </a:solidFill>
              <a:latin typeface="+mn-lt"/>
              <a:ea typeface="+mn-ea"/>
              <a:cs typeface="+mn-cs"/>
            </a:rPr>
            <a:t>Under the terms of the Creative Commons Attribution 4.0 International (BY) licence, this document, and the information contained within it, can be copied, distributed, adapted and otherwise used provided that:</a:t>
          </a:r>
        </a:p>
        <a:p>
          <a:pPr lvl="0" eaLnBrk="0" hangingPunct="0"/>
          <a:r>
            <a:rPr lang="en-NZ" sz="1100">
              <a:solidFill>
                <a:schemeClr val="dk1"/>
              </a:solidFill>
              <a:latin typeface="+mn-lt"/>
              <a:ea typeface="+mn-ea"/>
              <a:cs typeface="+mn-cs"/>
            </a:rPr>
            <a:t> - the Ministry of Transport is attributed as the source of the material</a:t>
          </a:r>
        </a:p>
        <a:p>
          <a:pPr lvl="0" eaLnBrk="0" hangingPunct="0"/>
          <a:r>
            <a:rPr lang="en-NZ" sz="1100">
              <a:solidFill>
                <a:schemeClr val="dk1"/>
              </a:solidFill>
              <a:latin typeface="+mn-lt"/>
              <a:ea typeface="+mn-ea"/>
              <a:cs typeface="+mn-cs"/>
            </a:rPr>
            <a:t> - the material is not misrepresented or distorted through selective use of the material</a:t>
          </a:r>
        </a:p>
        <a:p>
          <a:pPr lvl="0" eaLnBrk="0" hangingPunct="0"/>
          <a:r>
            <a:rPr lang="en-NZ" sz="1100">
              <a:solidFill>
                <a:schemeClr val="dk1"/>
              </a:solidFill>
              <a:latin typeface="+mn-lt"/>
              <a:ea typeface="+mn-ea"/>
              <a:cs typeface="+mn-cs"/>
            </a:rPr>
            <a:t> - images contained in the material are not copied</a:t>
          </a:r>
        </a:p>
        <a:p>
          <a:pPr eaLnBrk="0" hangingPunct="0"/>
          <a:r>
            <a:rPr lang="en-NZ" sz="1100">
              <a:solidFill>
                <a:schemeClr val="dk1"/>
              </a:solidFill>
              <a:latin typeface="+mn-lt"/>
              <a:ea typeface="+mn-ea"/>
              <a:cs typeface="+mn-cs"/>
            </a:rPr>
            <a:t>The terms of the Ministry’s </a:t>
          </a:r>
          <a:r>
            <a:rPr lang="en-NZ" sz="1100" u="sng">
              <a:solidFill>
                <a:schemeClr val="dk1"/>
              </a:solidFill>
              <a:latin typeface="+mn-lt"/>
              <a:ea typeface="+mn-ea"/>
              <a:cs typeface="+mn-cs"/>
              <a:hlinkClick xmlns:r="http://schemas.openxmlformats.org/officeDocument/2006/relationships" r:id=""/>
            </a:rPr>
            <a:t>Copyright and disclaimer</a:t>
          </a:r>
          <a:r>
            <a:rPr lang="en-NZ" sz="1100">
              <a:solidFill>
                <a:schemeClr val="dk1"/>
              </a:solidFill>
              <a:latin typeface="+mn-lt"/>
              <a:ea typeface="+mn-ea"/>
              <a:cs typeface="+mn-cs"/>
            </a:rPr>
            <a:t> apply.</a:t>
          </a:r>
        </a:p>
        <a:p>
          <a:endParaRPr lang="en-NZ" sz="1100"/>
        </a:p>
      </xdr:txBody>
    </xdr:sp>
    <xdr:clientData/>
  </xdr:twoCellAnchor>
  <xdr:twoCellAnchor>
    <xdr:from>
      <xdr:col>0</xdr:col>
      <xdr:colOff>139700</xdr:colOff>
      <xdr:row>80</xdr:row>
      <xdr:rowOff>152400</xdr:rowOff>
    </xdr:from>
    <xdr:to>
      <xdr:col>2</xdr:col>
      <xdr:colOff>1454150</xdr:colOff>
      <xdr:row>86</xdr:row>
      <xdr:rowOff>101600</xdr:rowOff>
    </xdr:to>
    <xdr:sp macro="" textlink="">
      <xdr:nvSpPr>
        <xdr:cNvPr id="3" name="TextBox 2">
          <a:hlinkClick xmlns:r="http://schemas.openxmlformats.org/officeDocument/2006/relationships" r:id="rId2"/>
          <a:extLst>
            <a:ext uri="{FF2B5EF4-FFF2-40B4-BE49-F238E27FC236}">
              <a16:creationId xmlns:a16="http://schemas.microsoft.com/office/drawing/2014/main" id="{00000000-0008-0000-0000-000003000000}"/>
            </a:ext>
          </a:extLst>
        </xdr:cNvPr>
        <xdr:cNvSpPr txBox="1"/>
      </xdr:nvSpPr>
      <xdr:spPr>
        <a:xfrm>
          <a:off x="139700" y="13284200"/>
          <a:ext cx="6946900" cy="90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eaLnBrk="0" hangingPunct="0"/>
          <a:r>
            <a:rPr lang="en-NZ" sz="1100">
              <a:solidFill>
                <a:schemeClr val="dk1"/>
              </a:solidFill>
              <a:latin typeface="+mn-lt"/>
              <a:ea typeface="+mn-ea"/>
              <a:cs typeface="+mn-cs"/>
            </a:rPr>
            <a:t>Enquires relating to this data may be directed to the Ministry of Transport, PO Box 3175, Wellington, or by email on </a:t>
          </a:r>
          <a:r>
            <a:rPr lang="en-NZ" sz="1100" b="1">
              <a:solidFill>
                <a:schemeClr val="dk1"/>
              </a:solidFill>
              <a:latin typeface="+mn-lt"/>
              <a:ea typeface="+mn-ea"/>
              <a:cs typeface="+mn-cs"/>
            </a:rPr>
            <a:t>MoTAnalytics@transport.govt.nz</a:t>
          </a:r>
          <a:endParaRPr lang="en-NZ" sz="1100">
            <a:solidFill>
              <a:schemeClr val="dk1"/>
            </a:solidFill>
            <a:latin typeface="+mn-lt"/>
            <a:ea typeface="+mn-ea"/>
            <a:cs typeface="+mn-cs"/>
          </a:endParaRPr>
        </a:p>
        <a:p>
          <a:pPr eaLnBrk="0" hangingPunct="0"/>
          <a:r>
            <a:rPr lang="en-NZ" sz="1100">
              <a:solidFill>
                <a:schemeClr val="dk1"/>
              </a:solidFill>
              <a:latin typeface="+mn-lt"/>
              <a:ea typeface="+mn-ea"/>
              <a:cs typeface="+mn-cs"/>
            </a:rPr>
            <a:t>For more information about vehicles and travel check out </a:t>
          </a:r>
          <a:r>
            <a:rPr lang="en-NZ" sz="1100" u="sng">
              <a:solidFill>
                <a:schemeClr val="dk1"/>
              </a:solidFill>
              <a:latin typeface="+mn-lt"/>
              <a:ea typeface="+mn-ea"/>
              <a:cs typeface="+mn-cs"/>
            </a:rPr>
            <a:t>www.transport.govt.nz/research</a:t>
          </a:r>
          <a:r>
            <a:rPr lang="en-NZ" sz="1100">
              <a:solidFill>
                <a:schemeClr val="dk1"/>
              </a:solidFill>
              <a:latin typeface="+mn-lt"/>
              <a:ea typeface="+mn-ea"/>
              <a:cs typeface="+mn-cs"/>
            </a:rPr>
            <a:t>.</a:t>
          </a:r>
          <a:endParaRPr lang="en-NZ"/>
        </a:p>
        <a:p>
          <a:endParaRPr lang="en-NZ"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268061</xdr:colOff>
      <xdr:row>8</xdr:row>
      <xdr:rowOff>76198</xdr:rowOff>
    </xdr:from>
    <xdr:to>
      <xdr:col>18</xdr:col>
      <xdr:colOff>393204</xdr:colOff>
      <xdr:row>17</xdr:row>
      <xdr:rowOff>26955</xdr:rowOff>
    </xdr:to>
    <xdr:graphicFrame macro="">
      <xdr:nvGraphicFramePr>
        <xdr:cNvPr id="2" name="Chart 1029">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504825</xdr:colOff>
      <xdr:row>26</xdr:row>
      <xdr:rowOff>0</xdr:rowOff>
    </xdr:from>
    <xdr:to>
      <xdr:col>12</xdr:col>
      <xdr:colOff>447225</xdr:colOff>
      <xdr:row>39</xdr:row>
      <xdr:rowOff>54975</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542925</xdr:colOff>
      <xdr:row>13</xdr:row>
      <xdr:rowOff>123825</xdr:rowOff>
    </xdr:from>
    <xdr:to>
      <xdr:col>12</xdr:col>
      <xdr:colOff>485325</xdr:colOff>
      <xdr:row>25</xdr:row>
      <xdr:rowOff>74025</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295275</xdr:colOff>
      <xdr:row>22</xdr:row>
      <xdr:rowOff>142875</xdr:rowOff>
    </xdr:from>
    <xdr:ext cx="184731" cy="264560"/>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3952875" y="4714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NZ" sz="1100"/>
        </a:p>
      </xdr:txBody>
    </xdr:sp>
    <xdr:clientData/>
  </xdr:oneCellAnchor>
</xdr:wsDr>
</file>

<file path=xl/drawings/drawing11.xml><?xml version="1.0" encoding="utf-8"?>
<c:userShapes xmlns:c="http://schemas.openxmlformats.org/drawingml/2006/chart">
  <cdr:relSizeAnchor xmlns:cdr="http://schemas.openxmlformats.org/drawingml/2006/chartDrawing">
    <cdr:from>
      <cdr:x>0.43391</cdr:x>
      <cdr:y>0.89517</cdr:y>
    </cdr:from>
    <cdr:to>
      <cdr:x>0.68791</cdr:x>
      <cdr:y>0.89958</cdr:y>
    </cdr:to>
    <cdr:sp macro="" textlink="">
      <cdr:nvSpPr>
        <cdr:cNvPr id="3" name="Straight Connector 2"/>
        <cdr:cNvSpPr/>
      </cdr:nvSpPr>
      <cdr:spPr>
        <a:xfrm xmlns:a="http://schemas.openxmlformats.org/drawingml/2006/main" flipV="1">
          <a:off x="1562091" y="1933566"/>
          <a:ext cx="914400" cy="9526"/>
        </a:xfrm>
        <a:prstGeom xmlns:a="http://schemas.openxmlformats.org/drawingml/2006/main" prst="line">
          <a:avLst/>
        </a:prstGeom>
        <a:ln xmlns:a="http://schemas.openxmlformats.org/drawingml/2006/main" w="28575">
          <a:solidFill>
            <a:schemeClr val="tx2"/>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0.58958</cdr:x>
      <cdr:y>0.8038</cdr:y>
    </cdr:from>
    <cdr:to>
      <cdr:x>0.94167</cdr:x>
      <cdr:y>0.86709</cdr:y>
    </cdr:to>
    <cdr:sp macro="" textlink="">
      <cdr:nvSpPr>
        <cdr:cNvPr id="4" name="TextBox 3"/>
        <cdr:cNvSpPr txBox="1"/>
      </cdr:nvSpPr>
      <cdr:spPr>
        <a:xfrm xmlns:a="http://schemas.openxmlformats.org/drawingml/2006/main">
          <a:off x="2695575" y="2419350"/>
          <a:ext cx="160972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NZ" sz="1100"/>
        </a:p>
      </cdr:txBody>
    </cdr:sp>
  </cdr:relSizeAnchor>
  <cdr:relSizeAnchor xmlns:cdr="http://schemas.openxmlformats.org/drawingml/2006/chartDrawing">
    <cdr:from>
      <cdr:x>0.41779</cdr:x>
      <cdr:y>0.80838</cdr:y>
    </cdr:from>
    <cdr:to>
      <cdr:x>0.74487</cdr:x>
      <cdr:y>0.88433</cdr:y>
    </cdr:to>
    <cdr:sp macro="" textlink="">
      <cdr:nvSpPr>
        <cdr:cNvPr id="5" name="TextBox 4"/>
        <cdr:cNvSpPr txBox="1"/>
      </cdr:nvSpPr>
      <cdr:spPr>
        <a:xfrm xmlns:a="http://schemas.openxmlformats.org/drawingml/2006/main">
          <a:off x="1613185" y="1684503"/>
          <a:ext cx="1262940" cy="1582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1">
              <a:solidFill>
                <a:schemeClr val="tx2"/>
              </a:solidFill>
              <a:latin typeface="Arial" pitchFamily="34" charset="0"/>
              <a:cs typeface="Arial" pitchFamily="34" charset="0"/>
            </a:rPr>
            <a:t>GFC and recovery</a:t>
          </a:r>
        </a:p>
      </cdr:txBody>
    </cdr:sp>
  </cdr:relSizeAnchor>
</c:userShapes>
</file>

<file path=xl/drawings/drawing12.xml><?xml version="1.0" encoding="utf-8"?>
<xdr:wsDr xmlns:xdr="http://schemas.openxmlformats.org/drawingml/2006/spreadsheetDrawing" xmlns:a="http://schemas.openxmlformats.org/drawingml/2006/main">
  <xdr:twoCellAnchor>
    <xdr:from>
      <xdr:col>6</xdr:col>
      <xdr:colOff>93570</xdr:colOff>
      <xdr:row>39</xdr:row>
      <xdr:rowOff>30257</xdr:rowOff>
    </xdr:from>
    <xdr:to>
      <xdr:col>12</xdr:col>
      <xdr:colOff>107687</xdr:colOff>
      <xdr:row>52</xdr:row>
      <xdr:rowOff>150786</xdr:rowOff>
    </xdr:to>
    <xdr:graphicFrame macro="">
      <xdr:nvGraphicFramePr>
        <xdr:cNvPr id="24822" name="Chart 1">
          <a:extLst>
            <a:ext uri="{FF2B5EF4-FFF2-40B4-BE49-F238E27FC236}">
              <a16:creationId xmlns:a16="http://schemas.microsoft.com/office/drawing/2014/main" id="{00000000-0008-0000-0900-0000F6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386603</xdr:colOff>
      <xdr:row>23</xdr:row>
      <xdr:rowOff>119902</xdr:rowOff>
    </xdr:from>
    <xdr:to>
      <xdr:col>5</xdr:col>
      <xdr:colOff>434338</xdr:colOff>
      <xdr:row>37</xdr:row>
      <xdr:rowOff>83549</xdr:rowOff>
    </xdr:to>
    <xdr:graphicFrame macro="">
      <xdr:nvGraphicFramePr>
        <xdr:cNvPr id="24823" name="Chart 2">
          <a:extLst>
            <a:ext uri="{FF2B5EF4-FFF2-40B4-BE49-F238E27FC236}">
              <a16:creationId xmlns:a16="http://schemas.microsoft.com/office/drawing/2014/main" id="{00000000-0008-0000-0900-0000F7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624168</xdr:colOff>
      <xdr:row>23</xdr:row>
      <xdr:rowOff>138953</xdr:rowOff>
    </xdr:from>
    <xdr:to>
      <xdr:col>11</xdr:col>
      <xdr:colOff>537433</xdr:colOff>
      <xdr:row>37</xdr:row>
      <xdr:rowOff>102600</xdr:rowOff>
    </xdr:to>
    <xdr:graphicFrame macro="">
      <xdr:nvGraphicFramePr>
        <xdr:cNvPr id="24824" name="Chart 3">
          <a:extLst>
            <a:ext uri="{FF2B5EF4-FFF2-40B4-BE49-F238E27FC236}">
              <a16:creationId xmlns:a16="http://schemas.microsoft.com/office/drawing/2014/main" id="{00000000-0008-0000-0900-0000F8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412937</xdr:colOff>
      <xdr:row>38</xdr:row>
      <xdr:rowOff>133350</xdr:rowOff>
    </xdr:from>
    <xdr:to>
      <xdr:col>5</xdr:col>
      <xdr:colOff>460672</xdr:colOff>
      <xdr:row>52</xdr:row>
      <xdr:rowOff>96997</xdr:rowOff>
    </xdr:to>
    <xdr:graphicFrame macro="">
      <xdr:nvGraphicFramePr>
        <xdr:cNvPr id="24825" name="Chart 4">
          <a:extLst>
            <a:ext uri="{FF2B5EF4-FFF2-40B4-BE49-F238E27FC236}">
              <a16:creationId xmlns:a16="http://schemas.microsoft.com/office/drawing/2014/main" id="{00000000-0008-0000-0900-0000F9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268941</xdr:colOff>
      <xdr:row>30</xdr:row>
      <xdr:rowOff>145676</xdr:rowOff>
    </xdr:from>
    <xdr:to>
      <xdr:col>20</xdr:col>
      <xdr:colOff>413294</xdr:colOff>
      <xdr:row>39</xdr:row>
      <xdr:rowOff>137734</xdr:rowOff>
    </xdr:to>
    <xdr:graphicFrame macro="">
      <xdr:nvGraphicFramePr>
        <xdr:cNvPr id="7" name="Chart 4">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63</xdr:row>
      <xdr:rowOff>44823</xdr:rowOff>
    </xdr:from>
    <xdr:to>
      <xdr:col>20</xdr:col>
      <xdr:colOff>285750</xdr:colOff>
      <xdr:row>81</xdr:row>
      <xdr:rowOff>154080</xdr:rowOff>
    </xdr:to>
    <xdr:graphicFrame macro="">
      <xdr:nvGraphicFramePr>
        <xdr:cNvPr id="8" name="Chart 4">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485775</xdr:colOff>
      <xdr:row>54</xdr:row>
      <xdr:rowOff>9525</xdr:rowOff>
    </xdr:from>
    <xdr:to>
      <xdr:col>6</xdr:col>
      <xdr:colOff>466275</xdr:colOff>
      <xdr:row>67</xdr:row>
      <xdr:rowOff>64500</xdr:rowOff>
    </xdr:to>
    <xdr:graphicFrame macro="">
      <xdr:nvGraphicFramePr>
        <xdr:cNvPr id="30966" name="Chart 1">
          <a:extLst>
            <a:ext uri="{FF2B5EF4-FFF2-40B4-BE49-F238E27FC236}">
              <a16:creationId xmlns:a16="http://schemas.microsoft.com/office/drawing/2014/main" id="{00000000-0008-0000-0A00-0000F67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95250</xdr:colOff>
      <xdr:row>54</xdr:row>
      <xdr:rowOff>19050</xdr:rowOff>
    </xdr:from>
    <xdr:to>
      <xdr:col>13</xdr:col>
      <xdr:colOff>171000</xdr:colOff>
      <xdr:row>67</xdr:row>
      <xdr:rowOff>74025</xdr:rowOff>
    </xdr:to>
    <xdr:graphicFrame macro="">
      <xdr:nvGraphicFramePr>
        <xdr:cNvPr id="30967" name="Chart 3">
          <a:extLst>
            <a:ext uri="{FF2B5EF4-FFF2-40B4-BE49-F238E27FC236}">
              <a16:creationId xmlns:a16="http://schemas.microsoft.com/office/drawing/2014/main" id="{00000000-0008-0000-0A00-0000F77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114300</xdr:colOff>
      <xdr:row>68</xdr:row>
      <xdr:rowOff>95250</xdr:rowOff>
    </xdr:from>
    <xdr:to>
      <xdr:col>13</xdr:col>
      <xdr:colOff>190050</xdr:colOff>
      <xdr:row>81</xdr:row>
      <xdr:rowOff>150225</xdr:rowOff>
    </xdr:to>
    <xdr:graphicFrame macro="">
      <xdr:nvGraphicFramePr>
        <xdr:cNvPr id="30968" name="Chart 4">
          <a:extLst>
            <a:ext uri="{FF2B5EF4-FFF2-40B4-BE49-F238E27FC236}">
              <a16:creationId xmlns:a16="http://schemas.microsoft.com/office/drawing/2014/main" id="{00000000-0008-0000-0A00-0000F87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495300</xdr:colOff>
      <xdr:row>68</xdr:row>
      <xdr:rowOff>0</xdr:rowOff>
    </xdr:from>
    <xdr:to>
      <xdr:col>6</xdr:col>
      <xdr:colOff>475800</xdr:colOff>
      <xdr:row>81</xdr:row>
      <xdr:rowOff>54975</xdr:rowOff>
    </xdr:to>
    <xdr:graphicFrame macro="">
      <xdr:nvGraphicFramePr>
        <xdr:cNvPr id="30969" name="Chart 177">
          <a:extLst>
            <a:ext uri="{FF2B5EF4-FFF2-40B4-BE49-F238E27FC236}">
              <a16:creationId xmlns:a16="http://schemas.microsoft.com/office/drawing/2014/main" id="{00000000-0008-0000-0A00-0000F97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571500</xdr:colOff>
      <xdr:row>13</xdr:row>
      <xdr:rowOff>47625</xdr:rowOff>
    </xdr:from>
    <xdr:to>
      <xdr:col>13</xdr:col>
      <xdr:colOff>37650</xdr:colOff>
      <xdr:row>26</xdr:row>
      <xdr:rowOff>102600</xdr:rowOff>
    </xdr:to>
    <xdr:graphicFrame macro="">
      <xdr:nvGraphicFramePr>
        <xdr:cNvPr id="39207" name="Chart 1">
          <a:extLst>
            <a:ext uri="{FF2B5EF4-FFF2-40B4-BE49-F238E27FC236}">
              <a16:creationId xmlns:a16="http://schemas.microsoft.com/office/drawing/2014/main" id="{00000000-0008-0000-0B00-0000279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13</xdr:row>
      <xdr:rowOff>57150</xdr:rowOff>
    </xdr:from>
    <xdr:to>
      <xdr:col>6</xdr:col>
      <xdr:colOff>190050</xdr:colOff>
      <xdr:row>26</xdr:row>
      <xdr:rowOff>112125</xdr:rowOff>
    </xdr:to>
    <xdr:graphicFrame macro="">
      <xdr:nvGraphicFramePr>
        <xdr:cNvPr id="39208" name="Chart 2">
          <a:extLst>
            <a:ext uri="{FF2B5EF4-FFF2-40B4-BE49-F238E27FC236}">
              <a16:creationId xmlns:a16="http://schemas.microsoft.com/office/drawing/2014/main" id="{00000000-0008-0000-0B00-0000289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276225</xdr:colOff>
      <xdr:row>27</xdr:row>
      <xdr:rowOff>57150</xdr:rowOff>
    </xdr:from>
    <xdr:to>
      <xdr:col>6</xdr:col>
      <xdr:colOff>199575</xdr:colOff>
      <xdr:row>40</xdr:row>
      <xdr:rowOff>112125</xdr:rowOff>
    </xdr:to>
    <xdr:graphicFrame macro="">
      <xdr:nvGraphicFramePr>
        <xdr:cNvPr id="39209" name="Chart 3">
          <a:extLst>
            <a:ext uri="{FF2B5EF4-FFF2-40B4-BE49-F238E27FC236}">
              <a16:creationId xmlns:a16="http://schemas.microsoft.com/office/drawing/2014/main" id="{00000000-0008-0000-0B00-0000299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276225</xdr:colOff>
      <xdr:row>42</xdr:row>
      <xdr:rowOff>47625</xdr:rowOff>
    </xdr:from>
    <xdr:to>
      <xdr:col>6</xdr:col>
      <xdr:colOff>199575</xdr:colOff>
      <xdr:row>55</xdr:row>
      <xdr:rowOff>102600</xdr:rowOff>
    </xdr:to>
    <xdr:graphicFrame macro="">
      <xdr:nvGraphicFramePr>
        <xdr:cNvPr id="39210" name="Chart 5">
          <a:extLst>
            <a:ext uri="{FF2B5EF4-FFF2-40B4-BE49-F238E27FC236}">
              <a16:creationId xmlns:a16="http://schemas.microsoft.com/office/drawing/2014/main" id="{00000000-0008-0000-0B00-00002A9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19050</xdr:colOff>
      <xdr:row>26</xdr:row>
      <xdr:rowOff>152400</xdr:rowOff>
    </xdr:from>
    <xdr:to>
      <xdr:col>13</xdr:col>
      <xdr:colOff>75750</xdr:colOff>
      <xdr:row>40</xdr:row>
      <xdr:rowOff>45450</xdr:rowOff>
    </xdr:to>
    <xdr:graphicFrame macro="">
      <xdr:nvGraphicFramePr>
        <xdr:cNvPr id="39211" name="Chart 6">
          <a:extLst>
            <a:ext uri="{FF2B5EF4-FFF2-40B4-BE49-F238E27FC236}">
              <a16:creationId xmlns:a16="http://schemas.microsoft.com/office/drawing/2014/main" id="{00000000-0008-0000-0B00-00002B9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552450</xdr:colOff>
      <xdr:row>42</xdr:row>
      <xdr:rowOff>57150</xdr:rowOff>
    </xdr:from>
    <xdr:to>
      <xdr:col>13</xdr:col>
      <xdr:colOff>18600</xdr:colOff>
      <xdr:row>55</xdr:row>
      <xdr:rowOff>112125</xdr:rowOff>
    </xdr:to>
    <xdr:graphicFrame macro="">
      <xdr:nvGraphicFramePr>
        <xdr:cNvPr id="39212" name="Chart 224">
          <a:extLst>
            <a:ext uri="{FF2B5EF4-FFF2-40B4-BE49-F238E27FC236}">
              <a16:creationId xmlns:a16="http://schemas.microsoft.com/office/drawing/2014/main" id="{00000000-0008-0000-0B00-00002C9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0.2084</cdr:x>
      <cdr:y>0.14572</cdr:y>
    </cdr:from>
    <cdr:to>
      <cdr:x>0.22709</cdr:x>
      <cdr:y>0.19717</cdr:y>
    </cdr:to>
    <cdr:sp macro="" textlink="">
      <cdr:nvSpPr>
        <cdr:cNvPr id="3862529" name="Text Box 1"/>
        <cdr:cNvSpPr txBox="1">
          <a:spLocks xmlns:a="http://schemas.openxmlformats.org/drawingml/2006/main" noChangeArrowheads="1"/>
        </cdr:cNvSpPr>
      </cdr:nvSpPr>
      <cdr:spPr bwMode="auto">
        <a:xfrm xmlns:a="http://schemas.openxmlformats.org/drawingml/2006/main">
          <a:off x="1291336" y="564364"/>
          <a:ext cx="104318" cy="20034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endParaRPr lang="en-NZ"/>
        </a:p>
      </cdr:txBody>
    </cdr:sp>
  </cdr:relSizeAnchor>
</c:userShapes>
</file>

<file path=xl/drawings/drawing16.xml><?xml version="1.0" encoding="utf-8"?>
<xdr:wsDr xmlns:xdr="http://schemas.openxmlformats.org/drawingml/2006/spreadsheetDrawing" xmlns:a="http://schemas.openxmlformats.org/drawingml/2006/main">
  <xdr:twoCellAnchor>
    <xdr:from>
      <xdr:col>8</xdr:col>
      <xdr:colOff>85725</xdr:colOff>
      <xdr:row>5</xdr:row>
      <xdr:rowOff>0</xdr:rowOff>
    </xdr:from>
    <xdr:to>
      <xdr:col>14</xdr:col>
      <xdr:colOff>142425</xdr:colOff>
      <xdr:row>18</xdr:row>
      <xdr:rowOff>54975</xdr:rowOff>
    </xdr:to>
    <xdr:graphicFrame macro="">
      <xdr:nvGraphicFramePr>
        <xdr:cNvPr id="36914" name="Chart 1">
          <a:extLst>
            <a:ext uri="{FF2B5EF4-FFF2-40B4-BE49-F238E27FC236}">
              <a16:creationId xmlns:a16="http://schemas.microsoft.com/office/drawing/2014/main" id="{00000000-0008-0000-0C00-000032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0</xdr:colOff>
      <xdr:row>9</xdr:row>
      <xdr:rowOff>57150</xdr:rowOff>
    </xdr:from>
    <xdr:to>
      <xdr:col>6</xdr:col>
      <xdr:colOff>552000</xdr:colOff>
      <xdr:row>22</xdr:row>
      <xdr:rowOff>112125</xdr:rowOff>
    </xdr:to>
    <xdr:graphicFrame macro="">
      <xdr:nvGraphicFramePr>
        <xdr:cNvPr id="46179" name="Chart 2">
          <a:extLst>
            <a:ext uri="{FF2B5EF4-FFF2-40B4-BE49-F238E27FC236}">
              <a16:creationId xmlns:a16="http://schemas.microsoft.com/office/drawing/2014/main" id="{00000000-0008-0000-0D00-000063B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23</xdr:row>
      <xdr:rowOff>28575</xdr:rowOff>
    </xdr:from>
    <xdr:to>
      <xdr:col>6</xdr:col>
      <xdr:colOff>532950</xdr:colOff>
      <xdr:row>36</xdr:row>
      <xdr:rowOff>83550</xdr:rowOff>
    </xdr:to>
    <xdr:graphicFrame macro="">
      <xdr:nvGraphicFramePr>
        <xdr:cNvPr id="46180" name="Chart 2">
          <a:extLst>
            <a:ext uri="{FF2B5EF4-FFF2-40B4-BE49-F238E27FC236}">
              <a16:creationId xmlns:a16="http://schemas.microsoft.com/office/drawing/2014/main" id="{00000000-0008-0000-0D00-000064B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576943</xdr:colOff>
      <xdr:row>18</xdr:row>
      <xdr:rowOff>152402</xdr:rowOff>
    </xdr:from>
    <xdr:to>
      <xdr:col>14</xdr:col>
      <xdr:colOff>110175</xdr:colOff>
      <xdr:row>27</xdr:row>
      <xdr:rowOff>103158</xdr:rowOff>
    </xdr:to>
    <xdr:graphicFrame macro="">
      <xdr:nvGraphicFramePr>
        <xdr:cNvPr id="4" name="Chart 2">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400050</xdr:colOff>
      <xdr:row>27</xdr:row>
      <xdr:rowOff>123825</xdr:rowOff>
    </xdr:from>
    <xdr:to>
      <xdr:col>7</xdr:col>
      <xdr:colOff>75750</xdr:colOff>
      <xdr:row>41</xdr:row>
      <xdr:rowOff>16875</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28</xdr:row>
      <xdr:rowOff>123825</xdr:rowOff>
    </xdr:from>
    <xdr:to>
      <xdr:col>7</xdr:col>
      <xdr:colOff>142876</xdr:colOff>
      <xdr:row>31</xdr:row>
      <xdr:rowOff>0</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3352800" y="3971925"/>
          <a:ext cx="71437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36000" tIns="36000" rIns="36000" bIns="36000" rtlCol="0" anchor="t"/>
        <a:lstStyle/>
        <a:p>
          <a:pPr algn="ctr"/>
          <a:r>
            <a:rPr lang="en-NZ" sz="700">
              <a:latin typeface="Arial" pitchFamily="34" charset="0"/>
              <a:cs typeface="Arial" pitchFamily="34" charset="0"/>
            </a:rPr>
            <a:t>Year of manufacture</a:t>
          </a:r>
        </a:p>
      </xdr:txBody>
    </xdr:sp>
    <xdr:clientData/>
  </xdr:twoCellAnchor>
  <xdr:twoCellAnchor>
    <xdr:from>
      <xdr:col>0</xdr:col>
      <xdr:colOff>438150</xdr:colOff>
      <xdr:row>41</xdr:row>
      <xdr:rowOff>66675</xdr:rowOff>
    </xdr:from>
    <xdr:to>
      <xdr:col>7</xdr:col>
      <xdr:colOff>113850</xdr:colOff>
      <xdr:row>54</xdr:row>
      <xdr:rowOff>121650</xdr:rowOff>
    </xdr:to>
    <xdr:graphicFrame macro="">
      <xdr:nvGraphicFramePr>
        <xdr:cNvPr id="4" name="Chart 3">
          <a:extLst>
            <a:ext uri="{FF2B5EF4-FFF2-40B4-BE49-F238E27FC236}">
              <a16:creationId xmlns:a16="http://schemas.microsoft.com/office/drawing/2014/main" id="{00000000-0008-0000-0E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419100</xdr:colOff>
      <xdr:row>55</xdr:row>
      <xdr:rowOff>19050</xdr:rowOff>
    </xdr:from>
    <xdr:to>
      <xdr:col>7</xdr:col>
      <xdr:colOff>94800</xdr:colOff>
      <xdr:row>68</xdr:row>
      <xdr:rowOff>74025</xdr:rowOff>
    </xdr:to>
    <xdr:graphicFrame macro="">
      <xdr:nvGraphicFramePr>
        <xdr:cNvPr id="6" name="Chart 5">
          <a:extLst>
            <a:ext uri="{FF2B5EF4-FFF2-40B4-BE49-F238E27FC236}">
              <a16:creationId xmlns:a16="http://schemas.microsoft.com/office/drawing/2014/main" id="{00000000-0008-0000-0E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419100</xdr:colOff>
      <xdr:row>68</xdr:row>
      <xdr:rowOff>152400</xdr:rowOff>
    </xdr:from>
    <xdr:to>
      <xdr:col>7</xdr:col>
      <xdr:colOff>94800</xdr:colOff>
      <xdr:row>82</xdr:row>
      <xdr:rowOff>45450</xdr:rowOff>
    </xdr:to>
    <xdr:graphicFrame macro="">
      <xdr:nvGraphicFramePr>
        <xdr:cNvPr id="7" name="Chart 6">
          <a:extLst>
            <a:ext uri="{FF2B5EF4-FFF2-40B4-BE49-F238E27FC236}">
              <a16:creationId xmlns:a16="http://schemas.microsoft.com/office/drawing/2014/main" id="{00000000-0008-0000-0E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cdr:y>
    </cdr:from>
    <cdr:to>
      <cdr:x>0.00677</cdr:x>
      <cdr:y>0.01129</cdr:y>
    </cdr:to>
    <cdr:pic>
      <cdr:nvPicPr>
        <cdr:cNvPr id="2" name="chart">
          <a:extLst xmlns:a="http://schemas.openxmlformats.org/drawingml/2006/main">
            <a:ext uri="{FF2B5EF4-FFF2-40B4-BE49-F238E27FC236}">
              <a16:creationId xmlns:a16="http://schemas.microsoft.com/office/drawing/2014/main" id="{ED9377BB-4FCC-43C2-B7D5-CD7B0547F12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0</xdr:col>
      <xdr:colOff>219075</xdr:colOff>
      <xdr:row>23</xdr:row>
      <xdr:rowOff>9525</xdr:rowOff>
    </xdr:from>
    <xdr:to>
      <xdr:col>6</xdr:col>
      <xdr:colOff>275775</xdr:colOff>
      <xdr:row>36</xdr:row>
      <xdr:rowOff>64500</xdr:rowOff>
    </xdr:to>
    <xdr:graphicFrame macro="">
      <xdr:nvGraphicFramePr>
        <xdr:cNvPr id="2147" name="Chart 1">
          <a:extLst>
            <a:ext uri="{FF2B5EF4-FFF2-40B4-BE49-F238E27FC236}">
              <a16:creationId xmlns:a16="http://schemas.microsoft.com/office/drawing/2014/main" id="{00000000-0008-0000-0100-000063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552450</xdr:colOff>
      <xdr:row>22</xdr:row>
      <xdr:rowOff>142875</xdr:rowOff>
    </xdr:from>
    <xdr:to>
      <xdr:col>14</xdr:col>
      <xdr:colOff>504375</xdr:colOff>
      <xdr:row>36</xdr:row>
      <xdr:rowOff>35925</xdr:rowOff>
    </xdr:to>
    <xdr:graphicFrame macro="">
      <xdr:nvGraphicFramePr>
        <xdr:cNvPr id="2148" name="Chart 2">
          <a:extLst>
            <a:ext uri="{FF2B5EF4-FFF2-40B4-BE49-F238E27FC236}">
              <a16:creationId xmlns:a16="http://schemas.microsoft.com/office/drawing/2014/main" id="{00000000-0008-0000-0100-000064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64432</xdr:colOff>
      <xdr:row>40</xdr:row>
      <xdr:rowOff>79561</xdr:rowOff>
    </xdr:from>
    <xdr:to>
      <xdr:col>26</xdr:col>
      <xdr:colOff>225594</xdr:colOff>
      <xdr:row>49</xdr:row>
      <xdr:rowOff>26237</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104215</xdr:colOff>
      <xdr:row>28</xdr:row>
      <xdr:rowOff>63313</xdr:rowOff>
    </xdr:from>
    <xdr:to>
      <xdr:col>26</xdr:col>
      <xdr:colOff>265377</xdr:colOff>
      <xdr:row>37</xdr:row>
      <xdr:rowOff>9988</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0.81492</cdr:x>
      <cdr:y>0.08681</cdr:y>
    </cdr:from>
    <cdr:to>
      <cdr:x>0.9875</cdr:x>
      <cdr:y>0.21875</cdr:y>
    </cdr:to>
    <cdr:sp macro="" textlink="">
      <cdr:nvSpPr>
        <cdr:cNvPr id="3" name="TextBox 2"/>
        <cdr:cNvSpPr txBox="1"/>
      </cdr:nvSpPr>
      <cdr:spPr>
        <a:xfrm xmlns:a="http://schemas.openxmlformats.org/drawingml/2006/main">
          <a:off x="2933700" y="187510"/>
          <a:ext cx="621300" cy="28499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36000" tIns="36000" rIns="36000" bIns="36000"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pPr algn="ctr"/>
          <a:r>
            <a:rPr lang="en-NZ" sz="700">
              <a:latin typeface="Arial" pitchFamily="34" charset="0"/>
              <a:cs typeface="Arial" pitchFamily="34" charset="0"/>
            </a:rPr>
            <a:t>Year of manufacture</a:t>
          </a: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0.00533</cdr:x>
      <cdr:y>0.00889</cdr:y>
    </cdr:to>
    <cdr:pic>
      <cdr:nvPicPr>
        <cdr:cNvPr id="2" name="chart">
          <a:extLst xmlns:a="http://schemas.openxmlformats.org/drawingml/2006/main">
            <a:ext uri="{FF2B5EF4-FFF2-40B4-BE49-F238E27FC236}">
              <a16:creationId xmlns:a16="http://schemas.microsoft.com/office/drawing/2014/main" id="{316507C1-8320-4BD2-B674-3726510556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0.80963</cdr:x>
      <cdr:y>0.125</cdr:y>
    </cdr:from>
    <cdr:to>
      <cdr:x>0.99167</cdr:x>
      <cdr:y>0.25694</cdr:y>
    </cdr:to>
    <cdr:sp macro="" textlink="">
      <cdr:nvSpPr>
        <cdr:cNvPr id="3" name="TextBox 1"/>
        <cdr:cNvSpPr txBox="1"/>
      </cdr:nvSpPr>
      <cdr:spPr>
        <a:xfrm xmlns:a="http://schemas.openxmlformats.org/drawingml/2006/main">
          <a:off x="2914650" y="270000"/>
          <a:ext cx="655362" cy="28499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36000" tIns="36000" rIns="36000" bIns="36000"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pPr algn="ctr"/>
          <a:r>
            <a:rPr lang="en-NZ" sz="700">
              <a:latin typeface="Arial" pitchFamily="34" charset="0"/>
              <a:cs typeface="Arial" pitchFamily="34" charset="0"/>
            </a:rPr>
            <a:t>Year of manufacture</a:t>
          </a:r>
        </a:p>
      </cdr:txBody>
    </cdr:sp>
  </cdr:relSizeAnchor>
</c:userShapes>
</file>

<file path=xl/drawings/drawing22.xml><?xml version="1.0" encoding="utf-8"?>
<c:userShapes xmlns:c="http://schemas.openxmlformats.org/drawingml/2006/chart">
  <cdr:relSizeAnchor xmlns:cdr="http://schemas.openxmlformats.org/drawingml/2006/chartDrawing">
    <cdr:from>
      <cdr:x>0.79904</cdr:x>
      <cdr:y>0.05059</cdr:y>
    </cdr:from>
    <cdr:to>
      <cdr:x>0.99848</cdr:x>
      <cdr:y>0.18253</cdr:y>
    </cdr:to>
    <cdr:sp macro="" textlink="">
      <cdr:nvSpPr>
        <cdr:cNvPr id="2" name="TextBox 1"/>
        <cdr:cNvSpPr txBox="1"/>
      </cdr:nvSpPr>
      <cdr:spPr>
        <a:xfrm xmlns:a="http://schemas.openxmlformats.org/drawingml/2006/main">
          <a:off x="2876550" y="109280"/>
          <a:ext cx="717963" cy="28499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36000" tIns="36000" rIns="36000" bIns="36000"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pPr algn="ctr"/>
          <a:r>
            <a:rPr lang="en-NZ" sz="700">
              <a:latin typeface="Arial" pitchFamily="34" charset="0"/>
              <a:cs typeface="Arial" pitchFamily="34" charset="0"/>
            </a:rPr>
            <a:t>Year of manufacture</a:t>
          </a:r>
        </a:p>
      </cdr:txBody>
    </cdr:sp>
  </cdr:relSizeAnchor>
</c:userShapes>
</file>

<file path=xl/drawings/drawing23.xml><?xml version="1.0" encoding="utf-8"?>
<xdr:wsDr xmlns:xdr="http://schemas.openxmlformats.org/drawingml/2006/spreadsheetDrawing" xmlns:a="http://schemas.openxmlformats.org/drawingml/2006/main">
  <xdr:twoCellAnchor>
    <xdr:from>
      <xdr:col>3</xdr:col>
      <xdr:colOff>0</xdr:colOff>
      <xdr:row>3</xdr:row>
      <xdr:rowOff>47625</xdr:rowOff>
    </xdr:from>
    <xdr:to>
      <xdr:col>11</xdr:col>
      <xdr:colOff>161925</xdr:colOff>
      <xdr:row>21</xdr:row>
      <xdr:rowOff>66675</xdr:rowOff>
    </xdr:to>
    <xdr:graphicFrame macro="">
      <xdr:nvGraphicFramePr>
        <xdr:cNvPr id="49202" name="Chart 2">
          <a:extLst>
            <a:ext uri="{FF2B5EF4-FFF2-40B4-BE49-F238E27FC236}">
              <a16:creationId xmlns:a16="http://schemas.microsoft.com/office/drawing/2014/main" id="{00000000-0008-0000-0F00-000032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171450</xdr:colOff>
      <xdr:row>48</xdr:row>
      <xdr:rowOff>76200</xdr:rowOff>
    </xdr:from>
    <xdr:to>
      <xdr:col>5</xdr:col>
      <xdr:colOff>342900</xdr:colOff>
      <xdr:row>61</xdr:row>
      <xdr:rowOff>131175</xdr:rowOff>
    </xdr:to>
    <xdr:graphicFrame macro="">
      <xdr:nvGraphicFramePr>
        <xdr:cNvPr id="51691" name="Chart 1">
          <a:extLst>
            <a:ext uri="{FF2B5EF4-FFF2-40B4-BE49-F238E27FC236}">
              <a16:creationId xmlns:a16="http://schemas.microsoft.com/office/drawing/2014/main" id="{00000000-0008-0000-1000-0000EBC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62</xdr:row>
      <xdr:rowOff>142875</xdr:rowOff>
    </xdr:from>
    <xdr:to>
      <xdr:col>5</xdr:col>
      <xdr:colOff>342900</xdr:colOff>
      <xdr:row>76</xdr:row>
      <xdr:rowOff>71925</xdr:rowOff>
    </xdr:to>
    <xdr:graphicFrame macro="">
      <xdr:nvGraphicFramePr>
        <xdr:cNvPr id="51692" name="Chart 2">
          <a:extLst>
            <a:ext uri="{FF2B5EF4-FFF2-40B4-BE49-F238E27FC236}">
              <a16:creationId xmlns:a16="http://schemas.microsoft.com/office/drawing/2014/main" id="{00000000-0008-0000-1000-0000ECC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34</xdr:row>
      <xdr:rowOff>104775</xdr:rowOff>
    </xdr:from>
    <xdr:to>
      <xdr:col>5</xdr:col>
      <xdr:colOff>361950</xdr:colOff>
      <xdr:row>47</xdr:row>
      <xdr:rowOff>159750</xdr:rowOff>
    </xdr:to>
    <xdr:graphicFrame macro="">
      <xdr:nvGraphicFramePr>
        <xdr:cNvPr id="51693" name="Chart 3">
          <a:extLst>
            <a:ext uri="{FF2B5EF4-FFF2-40B4-BE49-F238E27FC236}">
              <a16:creationId xmlns:a16="http://schemas.microsoft.com/office/drawing/2014/main" id="{00000000-0008-0000-1000-0000EDC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266700</xdr:colOff>
      <xdr:row>68</xdr:row>
      <xdr:rowOff>142875</xdr:rowOff>
    </xdr:from>
    <xdr:to>
      <xdr:col>12</xdr:col>
      <xdr:colOff>904425</xdr:colOff>
      <xdr:row>82</xdr:row>
      <xdr:rowOff>35925</xdr:rowOff>
    </xdr:to>
    <xdr:graphicFrame macro="">
      <xdr:nvGraphicFramePr>
        <xdr:cNvPr id="51694" name="Chart 136">
          <a:extLst>
            <a:ext uri="{FF2B5EF4-FFF2-40B4-BE49-F238E27FC236}">
              <a16:creationId xmlns:a16="http://schemas.microsoft.com/office/drawing/2014/main" id="{00000000-0008-0000-1000-0000EEC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295275</xdr:colOff>
      <xdr:row>78</xdr:row>
      <xdr:rowOff>47625</xdr:rowOff>
    </xdr:from>
    <xdr:to>
      <xdr:col>5</xdr:col>
      <xdr:colOff>275775</xdr:colOff>
      <xdr:row>91</xdr:row>
      <xdr:rowOff>102600</xdr:rowOff>
    </xdr:to>
    <xdr:graphicFrame macro="">
      <xdr:nvGraphicFramePr>
        <xdr:cNvPr id="51695" name="Chart 138">
          <a:extLst>
            <a:ext uri="{FF2B5EF4-FFF2-40B4-BE49-F238E27FC236}">
              <a16:creationId xmlns:a16="http://schemas.microsoft.com/office/drawing/2014/main" id="{00000000-0008-0000-1000-0000EFC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295275</xdr:colOff>
      <xdr:row>92</xdr:row>
      <xdr:rowOff>152400</xdr:rowOff>
    </xdr:from>
    <xdr:to>
      <xdr:col>5</xdr:col>
      <xdr:colOff>275775</xdr:colOff>
      <xdr:row>106</xdr:row>
      <xdr:rowOff>45450</xdr:rowOff>
    </xdr:to>
    <xdr:graphicFrame macro="">
      <xdr:nvGraphicFramePr>
        <xdr:cNvPr id="51696" name="Chart 139">
          <a:extLst>
            <a:ext uri="{FF2B5EF4-FFF2-40B4-BE49-F238E27FC236}">
              <a16:creationId xmlns:a16="http://schemas.microsoft.com/office/drawing/2014/main" id="{00000000-0008-0000-1000-0000F0C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247650</xdr:colOff>
      <xdr:row>83</xdr:row>
      <xdr:rowOff>28575</xdr:rowOff>
    </xdr:from>
    <xdr:to>
      <xdr:col>12</xdr:col>
      <xdr:colOff>885375</xdr:colOff>
      <xdr:row>96</xdr:row>
      <xdr:rowOff>83550</xdr:rowOff>
    </xdr:to>
    <xdr:graphicFrame macro="">
      <xdr:nvGraphicFramePr>
        <xdr:cNvPr id="51697" name="Chart 140">
          <a:extLst>
            <a:ext uri="{FF2B5EF4-FFF2-40B4-BE49-F238E27FC236}">
              <a16:creationId xmlns:a16="http://schemas.microsoft.com/office/drawing/2014/main" id="{00000000-0008-0000-1000-0000F1C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314325</xdr:colOff>
      <xdr:row>97</xdr:row>
      <xdr:rowOff>9525</xdr:rowOff>
    </xdr:from>
    <xdr:to>
      <xdr:col>13</xdr:col>
      <xdr:colOff>28125</xdr:colOff>
      <xdr:row>110</xdr:row>
      <xdr:rowOff>64500</xdr:rowOff>
    </xdr:to>
    <xdr:graphicFrame macro="">
      <xdr:nvGraphicFramePr>
        <xdr:cNvPr id="51698" name="Chart 141">
          <a:extLst>
            <a:ext uri="{FF2B5EF4-FFF2-40B4-BE49-F238E27FC236}">
              <a16:creationId xmlns:a16="http://schemas.microsoft.com/office/drawing/2014/main" id="{00000000-0008-0000-1000-0000F2C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219075</xdr:colOff>
      <xdr:row>54</xdr:row>
      <xdr:rowOff>76200</xdr:rowOff>
    </xdr:from>
    <xdr:to>
      <xdr:col>12</xdr:col>
      <xdr:colOff>856800</xdr:colOff>
      <xdr:row>67</xdr:row>
      <xdr:rowOff>131175</xdr:rowOff>
    </xdr:to>
    <xdr:graphicFrame macro="">
      <xdr:nvGraphicFramePr>
        <xdr:cNvPr id="51699" name="Chart 143">
          <a:extLst>
            <a:ext uri="{FF2B5EF4-FFF2-40B4-BE49-F238E27FC236}">
              <a16:creationId xmlns:a16="http://schemas.microsoft.com/office/drawing/2014/main" id="{00000000-0008-0000-1000-0000F3C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238125</xdr:colOff>
      <xdr:row>34</xdr:row>
      <xdr:rowOff>38100</xdr:rowOff>
    </xdr:from>
    <xdr:to>
      <xdr:col>12</xdr:col>
      <xdr:colOff>875850</xdr:colOff>
      <xdr:row>47</xdr:row>
      <xdr:rowOff>93075</xdr:rowOff>
    </xdr:to>
    <xdr:graphicFrame macro="">
      <xdr:nvGraphicFramePr>
        <xdr:cNvPr id="51700" name="Chart 515">
          <a:extLst>
            <a:ext uri="{FF2B5EF4-FFF2-40B4-BE49-F238E27FC236}">
              <a16:creationId xmlns:a16="http://schemas.microsoft.com/office/drawing/2014/main" id="{00000000-0008-0000-1000-0000F4C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9</xdr:col>
      <xdr:colOff>95250</xdr:colOff>
      <xdr:row>1</xdr:row>
      <xdr:rowOff>428624</xdr:rowOff>
    </xdr:from>
    <xdr:to>
      <xdr:col>15</xdr:col>
      <xdr:colOff>151950</xdr:colOff>
      <xdr:row>10</xdr:row>
      <xdr:rowOff>159749</xdr:rowOff>
    </xdr:to>
    <xdr:graphicFrame macro="">
      <xdr:nvGraphicFramePr>
        <xdr:cNvPr id="62514" name="Chart 84">
          <a:extLst>
            <a:ext uri="{FF2B5EF4-FFF2-40B4-BE49-F238E27FC236}">
              <a16:creationId xmlns:a16="http://schemas.microsoft.com/office/drawing/2014/main" id="{00000000-0008-0000-1100-000032F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6</xdr:col>
      <xdr:colOff>247650</xdr:colOff>
      <xdr:row>2</xdr:row>
      <xdr:rowOff>0</xdr:rowOff>
    </xdr:from>
    <xdr:to>
      <xdr:col>12</xdr:col>
      <xdr:colOff>304350</xdr:colOff>
      <xdr:row>15</xdr:row>
      <xdr:rowOff>54975</xdr:rowOff>
    </xdr:to>
    <xdr:graphicFrame macro="">
      <xdr:nvGraphicFramePr>
        <xdr:cNvPr id="64562" name="Chart 2">
          <a:extLst>
            <a:ext uri="{FF2B5EF4-FFF2-40B4-BE49-F238E27FC236}">
              <a16:creationId xmlns:a16="http://schemas.microsoft.com/office/drawing/2014/main" id="{00000000-0008-0000-1200-000032F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6</xdr:col>
      <xdr:colOff>0</xdr:colOff>
      <xdr:row>6</xdr:row>
      <xdr:rowOff>38100</xdr:rowOff>
    </xdr:from>
    <xdr:to>
      <xdr:col>12</xdr:col>
      <xdr:colOff>56700</xdr:colOff>
      <xdr:row>19</xdr:row>
      <xdr:rowOff>93075</xdr:rowOff>
    </xdr:to>
    <xdr:graphicFrame macro="">
      <xdr:nvGraphicFramePr>
        <xdr:cNvPr id="66610" name="Chart 1">
          <a:extLst>
            <a:ext uri="{FF2B5EF4-FFF2-40B4-BE49-F238E27FC236}">
              <a16:creationId xmlns:a16="http://schemas.microsoft.com/office/drawing/2014/main" id="{00000000-0008-0000-1400-0000320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38100</xdr:colOff>
      <xdr:row>24</xdr:row>
      <xdr:rowOff>47625</xdr:rowOff>
    </xdr:from>
    <xdr:ext cx="4067175" cy="387286"/>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5153025" y="4257675"/>
          <a:ext cx="4067175" cy="387286"/>
        </a:xfrm>
        <a:prstGeom prst="rect">
          <a:avLst/>
        </a:prstGeom>
        <a:solidFill>
          <a:srgbClr val="FFFF00"/>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000">
              <a:latin typeface="Arial" panose="020B0604020202020204" pitchFamily="34" charset="0"/>
              <a:cs typeface="Arial" panose="020B0604020202020204" pitchFamily="34" charset="0"/>
            </a:rPr>
            <a:t>This report is based on vehicle either first registered in the indicated period, or last registered (ie reregistered) in that period</a:t>
          </a:r>
        </a:p>
      </xdr:txBody>
    </xdr:sp>
    <xdr:clientData/>
  </xdr:oneCellAnchor>
</xdr:wsDr>
</file>

<file path=xl/drawings/drawing28.xml><?xml version="1.0" encoding="utf-8"?>
<xdr:wsDr xmlns:xdr="http://schemas.openxmlformats.org/drawingml/2006/spreadsheetDrawing" xmlns:a="http://schemas.openxmlformats.org/drawingml/2006/main">
  <xdr:twoCellAnchor>
    <xdr:from>
      <xdr:col>11</xdr:col>
      <xdr:colOff>9525</xdr:colOff>
      <xdr:row>2</xdr:row>
      <xdr:rowOff>19050</xdr:rowOff>
    </xdr:from>
    <xdr:to>
      <xdr:col>17</xdr:col>
      <xdr:colOff>66225</xdr:colOff>
      <xdr:row>15</xdr:row>
      <xdr:rowOff>16875</xdr:rowOff>
    </xdr:to>
    <xdr:graphicFrame macro="">
      <xdr:nvGraphicFramePr>
        <xdr:cNvPr id="68658" name="Chart 1">
          <a:extLst>
            <a:ext uri="{FF2B5EF4-FFF2-40B4-BE49-F238E27FC236}">
              <a16:creationId xmlns:a16="http://schemas.microsoft.com/office/drawing/2014/main" id="{00000000-0008-0000-1500-0000320C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57150</xdr:colOff>
      <xdr:row>25</xdr:row>
      <xdr:rowOff>47625</xdr:rowOff>
    </xdr:from>
    <xdr:ext cx="4067175" cy="387286"/>
    <xdr:sp macro="" textlink="">
      <xdr:nvSpPr>
        <xdr:cNvPr id="2" name="TextBox 1">
          <a:extLst>
            <a:ext uri="{FF2B5EF4-FFF2-40B4-BE49-F238E27FC236}">
              <a16:creationId xmlns:a16="http://schemas.microsoft.com/office/drawing/2014/main" id="{00000000-0008-0000-1500-000002000000}"/>
            </a:ext>
          </a:extLst>
        </xdr:cNvPr>
        <xdr:cNvSpPr txBox="1"/>
      </xdr:nvSpPr>
      <xdr:spPr>
        <a:xfrm>
          <a:off x="6553200" y="4514850"/>
          <a:ext cx="4067175" cy="387286"/>
        </a:xfrm>
        <a:prstGeom prst="rect">
          <a:avLst/>
        </a:prstGeom>
        <a:solidFill>
          <a:srgbClr val="FFFF00"/>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000">
              <a:latin typeface="Arial" panose="020B0604020202020204" pitchFamily="34" charset="0"/>
              <a:cs typeface="Arial" panose="020B0604020202020204" pitchFamily="34" charset="0"/>
            </a:rPr>
            <a:t>This report is based on vehicle either first registered in the indicated period, or last registered (ie reregistered) in that period</a:t>
          </a:r>
        </a:p>
      </xdr:txBody>
    </xdr:sp>
    <xdr:clientData/>
  </xdr:oneCellAnchor>
</xdr:wsDr>
</file>

<file path=xl/drawings/drawing29.xml><?xml version="1.0" encoding="utf-8"?>
<xdr:wsDr xmlns:xdr="http://schemas.openxmlformats.org/drawingml/2006/spreadsheetDrawing" xmlns:a="http://schemas.openxmlformats.org/drawingml/2006/main">
  <xdr:twoCellAnchor>
    <xdr:from>
      <xdr:col>15</xdr:col>
      <xdr:colOff>304800</xdr:colOff>
      <xdr:row>1</xdr:row>
      <xdr:rowOff>123825</xdr:rowOff>
    </xdr:from>
    <xdr:to>
      <xdr:col>21</xdr:col>
      <xdr:colOff>361500</xdr:colOff>
      <xdr:row>15</xdr:row>
      <xdr:rowOff>16875</xdr:rowOff>
    </xdr:to>
    <xdr:graphicFrame macro="">
      <xdr:nvGraphicFramePr>
        <xdr:cNvPr id="70755" name="Chart 1">
          <a:extLst>
            <a:ext uri="{FF2B5EF4-FFF2-40B4-BE49-F238E27FC236}">
              <a16:creationId xmlns:a16="http://schemas.microsoft.com/office/drawing/2014/main" id="{00000000-0008-0000-1600-0000631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314325</xdr:colOff>
      <xdr:row>16</xdr:row>
      <xdr:rowOff>28575</xdr:rowOff>
    </xdr:from>
    <xdr:to>
      <xdr:col>21</xdr:col>
      <xdr:colOff>371025</xdr:colOff>
      <xdr:row>29</xdr:row>
      <xdr:rowOff>83550</xdr:rowOff>
    </xdr:to>
    <xdr:graphicFrame macro="">
      <xdr:nvGraphicFramePr>
        <xdr:cNvPr id="70756" name="Chart 2">
          <a:extLst>
            <a:ext uri="{FF2B5EF4-FFF2-40B4-BE49-F238E27FC236}">
              <a16:creationId xmlns:a16="http://schemas.microsoft.com/office/drawing/2014/main" id="{00000000-0008-0000-1600-0000641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24</xdr:row>
      <xdr:rowOff>19050</xdr:rowOff>
    </xdr:from>
    <xdr:to>
      <xdr:col>17</xdr:col>
      <xdr:colOff>666750</xdr:colOff>
      <xdr:row>43</xdr:row>
      <xdr:rowOff>95250</xdr:rowOff>
    </xdr:to>
    <xdr:graphicFrame macro="">
      <xdr:nvGraphicFramePr>
        <xdr:cNvPr id="5170" name="Chart 1">
          <a:extLst>
            <a:ext uri="{FF2B5EF4-FFF2-40B4-BE49-F238E27FC236}">
              <a16:creationId xmlns:a16="http://schemas.microsoft.com/office/drawing/2014/main" id="{00000000-0008-0000-0200-000032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257174</xdr:colOff>
      <xdr:row>2</xdr:row>
      <xdr:rowOff>38100</xdr:rowOff>
    </xdr:from>
    <xdr:to>
      <xdr:col>17</xdr:col>
      <xdr:colOff>313874</xdr:colOff>
      <xdr:row>15</xdr:row>
      <xdr:rowOff>93075</xdr:rowOff>
    </xdr:to>
    <xdr:graphicFrame macro="">
      <xdr:nvGraphicFramePr>
        <xdr:cNvPr id="73827" name="Chart 1">
          <a:extLst>
            <a:ext uri="{FF2B5EF4-FFF2-40B4-BE49-F238E27FC236}">
              <a16:creationId xmlns:a16="http://schemas.microsoft.com/office/drawing/2014/main" id="{00000000-0008-0000-1700-000063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342900</xdr:colOff>
      <xdr:row>26</xdr:row>
      <xdr:rowOff>85725</xdr:rowOff>
    </xdr:from>
    <xdr:to>
      <xdr:col>17</xdr:col>
      <xdr:colOff>399600</xdr:colOff>
      <xdr:row>39</xdr:row>
      <xdr:rowOff>140700</xdr:rowOff>
    </xdr:to>
    <xdr:graphicFrame macro="">
      <xdr:nvGraphicFramePr>
        <xdr:cNvPr id="73828" name="Chart 2">
          <a:extLst>
            <a:ext uri="{FF2B5EF4-FFF2-40B4-BE49-F238E27FC236}">
              <a16:creationId xmlns:a16="http://schemas.microsoft.com/office/drawing/2014/main" id="{00000000-0008-0000-1700-000064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371475</xdr:colOff>
      <xdr:row>38</xdr:row>
      <xdr:rowOff>95249</xdr:rowOff>
    </xdr:from>
    <xdr:to>
      <xdr:col>10</xdr:col>
      <xdr:colOff>219075</xdr:colOff>
      <xdr:row>59</xdr:row>
      <xdr:rowOff>19049</xdr:rowOff>
    </xdr:to>
    <xdr:graphicFrame macro="">
      <xdr:nvGraphicFramePr>
        <xdr:cNvPr id="76899" name="Chart 39">
          <a:extLst>
            <a:ext uri="{FF2B5EF4-FFF2-40B4-BE49-F238E27FC236}">
              <a16:creationId xmlns:a16="http://schemas.microsoft.com/office/drawing/2014/main" id="{00000000-0008-0000-1800-0000632C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23</xdr:row>
      <xdr:rowOff>9525</xdr:rowOff>
    </xdr:from>
    <xdr:to>
      <xdr:col>6</xdr:col>
      <xdr:colOff>590100</xdr:colOff>
      <xdr:row>36</xdr:row>
      <xdr:rowOff>64500</xdr:rowOff>
    </xdr:to>
    <xdr:graphicFrame macro="">
      <xdr:nvGraphicFramePr>
        <xdr:cNvPr id="76900" name="Chart 39">
          <a:extLst>
            <a:ext uri="{FF2B5EF4-FFF2-40B4-BE49-F238E27FC236}">
              <a16:creationId xmlns:a16="http://schemas.microsoft.com/office/drawing/2014/main" id="{00000000-0008-0000-1800-0000642C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5</xdr:col>
      <xdr:colOff>0</xdr:colOff>
      <xdr:row>3</xdr:row>
      <xdr:rowOff>0</xdr:rowOff>
    </xdr:from>
    <xdr:to>
      <xdr:col>10</xdr:col>
      <xdr:colOff>552000</xdr:colOff>
      <xdr:row>16</xdr:row>
      <xdr:rowOff>54975</xdr:rowOff>
    </xdr:to>
    <xdr:graphicFrame macro="">
      <xdr:nvGraphicFramePr>
        <xdr:cNvPr id="79922" name="Chart 1">
          <a:extLst>
            <a:ext uri="{FF2B5EF4-FFF2-40B4-BE49-F238E27FC236}">
              <a16:creationId xmlns:a16="http://schemas.microsoft.com/office/drawing/2014/main" id="{00000000-0008-0000-1900-00003238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18</xdr:col>
      <xdr:colOff>166688</xdr:colOff>
      <xdr:row>48</xdr:row>
      <xdr:rowOff>38100</xdr:rowOff>
    </xdr:from>
    <xdr:to>
      <xdr:col>24</xdr:col>
      <xdr:colOff>223388</xdr:colOff>
      <xdr:row>61</xdr:row>
      <xdr:rowOff>93075</xdr:rowOff>
    </xdr:to>
    <xdr:graphicFrame macro="">
      <xdr:nvGraphicFramePr>
        <xdr:cNvPr id="82166" name="Chart 1">
          <a:extLst>
            <a:ext uri="{FF2B5EF4-FFF2-40B4-BE49-F238E27FC236}">
              <a16:creationId xmlns:a16="http://schemas.microsoft.com/office/drawing/2014/main" id="{00000000-0008-0000-1A00-0000F6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285750</xdr:colOff>
      <xdr:row>32</xdr:row>
      <xdr:rowOff>76200</xdr:rowOff>
    </xdr:from>
    <xdr:to>
      <xdr:col>24</xdr:col>
      <xdr:colOff>342450</xdr:colOff>
      <xdr:row>45</xdr:row>
      <xdr:rowOff>131175</xdr:rowOff>
    </xdr:to>
    <xdr:graphicFrame macro="">
      <xdr:nvGraphicFramePr>
        <xdr:cNvPr id="82167" name="Chart 6">
          <a:extLst>
            <a:ext uri="{FF2B5EF4-FFF2-40B4-BE49-F238E27FC236}">
              <a16:creationId xmlns:a16="http://schemas.microsoft.com/office/drawing/2014/main" id="{00000000-0008-0000-1A00-0000F7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285750</xdr:colOff>
      <xdr:row>17</xdr:row>
      <xdr:rowOff>19050</xdr:rowOff>
    </xdr:from>
    <xdr:to>
      <xdr:col>24</xdr:col>
      <xdr:colOff>342450</xdr:colOff>
      <xdr:row>30</xdr:row>
      <xdr:rowOff>74025</xdr:rowOff>
    </xdr:to>
    <xdr:graphicFrame macro="">
      <xdr:nvGraphicFramePr>
        <xdr:cNvPr id="82168" name="Chart 7">
          <a:extLst>
            <a:ext uri="{FF2B5EF4-FFF2-40B4-BE49-F238E27FC236}">
              <a16:creationId xmlns:a16="http://schemas.microsoft.com/office/drawing/2014/main" id="{00000000-0008-0000-1A00-0000F8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266700</xdr:colOff>
      <xdr:row>3</xdr:row>
      <xdr:rowOff>57150</xdr:rowOff>
    </xdr:from>
    <xdr:to>
      <xdr:col>24</xdr:col>
      <xdr:colOff>323400</xdr:colOff>
      <xdr:row>16</xdr:row>
      <xdr:rowOff>112125</xdr:rowOff>
    </xdr:to>
    <xdr:graphicFrame macro="">
      <xdr:nvGraphicFramePr>
        <xdr:cNvPr id="82169" name="Chart 8">
          <a:extLst>
            <a:ext uri="{FF2B5EF4-FFF2-40B4-BE49-F238E27FC236}">
              <a16:creationId xmlns:a16="http://schemas.microsoft.com/office/drawing/2014/main" id="{00000000-0008-0000-1A00-0000F9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38100</xdr:colOff>
      <xdr:row>61</xdr:row>
      <xdr:rowOff>57150</xdr:rowOff>
    </xdr:from>
    <xdr:to>
      <xdr:col>24</xdr:col>
      <xdr:colOff>94800</xdr:colOff>
      <xdr:row>74</xdr:row>
      <xdr:rowOff>112125</xdr:rowOff>
    </xdr:to>
    <xdr:graphicFrame macro="">
      <xdr:nvGraphicFramePr>
        <xdr:cNvPr id="82170" name="Chart 9">
          <a:extLst>
            <a:ext uri="{FF2B5EF4-FFF2-40B4-BE49-F238E27FC236}">
              <a16:creationId xmlns:a16="http://schemas.microsoft.com/office/drawing/2014/main" id="{00000000-0008-0000-1A00-0000F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190500</xdr:colOff>
      <xdr:row>34</xdr:row>
      <xdr:rowOff>152401</xdr:rowOff>
    </xdr:from>
    <xdr:to>
      <xdr:col>35</xdr:col>
      <xdr:colOff>104775</xdr:colOff>
      <xdr:row>45</xdr:row>
      <xdr:rowOff>85726</xdr:rowOff>
    </xdr:to>
    <xdr:graphicFrame macro="">
      <xdr:nvGraphicFramePr>
        <xdr:cNvPr id="7" name="Chart 1">
          <a:extLst>
            <a:ext uri="{FF2B5EF4-FFF2-40B4-BE49-F238E27FC236}">
              <a16:creationId xmlns:a16="http://schemas.microsoft.com/office/drawing/2014/main" id="{00000000-0008-0000-1A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209550</xdr:colOff>
      <xdr:row>46</xdr:row>
      <xdr:rowOff>76199</xdr:rowOff>
    </xdr:from>
    <xdr:to>
      <xdr:col>35</xdr:col>
      <xdr:colOff>114300</xdr:colOff>
      <xdr:row>56</xdr:row>
      <xdr:rowOff>142874</xdr:rowOff>
    </xdr:to>
    <xdr:graphicFrame macro="">
      <xdr:nvGraphicFramePr>
        <xdr:cNvPr id="8" name="Chart 7">
          <a:extLst>
            <a:ext uri="{FF2B5EF4-FFF2-40B4-BE49-F238E27FC236}">
              <a16:creationId xmlns:a16="http://schemas.microsoft.com/office/drawing/2014/main" id="{00000000-0008-0000-1A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304800</xdr:colOff>
      <xdr:row>106</xdr:row>
      <xdr:rowOff>19050</xdr:rowOff>
    </xdr:from>
    <xdr:to>
      <xdr:col>8</xdr:col>
      <xdr:colOff>462600</xdr:colOff>
      <xdr:row>114</xdr:row>
      <xdr:rowOff>127650</xdr:rowOff>
    </xdr:to>
    <xdr:graphicFrame macro="">
      <xdr:nvGraphicFramePr>
        <xdr:cNvPr id="10" name="Chart 9">
          <a:extLst>
            <a:ext uri="{FF2B5EF4-FFF2-40B4-BE49-F238E27FC236}">
              <a16:creationId xmlns:a16="http://schemas.microsoft.com/office/drawing/2014/main" id="{00000000-0008-0000-1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0.00334</cdr:x>
      <cdr:y>0.22931</cdr:y>
    </cdr:from>
    <cdr:to>
      <cdr:x>0.04233</cdr:x>
      <cdr:y>0.40371</cdr:y>
    </cdr:to>
    <cdr:sp macro="" textlink="">
      <cdr:nvSpPr>
        <cdr:cNvPr id="13313" name="Text Box 1"/>
        <cdr:cNvSpPr txBox="1">
          <a:spLocks xmlns:a="http://schemas.openxmlformats.org/drawingml/2006/main" noChangeArrowheads="1"/>
        </cdr:cNvSpPr>
      </cdr:nvSpPr>
      <cdr:spPr bwMode="auto">
        <a:xfrm xmlns:a="http://schemas.openxmlformats.org/drawingml/2006/main">
          <a:off x="12032" y="495300"/>
          <a:ext cx="140367" cy="37671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Entered</a:t>
          </a:r>
        </a:p>
      </cdr:txBody>
    </cdr:sp>
  </cdr:relSizeAnchor>
  <cdr:relSizeAnchor xmlns:cdr="http://schemas.openxmlformats.org/drawingml/2006/chartDrawing">
    <cdr:from>
      <cdr:x>0.00265</cdr:x>
      <cdr:y>0.57326</cdr:y>
    </cdr:from>
    <cdr:to>
      <cdr:x>0.04498</cdr:x>
      <cdr:y>0.83329</cdr:y>
    </cdr:to>
    <cdr:sp macro="" textlink="">
      <cdr:nvSpPr>
        <cdr:cNvPr id="13314" name="Text Box 2"/>
        <cdr:cNvSpPr txBox="1">
          <a:spLocks xmlns:a="http://schemas.openxmlformats.org/drawingml/2006/main" noChangeArrowheads="1"/>
        </cdr:cNvSpPr>
      </cdr:nvSpPr>
      <cdr:spPr bwMode="auto">
        <a:xfrm xmlns:a="http://schemas.openxmlformats.org/drawingml/2006/main">
          <a:off x="9526" y="1238250"/>
          <a:ext cx="152400" cy="56164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Exited</a:t>
          </a:r>
        </a:p>
      </cdr:txBody>
    </cdr:sp>
  </cdr:relSizeAnchor>
</c:userShapes>
</file>

<file path=xl/drawings/drawing35.xml><?xml version="1.0" encoding="utf-8"?>
<c:userShapes xmlns:c="http://schemas.openxmlformats.org/drawingml/2006/chart">
  <cdr:relSizeAnchor xmlns:cdr="http://schemas.openxmlformats.org/drawingml/2006/chartDrawing">
    <cdr:from>
      <cdr:x>0.00625</cdr:x>
      <cdr:y>0.23433</cdr:y>
    </cdr:from>
    <cdr:to>
      <cdr:x>0.04233</cdr:x>
      <cdr:y>0.39815</cdr:y>
    </cdr:to>
    <cdr:sp macro="" textlink="">
      <cdr:nvSpPr>
        <cdr:cNvPr id="8324097" name="Text Box 1"/>
        <cdr:cNvSpPr txBox="1">
          <a:spLocks xmlns:a="http://schemas.openxmlformats.org/drawingml/2006/main" noChangeArrowheads="1"/>
        </cdr:cNvSpPr>
      </cdr:nvSpPr>
      <cdr:spPr bwMode="auto">
        <a:xfrm xmlns:a="http://schemas.openxmlformats.org/drawingml/2006/main">
          <a:off x="22504" y="506153"/>
          <a:ext cx="129896" cy="35385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Entered</a:t>
          </a:r>
        </a:p>
      </cdr:txBody>
    </cdr:sp>
  </cdr:relSizeAnchor>
  <cdr:relSizeAnchor xmlns:cdr="http://schemas.openxmlformats.org/drawingml/2006/chartDrawing">
    <cdr:from>
      <cdr:x>0.00814</cdr:x>
      <cdr:y>0.60059</cdr:y>
    </cdr:from>
    <cdr:to>
      <cdr:x>0.0463</cdr:x>
      <cdr:y>0.74683</cdr:y>
    </cdr:to>
    <cdr:sp macro="" textlink="">
      <cdr:nvSpPr>
        <cdr:cNvPr id="8324098" name="Text Box 2"/>
        <cdr:cNvSpPr txBox="1">
          <a:spLocks xmlns:a="http://schemas.openxmlformats.org/drawingml/2006/main" noChangeArrowheads="1"/>
        </cdr:cNvSpPr>
      </cdr:nvSpPr>
      <cdr:spPr bwMode="auto">
        <a:xfrm xmlns:a="http://schemas.openxmlformats.org/drawingml/2006/main">
          <a:off x="29309" y="1297274"/>
          <a:ext cx="137380" cy="31587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Exited</a:t>
          </a:r>
        </a:p>
      </cdr:txBody>
    </cdr:sp>
  </cdr:relSizeAnchor>
</c:userShapes>
</file>

<file path=xl/drawings/drawing36.xml><?xml version="1.0" encoding="utf-8"?>
<c:userShapes xmlns:c="http://schemas.openxmlformats.org/drawingml/2006/chart">
  <cdr:relSizeAnchor xmlns:cdr="http://schemas.openxmlformats.org/drawingml/2006/chartDrawing">
    <cdr:from>
      <cdr:x>0.0035</cdr:x>
      <cdr:y>0.22677</cdr:y>
    </cdr:from>
    <cdr:to>
      <cdr:x>0.05021</cdr:x>
      <cdr:y>0.40153</cdr:y>
    </cdr:to>
    <cdr:sp macro="" textlink="">
      <cdr:nvSpPr>
        <cdr:cNvPr id="3878913" name="Text Box 1"/>
        <cdr:cNvSpPr txBox="1">
          <a:spLocks xmlns:a="http://schemas.openxmlformats.org/drawingml/2006/main" noChangeArrowheads="1"/>
        </cdr:cNvSpPr>
      </cdr:nvSpPr>
      <cdr:spPr bwMode="auto">
        <a:xfrm xmlns:a="http://schemas.openxmlformats.org/drawingml/2006/main">
          <a:off x="12599" y="489823"/>
          <a:ext cx="168156" cy="37748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Entered</a:t>
          </a:r>
        </a:p>
      </cdr:txBody>
    </cdr:sp>
  </cdr:relSizeAnchor>
  <cdr:relSizeAnchor xmlns:cdr="http://schemas.openxmlformats.org/drawingml/2006/chartDrawing">
    <cdr:from>
      <cdr:x>0.00833</cdr:x>
      <cdr:y>0.61602</cdr:y>
    </cdr:from>
    <cdr:to>
      <cdr:x>0.04895</cdr:x>
      <cdr:y>0.76981</cdr:y>
    </cdr:to>
    <cdr:sp macro="" textlink="">
      <cdr:nvSpPr>
        <cdr:cNvPr id="3878914" name="Text Box 2"/>
        <cdr:cNvSpPr txBox="1">
          <a:spLocks xmlns:a="http://schemas.openxmlformats.org/drawingml/2006/main" noChangeArrowheads="1"/>
        </cdr:cNvSpPr>
      </cdr:nvSpPr>
      <cdr:spPr bwMode="auto">
        <a:xfrm xmlns:a="http://schemas.openxmlformats.org/drawingml/2006/main">
          <a:off x="29988" y="1330603"/>
          <a:ext cx="146225" cy="33218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Exited</a:t>
          </a:r>
        </a:p>
      </cdr:txBody>
    </cdr:sp>
  </cdr:relSizeAnchor>
</c:userShapes>
</file>

<file path=xl/drawings/drawing37.xml><?xml version="1.0" encoding="utf-8"?>
<c:userShapes xmlns:c="http://schemas.openxmlformats.org/drawingml/2006/chart">
  <cdr:relSizeAnchor xmlns:cdr="http://schemas.openxmlformats.org/drawingml/2006/chartDrawing">
    <cdr:from>
      <cdr:x>0.01251</cdr:x>
      <cdr:y>0.22724</cdr:y>
    </cdr:from>
    <cdr:to>
      <cdr:x>0.05873</cdr:x>
      <cdr:y>0.40153</cdr:y>
    </cdr:to>
    <cdr:sp macro="" textlink="">
      <cdr:nvSpPr>
        <cdr:cNvPr id="3879937" name="Text Box 1"/>
        <cdr:cNvSpPr txBox="1">
          <a:spLocks xmlns:a="http://schemas.openxmlformats.org/drawingml/2006/main" noChangeArrowheads="1"/>
        </cdr:cNvSpPr>
      </cdr:nvSpPr>
      <cdr:spPr bwMode="auto">
        <a:xfrm xmlns:a="http://schemas.openxmlformats.org/drawingml/2006/main">
          <a:off x="74684" y="868974"/>
          <a:ext cx="264128" cy="66401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Entered</a:t>
          </a:r>
        </a:p>
      </cdr:txBody>
    </cdr:sp>
  </cdr:relSizeAnchor>
  <cdr:relSizeAnchor xmlns:cdr="http://schemas.openxmlformats.org/drawingml/2006/chartDrawing">
    <cdr:from>
      <cdr:x>0.00833</cdr:x>
      <cdr:y>0.54558</cdr:y>
    </cdr:from>
    <cdr:to>
      <cdr:x>0.05873</cdr:x>
      <cdr:y>0.76886</cdr:y>
    </cdr:to>
    <cdr:sp macro="" textlink="">
      <cdr:nvSpPr>
        <cdr:cNvPr id="3879938" name="Text Box 2"/>
        <cdr:cNvSpPr txBox="1">
          <a:spLocks xmlns:a="http://schemas.openxmlformats.org/drawingml/2006/main" noChangeArrowheads="1"/>
        </cdr:cNvSpPr>
      </cdr:nvSpPr>
      <cdr:spPr bwMode="auto">
        <a:xfrm xmlns:a="http://schemas.openxmlformats.org/drawingml/2006/main">
          <a:off x="50800" y="2081840"/>
          <a:ext cx="288012" cy="85067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Exited</a:t>
          </a:r>
        </a:p>
      </cdr:txBody>
    </cdr:sp>
  </cdr:relSizeAnchor>
</c:userShapes>
</file>

<file path=xl/drawings/drawing38.xml><?xml version="1.0" encoding="utf-8"?>
<c:userShapes xmlns:c="http://schemas.openxmlformats.org/drawingml/2006/chart">
  <cdr:relSizeAnchor xmlns:cdr="http://schemas.openxmlformats.org/drawingml/2006/chartDrawing">
    <cdr:from>
      <cdr:x>0.00132</cdr:x>
      <cdr:y>0.21751</cdr:y>
    </cdr:from>
    <cdr:to>
      <cdr:x>0.06539</cdr:x>
      <cdr:y>0.39082</cdr:y>
    </cdr:to>
    <cdr:sp macro="" textlink="">
      <cdr:nvSpPr>
        <cdr:cNvPr id="13313" name="Text Box 1"/>
        <cdr:cNvSpPr txBox="1">
          <a:spLocks xmlns:a="http://schemas.openxmlformats.org/drawingml/2006/main" noChangeArrowheads="1"/>
        </cdr:cNvSpPr>
      </cdr:nvSpPr>
      <cdr:spPr bwMode="auto">
        <a:xfrm xmlns:a="http://schemas.openxmlformats.org/drawingml/2006/main">
          <a:off x="4763" y="469822"/>
          <a:ext cx="230641" cy="37434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Entered</a:t>
          </a:r>
        </a:p>
      </cdr:txBody>
    </cdr:sp>
  </cdr:relSizeAnchor>
  <cdr:relSizeAnchor xmlns:cdr="http://schemas.openxmlformats.org/drawingml/2006/chartDrawing">
    <cdr:from>
      <cdr:x>0.00397</cdr:x>
      <cdr:y>0.58531</cdr:y>
    </cdr:from>
    <cdr:to>
      <cdr:x>0.06587</cdr:x>
      <cdr:y>0.7625</cdr:y>
    </cdr:to>
    <cdr:sp macro="" textlink="">
      <cdr:nvSpPr>
        <cdr:cNvPr id="3880962" name="Text Box 2"/>
        <cdr:cNvSpPr txBox="1">
          <a:spLocks xmlns:a="http://schemas.openxmlformats.org/drawingml/2006/main" noChangeArrowheads="1"/>
        </cdr:cNvSpPr>
      </cdr:nvSpPr>
      <cdr:spPr bwMode="auto">
        <a:xfrm xmlns:a="http://schemas.openxmlformats.org/drawingml/2006/main">
          <a:off x="14288" y="1264270"/>
          <a:ext cx="222844" cy="38273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Exited</a:t>
          </a:r>
        </a:p>
      </cdr:txBody>
    </cdr:sp>
  </cdr:relSizeAnchor>
</c:userShapes>
</file>

<file path=xl/drawings/drawing39.xml><?xml version="1.0" encoding="utf-8"?>
<c:userShapes xmlns:c="http://schemas.openxmlformats.org/drawingml/2006/chart">
  <cdr:relSizeAnchor xmlns:cdr="http://schemas.openxmlformats.org/drawingml/2006/chartDrawing">
    <cdr:from>
      <cdr:x>0.01128</cdr:x>
      <cdr:y>0.24216</cdr:y>
    </cdr:from>
    <cdr:to>
      <cdr:x>0.04918</cdr:x>
      <cdr:y>0.40371</cdr:y>
    </cdr:to>
    <cdr:sp macro="" textlink="">
      <cdr:nvSpPr>
        <cdr:cNvPr id="13313" name="Text Box 1"/>
        <cdr:cNvSpPr txBox="1">
          <a:spLocks xmlns:a="http://schemas.openxmlformats.org/drawingml/2006/main" noChangeArrowheads="1"/>
        </cdr:cNvSpPr>
      </cdr:nvSpPr>
      <cdr:spPr bwMode="auto">
        <a:xfrm xmlns:a="http://schemas.openxmlformats.org/drawingml/2006/main">
          <a:off x="79804" y="983590"/>
          <a:ext cx="301637" cy="51965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endParaRPr lang="en-NZ" sz="900" b="0" i="0" strike="noStrike">
            <a:solidFill>
              <a:srgbClr val="000000"/>
            </a:solidFill>
            <a:latin typeface="Arial"/>
            <a:cs typeface="Arial"/>
          </a:endParaRPr>
        </a:p>
      </cdr:txBody>
    </cdr:sp>
  </cdr:relSizeAnchor>
  <cdr:relSizeAnchor xmlns:cdr="http://schemas.openxmlformats.org/drawingml/2006/chartDrawing">
    <cdr:from>
      <cdr:x>0.01176</cdr:x>
      <cdr:y>0.66552</cdr:y>
    </cdr:from>
    <cdr:to>
      <cdr:x>0.04347</cdr:x>
      <cdr:y>0.83549</cdr:y>
    </cdr:to>
    <cdr:sp macro="" textlink="">
      <cdr:nvSpPr>
        <cdr:cNvPr id="13314" name="Text Box 2"/>
        <cdr:cNvSpPr txBox="1">
          <a:spLocks xmlns:a="http://schemas.openxmlformats.org/drawingml/2006/main" noChangeArrowheads="1"/>
        </cdr:cNvSpPr>
      </cdr:nvSpPr>
      <cdr:spPr bwMode="auto">
        <a:xfrm xmlns:a="http://schemas.openxmlformats.org/drawingml/2006/main">
          <a:off x="59270" y="1952625"/>
          <a:ext cx="159805" cy="49870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endParaRPr lang="en-NZ" sz="900" b="0" i="0" strike="noStrike">
            <a:solidFill>
              <a:srgbClr val="000000"/>
            </a:solidFill>
            <a:latin typeface="Arial"/>
            <a:cs typeface="Aria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8</xdr:col>
      <xdr:colOff>161925</xdr:colOff>
      <xdr:row>1</xdr:row>
      <xdr:rowOff>257175</xdr:rowOff>
    </xdr:from>
    <xdr:to>
      <xdr:col>14</xdr:col>
      <xdr:colOff>218625</xdr:colOff>
      <xdr:row>11</xdr:row>
      <xdr:rowOff>150225</xdr:rowOff>
    </xdr:to>
    <xdr:graphicFrame macro="">
      <xdr:nvGraphicFramePr>
        <xdr:cNvPr id="7267" name="Chart 166">
          <a:extLst>
            <a:ext uri="{FF2B5EF4-FFF2-40B4-BE49-F238E27FC236}">
              <a16:creationId xmlns:a16="http://schemas.microsoft.com/office/drawing/2014/main" id="{00000000-0008-0000-0300-000063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190500</xdr:colOff>
      <xdr:row>12</xdr:row>
      <xdr:rowOff>104775</xdr:rowOff>
    </xdr:from>
    <xdr:to>
      <xdr:col>14</xdr:col>
      <xdr:colOff>247200</xdr:colOff>
      <xdr:row>25</xdr:row>
      <xdr:rowOff>159750</xdr:rowOff>
    </xdr:to>
    <xdr:graphicFrame macro="">
      <xdr:nvGraphicFramePr>
        <xdr:cNvPr id="7268" name="Chart 167">
          <a:extLst>
            <a:ext uri="{FF2B5EF4-FFF2-40B4-BE49-F238E27FC236}">
              <a16:creationId xmlns:a16="http://schemas.microsoft.com/office/drawing/2014/main" id="{00000000-0008-0000-0300-000064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4</xdr:col>
      <xdr:colOff>400050</xdr:colOff>
      <xdr:row>51</xdr:row>
      <xdr:rowOff>9525</xdr:rowOff>
    </xdr:from>
    <xdr:to>
      <xdr:col>10</xdr:col>
      <xdr:colOff>456750</xdr:colOff>
      <xdr:row>64</xdr:row>
      <xdr:rowOff>64500</xdr:rowOff>
    </xdr:to>
    <xdr:graphicFrame macro="">
      <xdr:nvGraphicFramePr>
        <xdr:cNvPr id="88261" name="Chart 2">
          <a:extLst>
            <a:ext uri="{FF2B5EF4-FFF2-40B4-BE49-F238E27FC236}">
              <a16:creationId xmlns:a16="http://schemas.microsoft.com/office/drawing/2014/main" id="{00000000-0008-0000-1B00-0000C558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64</xdr:row>
      <xdr:rowOff>152400</xdr:rowOff>
    </xdr:from>
    <xdr:to>
      <xdr:col>10</xdr:col>
      <xdr:colOff>418650</xdr:colOff>
      <xdr:row>78</xdr:row>
      <xdr:rowOff>45450</xdr:rowOff>
    </xdr:to>
    <xdr:graphicFrame macro="">
      <xdr:nvGraphicFramePr>
        <xdr:cNvPr id="88262" name="Chart 2">
          <a:extLst>
            <a:ext uri="{FF2B5EF4-FFF2-40B4-BE49-F238E27FC236}">
              <a16:creationId xmlns:a16="http://schemas.microsoft.com/office/drawing/2014/main" id="{00000000-0008-0000-1B00-0000C658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28575</xdr:colOff>
      <xdr:row>51</xdr:row>
      <xdr:rowOff>9526</xdr:rowOff>
    </xdr:from>
    <xdr:to>
      <xdr:col>17</xdr:col>
      <xdr:colOff>85275</xdr:colOff>
      <xdr:row>64</xdr:row>
      <xdr:rowOff>66675</xdr:rowOff>
    </xdr:to>
    <xdr:graphicFrame macro="">
      <xdr:nvGraphicFramePr>
        <xdr:cNvPr id="88263" name="Chart 3">
          <a:extLst>
            <a:ext uri="{FF2B5EF4-FFF2-40B4-BE49-F238E27FC236}">
              <a16:creationId xmlns:a16="http://schemas.microsoft.com/office/drawing/2014/main" id="{00000000-0008-0000-1B00-0000C758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552450</xdr:colOff>
      <xdr:row>64</xdr:row>
      <xdr:rowOff>142875</xdr:rowOff>
    </xdr:from>
    <xdr:to>
      <xdr:col>17</xdr:col>
      <xdr:colOff>18600</xdr:colOff>
      <xdr:row>78</xdr:row>
      <xdr:rowOff>35925</xdr:rowOff>
    </xdr:to>
    <xdr:graphicFrame macro="">
      <xdr:nvGraphicFramePr>
        <xdr:cNvPr id="88264" name="Chart 4">
          <a:extLst>
            <a:ext uri="{FF2B5EF4-FFF2-40B4-BE49-F238E27FC236}">
              <a16:creationId xmlns:a16="http://schemas.microsoft.com/office/drawing/2014/main" id="{00000000-0008-0000-1B00-0000C858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10</xdr:col>
      <xdr:colOff>76200</xdr:colOff>
      <xdr:row>17</xdr:row>
      <xdr:rowOff>152400</xdr:rowOff>
    </xdr:from>
    <xdr:to>
      <xdr:col>16</xdr:col>
      <xdr:colOff>132900</xdr:colOff>
      <xdr:row>31</xdr:row>
      <xdr:rowOff>45450</xdr:rowOff>
    </xdr:to>
    <xdr:graphicFrame macro="">
      <xdr:nvGraphicFramePr>
        <xdr:cNvPr id="93283" name="Chart 1">
          <a:extLst>
            <a:ext uri="{FF2B5EF4-FFF2-40B4-BE49-F238E27FC236}">
              <a16:creationId xmlns:a16="http://schemas.microsoft.com/office/drawing/2014/main" id="{00000000-0008-0000-1C00-0000636C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123825</xdr:colOff>
      <xdr:row>4</xdr:row>
      <xdr:rowOff>47625</xdr:rowOff>
    </xdr:from>
    <xdr:to>
      <xdr:col>16</xdr:col>
      <xdr:colOff>180525</xdr:colOff>
      <xdr:row>17</xdr:row>
      <xdr:rowOff>102600</xdr:rowOff>
    </xdr:to>
    <xdr:graphicFrame macro="">
      <xdr:nvGraphicFramePr>
        <xdr:cNvPr id="93284" name="Chart 5">
          <a:extLst>
            <a:ext uri="{FF2B5EF4-FFF2-40B4-BE49-F238E27FC236}">
              <a16:creationId xmlns:a16="http://schemas.microsoft.com/office/drawing/2014/main" id="{00000000-0008-0000-1C00-0000646C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7</xdr:col>
      <xdr:colOff>219075</xdr:colOff>
      <xdr:row>16</xdr:row>
      <xdr:rowOff>19050</xdr:rowOff>
    </xdr:from>
    <xdr:to>
      <xdr:col>13</xdr:col>
      <xdr:colOff>275775</xdr:colOff>
      <xdr:row>29</xdr:row>
      <xdr:rowOff>74025</xdr:rowOff>
    </xdr:to>
    <xdr:graphicFrame macro="">
      <xdr:nvGraphicFramePr>
        <xdr:cNvPr id="96404" name="Chart 1">
          <a:extLst>
            <a:ext uri="{FF2B5EF4-FFF2-40B4-BE49-F238E27FC236}">
              <a16:creationId xmlns:a16="http://schemas.microsoft.com/office/drawing/2014/main" id="{00000000-0008-0000-1D00-00009478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2</xdr:row>
      <xdr:rowOff>47625</xdr:rowOff>
    </xdr:from>
    <xdr:to>
      <xdr:col>13</xdr:col>
      <xdr:colOff>275775</xdr:colOff>
      <xdr:row>15</xdr:row>
      <xdr:rowOff>102600</xdr:rowOff>
    </xdr:to>
    <xdr:graphicFrame macro="">
      <xdr:nvGraphicFramePr>
        <xdr:cNvPr id="96405" name="Chart 2">
          <a:extLst>
            <a:ext uri="{FF2B5EF4-FFF2-40B4-BE49-F238E27FC236}">
              <a16:creationId xmlns:a16="http://schemas.microsoft.com/office/drawing/2014/main" id="{00000000-0008-0000-1D00-00009578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219075</xdr:colOff>
      <xdr:row>30</xdr:row>
      <xdr:rowOff>38100</xdr:rowOff>
    </xdr:from>
    <xdr:to>
      <xdr:col>13</xdr:col>
      <xdr:colOff>275775</xdr:colOff>
      <xdr:row>43</xdr:row>
      <xdr:rowOff>93075</xdr:rowOff>
    </xdr:to>
    <xdr:graphicFrame macro="">
      <xdr:nvGraphicFramePr>
        <xdr:cNvPr id="96406" name="Chart 3">
          <a:extLst>
            <a:ext uri="{FF2B5EF4-FFF2-40B4-BE49-F238E27FC236}">
              <a16:creationId xmlns:a16="http://schemas.microsoft.com/office/drawing/2014/main" id="{00000000-0008-0000-1D00-00009678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2</xdr:row>
      <xdr:rowOff>0</xdr:rowOff>
    </xdr:from>
    <xdr:to>
      <xdr:col>22</xdr:col>
      <xdr:colOff>56700</xdr:colOff>
      <xdr:row>15</xdr:row>
      <xdr:rowOff>54975</xdr:rowOff>
    </xdr:to>
    <xdr:graphicFrame macro="">
      <xdr:nvGraphicFramePr>
        <xdr:cNvPr id="5" name="Chart 2">
          <a:extLst>
            <a:ext uri="{FF2B5EF4-FFF2-40B4-BE49-F238E27FC236}">
              <a16:creationId xmlns:a16="http://schemas.microsoft.com/office/drawing/2014/main" id="{00000000-0008-0000-1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17</xdr:row>
      <xdr:rowOff>0</xdr:rowOff>
    </xdr:from>
    <xdr:to>
      <xdr:col>22</xdr:col>
      <xdr:colOff>56700</xdr:colOff>
      <xdr:row>30</xdr:row>
      <xdr:rowOff>54975</xdr:rowOff>
    </xdr:to>
    <xdr:graphicFrame macro="">
      <xdr:nvGraphicFramePr>
        <xdr:cNvPr id="6" name="Chart 2">
          <a:extLst>
            <a:ext uri="{FF2B5EF4-FFF2-40B4-BE49-F238E27FC236}">
              <a16:creationId xmlns:a16="http://schemas.microsoft.com/office/drawing/2014/main" id="{00000000-0008-0000-1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9</xdr:col>
      <xdr:colOff>0</xdr:colOff>
      <xdr:row>40</xdr:row>
      <xdr:rowOff>0</xdr:rowOff>
    </xdr:from>
    <xdr:to>
      <xdr:col>17</xdr:col>
      <xdr:colOff>18600</xdr:colOff>
      <xdr:row>53</xdr:row>
      <xdr:rowOff>54975</xdr:rowOff>
    </xdr:to>
    <xdr:graphicFrame macro="">
      <xdr:nvGraphicFramePr>
        <xdr:cNvPr id="100402" name="Chart 1">
          <a:extLst>
            <a:ext uri="{FF2B5EF4-FFF2-40B4-BE49-F238E27FC236}">
              <a16:creationId xmlns:a16="http://schemas.microsoft.com/office/drawing/2014/main" id="{00000000-0008-0000-1E00-00003288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3</xdr:col>
      <xdr:colOff>561975</xdr:colOff>
      <xdr:row>1</xdr:row>
      <xdr:rowOff>142875</xdr:rowOff>
    </xdr:from>
    <xdr:to>
      <xdr:col>10</xdr:col>
      <xdr:colOff>28125</xdr:colOff>
      <xdr:row>15</xdr:row>
      <xdr:rowOff>35925</xdr:rowOff>
    </xdr:to>
    <xdr:graphicFrame macro="">
      <xdr:nvGraphicFramePr>
        <xdr:cNvPr id="102450" name="Chart 1">
          <a:extLst>
            <a:ext uri="{FF2B5EF4-FFF2-40B4-BE49-F238E27FC236}">
              <a16:creationId xmlns:a16="http://schemas.microsoft.com/office/drawing/2014/main" id="{00000000-0008-0000-1F00-000032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57150</xdr:colOff>
      <xdr:row>26</xdr:row>
      <xdr:rowOff>66675</xdr:rowOff>
    </xdr:from>
    <xdr:ext cx="4067175" cy="387286"/>
    <xdr:sp macro="" textlink="">
      <xdr:nvSpPr>
        <xdr:cNvPr id="3" name="TextBox 2">
          <a:extLst>
            <a:ext uri="{FF2B5EF4-FFF2-40B4-BE49-F238E27FC236}">
              <a16:creationId xmlns:a16="http://schemas.microsoft.com/office/drawing/2014/main" id="{00000000-0008-0000-1F00-000003000000}"/>
            </a:ext>
          </a:extLst>
        </xdr:cNvPr>
        <xdr:cNvSpPr txBox="1"/>
      </xdr:nvSpPr>
      <xdr:spPr>
        <a:xfrm>
          <a:off x="1238250" y="4438650"/>
          <a:ext cx="4067175" cy="387286"/>
        </a:xfrm>
        <a:prstGeom prst="rect">
          <a:avLst/>
        </a:prstGeom>
        <a:solidFill>
          <a:srgbClr val="FFFF00"/>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000">
              <a:latin typeface="Arial" panose="020B0604020202020204" pitchFamily="34" charset="0"/>
              <a:cs typeface="Arial" panose="020B0604020202020204" pitchFamily="34" charset="0"/>
            </a:rPr>
            <a:t>This report is based on vehicle either first registered in the indicated period, or last registered (ie reregistered) in that period</a:t>
          </a:r>
        </a:p>
      </xdr:txBody>
    </xdr:sp>
    <xdr:clientData/>
  </xdr:oneCellAnchor>
</xdr:wsDr>
</file>

<file path=xl/drawings/drawing45.xml><?xml version="1.0" encoding="utf-8"?>
<xdr:wsDr xmlns:xdr="http://schemas.openxmlformats.org/drawingml/2006/spreadsheetDrawing" xmlns:a="http://schemas.openxmlformats.org/drawingml/2006/main">
  <xdr:twoCellAnchor>
    <xdr:from>
      <xdr:col>6</xdr:col>
      <xdr:colOff>495300</xdr:colOff>
      <xdr:row>22</xdr:row>
      <xdr:rowOff>85725</xdr:rowOff>
    </xdr:from>
    <xdr:to>
      <xdr:col>12</xdr:col>
      <xdr:colOff>552000</xdr:colOff>
      <xdr:row>35</xdr:row>
      <xdr:rowOff>140700</xdr:rowOff>
    </xdr:to>
    <xdr:graphicFrame macro="">
      <xdr:nvGraphicFramePr>
        <xdr:cNvPr id="104547" name="Chart 1">
          <a:extLst>
            <a:ext uri="{FF2B5EF4-FFF2-40B4-BE49-F238E27FC236}">
              <a16:creationId xmlns:a16="http://schemas.microsoft.com/office/drawing/2014/main" id="{00000000-0008-0000-2000-00006398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209550</xdr:colOff>
      <xdr:row>22</xdr:row>
      <xdr:rowOff>76200</xdr:rowOff>
    </xdr:from>
    <xdr:to>
      <xdr:col>6</xdr:col>
      <xdr:colOff>266250</xdr:colOff>
      <xdr:row>35</xdr:row>
      <xdr:rowOff>131175</xdr:rowOff>
    </xdr:to>
    <xdr:graphicFrame macro="">
      <xdr:nvGraphicFramePr>
        <xdr:cNvPr id="5" name="Chart 1">
          <a:extLst>
            <a:ext uri="{FF2B5EF4-FFF2-40B4-BE49-F238E27FC236}">
              <a16:creationId xmlns:a16="http://schemas.microsoft.com/office/drawing/2014/main" id="{00000000-0008-0000-2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19050</xdr:colOff>
      <xdr:row>39</xdr:row>
      <xdr:rowOff>66675</xdr:rowOff>
    </xdr:from>
    <xdr:ext cx="4067175" cy="387286"/>
    <xdr:sp macro="" textlink="">
      <xdr:nvSpPr>
        <xdr:cNvPr id="4" name="TextBox 3">
          <a:extLst>
            <a:ext uri="{FF2B5EF4-FFF2-40B4-BE49-F238E27FC236}">
              <a16:creationId xmlns:a16="http://schemas.microsoft.com/office/drawing/2014/main" id="{00000000-0008-0000-2000-000004000000}"/>
            </a:ext>
          </a:extLst>
        </xdr:cNvPr>
        <xdr:cNvSpPr txBox="1"/>
      </xdr:nvSpPr>
      <xdr:spPr>
        <a:xfrm>
          <a:off x="609600" y="6600825"/>
          <a:ext cx="4067175" cy="387286"/>
        </a:xfrm>
        <a:prstGeom prst="rect">
          <a:avLst/>
        </a:prstGeom>
        <a:solidFill>
          <a:srgbClr val="FFFF00"/>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000">
              <a:latin typeface="Arial" panose="020B0604020202020204" pitchFamily="34" charset="0"/>
              <a:cs typeface="Arial" panose="020B0604020202020204" pitchFamily="34" charset="0"/>
            </a:rPr>
            <a:t>This report is based on vehicle either first registered in the indicated period, or last registered (ie reregistered) in that period</a:t>
          </a:r>
        </a:p>
      </xdr:txBody>
    </xdr:sp>
    <xdr:clientData/>
  </xdr:oneCellAnchor>
</xdr:wsDr>
</file>

<file path=xl/drawings/drawing46.xml><?xml version="1.0" encoding="utf-8"?>
<xdr:wsDr xmlns:xdr="http://schemas.openxmlformats.org/drawingml/2006/spreadsheetDrawing" xmlns:a="http://schemas.openxmlformats.org/drawingml/2006/main">
  <xdr:twoCellAnchor>
    <xdr:from>
      <xdr:col>5</xdr:col>
      <xdr:colOff>419100</xdr:colOff>
      <xdr:row>24</xdr:row>
      <xdr:rowOff>266700</xdr:rowOff>
    </xdr:from>
    <xdr:to>
      <xdr:col>11</xdr:col>
      <xdr:colOff>475800</xdr:colOff>
      <xdr:row>37</xdr:row>
      <xdr:rowOff>159750</xdr:rowOff>
    </xdr:to>
    <xdr:graphicFrame macro="">
      <xdr:nvGraphicFramePr>
        <xdr:cNvPr id="4" name="Chart 1">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190500</xdr:colOff>
      <xdr:row>24</xdr:row>
      <xdr:rowOff>276225</xdr:rowOff>
    </xdr:from>
    <xdr:to>
      <xdr:col>18</xdr:col>
      <xdr:colOff>247200</xdr:colOff>
      <xdr:row>38</xdr:row>
      <xdr:rowOff>7350</xdr:rowOff>
    </xdr:to>
    <xdr:graphicFrame macro="">
      <xdr:nvGraphicFramePr>
        <xdr:cNvPr id="5" name="Chart 1">
          <a:extLst>
            <a:ext uri="{FF2B5EF4-FFF2-40B4-BE49-F238E27FC236}">
              <a16:creationId xmlns:a16="http://schemas.microsoft.com/office/drawing/2014/main" id="{00000000-0008-0000-2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438150</xdr:colOff>
      <xdr:row>39</xdr:row>
      <xdr:rowOff>152400</xdr:rowOff>
    </xdr:from>
    <xdr:to>
      <xdr:col>11</xdr:col>
      <xdr:colOff>494850</xdr:colOff>
      <xdr:row>53</xdr:row>
      <xdr:rowOff>45450</xdr:rowOff>
    </xdr:to>
    <xdr:graphicFrame macro="">
      <xdr:nvGraphicFramePr>
        <xdr:cNvPr id="6" name="Chart 1">
          <a:extLst>
            <a:ext uri="{FF2B5EF4-FFF2-40B4-BE49-F238E27FC236}">
              <a16:creationId xmlns:a16="http://schemas.microsoft.com/office/drawing/2014/main" id="{00000000-0008-0000-2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209550</xdr:colOff>
      <xdr:row>39</xdr:row>
      <xdr:rowOff>123825</xdr:rowOff>
    </xdr:from>
    <xdr:to>
      <xdr:col>18</xdr:col>
      <xdr:colOff>266250</xdr:colOff>
      <xdr:row>53</xdr:row>
      <xdr:rowOff>16875</xdr:rowOff>
    </xdr:to>
    <xdr:graphicFrame macro="">
      <xdr:nvGraphicFramePr>
        <xdr:cNvPr id="7" name="Chart 1">
          <a:extLst>
            <a:ext uri="{FF2B5EF4-FFF2-40B4-BE49-F238E27FC236}">
              <a16:creationId xmlns:a16="http://schemas.microsoft.com/office/drawing/2014/main" id="{00000000-0008-0000-2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10</xdr:col>
      <xdr:colOff>457200</xdr:colOff>
      <xdr:row>4</xdr:row>
      <xdr:rowOff>0</xdr:rowOff>
    </xdr:from>
    <xdr:to>
      <xdr:col>18</xdr:col>
      <xdr:colOff>400050</xdr:colOff>
      <xdr:row>20</xdr:row>
      <xdr:rowOff>57150</xdr:rowOff>
    </xdr:to>
    <xdr:graphicFrame macro="">
      <xdr:nvGraphicFramePr>
        <xdr:cNvPr id="111813" name="Chart 1">
          <a:extLst>
            <a:ext uri="{FF2B5EF4-FFF2-40B4-BE49-F238E27FC236}">
              <a16:creationId xmlns:a16="http://schemas.microsoft.com/office/drawing/2014/main" id="{00000000-0008-0000-2200-0000C5B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428625</xdr:colOff>
      <xdr:row>20</xdr:row>
      <xdr:rowOff>114301</xdr:rowOff>
    </xdr:from>
    <xdr:to>
      <xdr:col>18</xdr:col>
      <xdr:colOff>380999</xdr:colOff>
      <xdr:row>34</xdr:row>
      <xdr:rowOff>85725</xdr:rowOff>
    </xdr:to>
    <xdr:graphicFrame macro="">
      <xdr:nvGraphicFramePr>
        <xdr:cNvPr id="111814" name="Chart 2">
          <a:extLst>
            <a:ext uri="{FF2B5EF4-FFF2-40B4-BE49-F238E27FC236}">
              <a16:creationId xmlns:a16="http://schemas.microsoft.com/office/drawing/2014/main" id="{00000000-0008-0000-2200-0000C6B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514350</xdr:colOff>
      <xdr:row>35</xdr:row>
      <xdr:rowOff>9526</xdr:rowOff>
    </xdr:from>
    <xdr:to>
      <xdr:col>18</xdr:col>
      <xdr:colOff>485775</xdr:colOff>
      <xdr:row>49</xdr:row>
      <xdr:rowOff>142876</xdr:rowOff>
    </xdr:to>
    <xdr:graphicFrame macro="">
      <xdr:nvGraphicFramePr>
        <xdr:cNvPr id="111815" name="Chart 3">
          <a:extLst>
            <a:ext uri="{FF2B5EF4-FFF2-40B4-BE49-F238E27FC236}">
              <a16:creationId xmlns:a16="http://schemas.microsoft.com/office/drawing/2014/main" id="{00000000-0008-0000-2200-0000C7B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523875</xdr:colOff>
      <xdr:row>50</xdr:row>
      <xdr:rowOff>85725</xdr:rowOff>
    </xdr:from>
    <xdr:to>
      <xdr:col>18</xdr:col>
      <xdr:colOff>485775</xdr:colOff>
      <xdr:row>66</xdr:row>
      <xdr:rowOff>19050</xdr:rowOff>
    </xdr:to>
    <xdr:graphicFrame macro="">
      <xdr:nvGraphicFramePr>
        <xdr:cNvPr id="111816" name="Chart 4">
          <a:extLst>
            <a:ext uri="{FF2B5EF4-FFF2-40B4-BE49-F238E27FC236}">
              <a16:creationId xmlns:a16="http://schemas.microsoft.com/office/drawing/2014/main" id="{00000000-0008-0000-2200-0000C8B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4</xdr:row>
      <xdr:rowOff>0</xdr:rowOff>
    </xdr:from>
    <xdr:to>
      <xdr:col>26</xdr:col>
      <xdr:colOff>533400</xdr:colOff>
      <xdr:row>20</xdr:row>
      <xdr:rowOff>57150</xdr:rowOff>
    </xdr:to>
    <xdr:graphicFrame macro="">
      <xdr:nvGraphicFramePr>
        <xdr:cNvPr id="6" name="Chart 1">
          <a:extLst>
            <a:ext uri="{FF2B5EF4-FFF2-40B4-BE49-F238E27FC236}">
              <a16:creationId xmlns:a16="http://schemas.microsoft.com/office/drawing/2014/main" id="{00000000-0008-0000-2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11</xdr:col>
      <xdr:colOff>47625</xdr:colOff>
      <xdr:row>2</xdr:row>
      <xdr:rowOff>38100</xdr:rowOff>
    </xdr:from>
    <xdr:ext cx="2920671" cy="239809"/>
    <xdr:sp macro="" textlink="">
      <xdr:nvSpPr>
        <xdr:cNvPr id="2" name="TextBox 1">
          <a:extLst>
            <a:ext uri="{FF2B5EF4-FFF2-40B4-BE49-F238E27FC236}">
              <a16:creationId xmlns:a16="http://schemas.microsoft.com/office/drawing/2014/main" id="{00000000-0008-0000-2200-000002000000}"/>
            </a:ext>
          </a:extLst>
        </xdr:cNvPr>
        <xdr:cNvSpPr txBox="1"/>
      </xdr:nvSpPr>
      <xdr:spPr>
        <a:xfrm>
          <a:off x="6543675" y="685800"/>
          <a:ext cx="2920671" cy="239809"/>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000">
              <a:latin typeface="Arial" panose="020B0604020202020204" pitchFamily="34" charset="0"/>
              <a:cs typeface="Arial" panose="020B0604020202020204" pitchFamily="34" charset="0"/>
            </a:rPr>
            <a:t>Note:</a:t>
          </a:r>
          <a:r>
            <a:rPr lang="en-NZ" sz="1000" baseline="0">
              <a:latin typeface="Arial" panose="020B0604020202020204" pitchFamily="34" charset="0"/>
              <a:cs typeface="Arial" panose="020B0604020202020204" pitchFamily="34" charset="0"/>
            </a:rPr>
            <a:t> 'Europe' here includes American countries</a:t>
          </a:r>
          <a:endParaRPr lang="en-NZ" sz="1000">
            <a:latin typeface="Arial" panose="020B0604020202020204" pitchFamily="34" charset="0"/>
            <a:cs typeface="Arial" panose="020B0604020202020204" pitchFamily="34" charset="0"/>
          </a:endParaRPr>
        </a:p>
      </xdr:txBody>
    </xdr:sp>
    <xdr:clientData/>
  </xdr:oneCellAnchor>
</xdr:wsDr>
</file>

<file path=xl/drawings/drawing48.xml><?xml version="1.0" encoding="utf-8"?>
<xdr:wsDr xmlns:xdr="http://schemas.openxmlformats.org/drawingml/2006/spreadsheetDrawing" xmlns:a="http://schemas.openxmlformats.org/drawingml/2006/main">
  <xdr:twoCellAnchor>
    <xdr:from>
      <xdr:col>6</xdr:col>
      <xdr:colOff>457200</xdr:colOff>
      <xdr:row>4</xdr:row>
      <xdr:rowOff>0</xdr:rowOff>
    </xdr:from>
    <xdr:to>
      <xdr:col>14</xdr:col>
      <xdr:colOff>400050</xdr:colOff>
      <xdr:row>20</xdr:row>
      <xdr:rowOff>57150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428625</xdr:colOff>
      <xdr:row>20</xdr:row>
      <xdr:rowOff>114301</xdr:rowOff>
    </xdr:from>
    <xdr:to>
      <xdr:col>14</xdr:col>
      <xdr:colOff>380999</xdr:colOff>
      <xdr:row>34</xdr:row>
      <xdr:rowOff>85725</xdr:rowOff>
    </xdr:to>
    <xdr:graphicFrame macro="">
      <xdr:nvGraphicFramePr>
        <xdr:cNvPr id="3" name="Chart 2">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514350</xdr:colOff>
      <xdr:row>35</xdr:row>
      <xdr:rowOff>9526</xdr:rowOff>
    </xdr:from>
    <xdr:to>
      <xdr:col>14</xdr:col>
      <xdr:colOff>485775</xdr:colOff>
      <xdr:row>49</xdr:row>
      <xdr:rowOff>142876</xdr:rowOff>
    </xdr:to>
    <xdr:graphicFrame macro="">
      <xdr:nvGraphicFramePr>
        <xdr:cNvPr id="4" name="Chart 3">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523875</xdr:colOff>
      <xdr:row>50</xdr:row>
      <xdr:rowOff>85725</xdr:rowOff>
    </xdr:from>
    <xdr:to>
      <xdr:col>14</xdr:col>
      <xdr:colOff>485775</xdr:colOff>
      <xdr:row>66</xdr:row>
      <xdr:rowOff>19050</xdr:rowOff>
    </xdr:to>
    <xdr:graphicFrame macro="">
      <xdr:nvGraphicFramePr>
        <xdr:cNvPr id="5" name="Chart 4">
          <a:extLst>
            <a:ext uri="{FF2B5EF4-FFF2-40B4-BE49-F238E27FC236}">
              <a16:creationId xmlns:a16="http://schemas.microsoft.com/office/drawing/2014/main" id="{00000000-0008-0000-2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4</xdr:row>
      <xdr:rowOff>0</xdr:rowOff>
    </xdr:from>
    <xdr:to>
      <xdr:col>22</xdr:col>
      <xdr:colOff>533400</xdr:colOff>
      <xdr:row>20</xdr:row>
      <xdr:rowOff>57150</xdr:rowOff>
    </xdr:to>
    <xdr:graphicFrame macro="">
      <xdr:nvGraphicFramePr>
        <xdr:cNvPr id="6" name="Chart 1">
          <a:extLst>
            <a:ext uri="{FF2B5EF4-FFF2-40B4-BE49-F238E27FC236}">
              <a16:creationId xmlns:a16="http://schemas.microsoft.com/office/drawing/2014/main" id="{00000000-0008-0000-2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7</xdr:col>
      <xdr:colOff>0</xdr:colOff>
      <xdr:row>2</xdr:row>
      <xdr:rowOff>0</xdr:rowOff>
    </xdr:from>
    <xdr:ext cx="2902398" cy="264560"/>
    <xdr:sp macro="" textlink="">
      <xdr:nvSpPr>
        <xdr:cNvPr id="7" name="TextBox 6">
          <a:extLst>
            <a:ext uri="{FF2B5EF4-FFF2-40B4-BE49-F238E27FC236}">
              <a16:creationId xmlns:a16="http://schemas.microsoft.com/office/drawing/2014/main" id="{00000000-0008-0000-2300-000007000000}"/>
            </a:ext>
          </a:extLst>
        </xdr:cNvPr>
        <xdr:cNvSpPr txBox="1"/>
      </xdr:nvSpPr>
      <xdr:spPr>
        <a:xfrm>
          <a:off x="4133850" y="647700"/>
          <a:ext cx="2902398" cy="264560"/>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100"/>
            <a:t>Note:</a:t>
          </a:r>
          <a:r>
            <a:rPr lang="en-NZ" sz="1100" baseline="0"/>
            <a:t> 'Europe' here include American countries</a:t>
          </a:r>
          <a:endParaRPr lang="en-NZ" sz="1100"/>
        </a:p>
      </xdr:txBody>
    </xdr:sp>
    <xdr:clientData/>
  </xdr:oneCellAnchor>
</xdr:wsDr>
</file>

<file path=xl/drawings/drawing49.xml><?xml version="1.0" encoding="utf-8"?>
<xdr:wsDr xmlns:xdr="http://schemas.openxmlformats.org/drawingml/2006/spreadsheetDrawing" xmlns:a="http://schemas.openxmlformats.org/drawingml/2006/main">
  <xdr:twoCellAnchor>
    <xdr:from>
      <xdr:col>9</xdr:col>
      <xdr:colOff>0</xdr:colOff>
      <xdr:row>25</xdr:row>
      <xdr:rowOff>95250</xdr:rowOff>
    </xdr:from>
    <xdr:to>
      <xdr:col>17</xdr:col>
      <xdr:colOff>161925</xdr:colOff>
      <xdr:row>43</xdr:row>
      <xdr:rowOff>114300</xdr:rowOff>
    </xdr:to>
    <xdr:graphicFrame macro="">
      <xdr:nvGraphicFramePr>
        <xdr:cNvPr id="116835" name="Chart 1">
          <a:extLst>
            <a:ext uri="{FF2B5EF4-FFF2-40B4-BE49-F238E27FC236}">
              <a16:creationId xmlns:a16="http://schemas.microsoft.com/office/drawing/2014/main" id="{00000000-0008-0000-2400-000063C8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25</xdr:row>
      <xdr:rowOff>104775</xdr:rowOff>
    </xdr:from>
    <xdr:to>
      <xdr:col>8</xdr:col>
      <xdr:colOff>542925</xdr:colOff>
      <xdr:row>43</xdr:row>
      <xdr:rowOff>123825</xdr:rowOff>
    </xdr:to>
    <xdr:graphicFrame macro="">
      <xdr:nvGraphicFramePr>
        <xdr:cNvPr id="116836" name="Chart 2">
          <a:extLst>
            <a:ext uri="{FF2B5EF4-FFF2-40B4-BE49-F238E27FC236}">
              <a16:creationId xmlns:a16="http://schemas.microsoft.com/office/drawing/2014/main" id="{00000000-0008-0000-2400-000064C8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409575</xdr:colOff>
      <xdr:row>29</xdr:row>
      <xdr:rowOff>19050</xdr:rowOff>
    </xdr:from>
    <xdr:to>
      <xdr:col>11</xdr:col>
      <xdr:colOff>113850</xdr:colOff>
      <xdr:row>42</xdr:row>
      <xdr:rowOff>74025</xdr:rowOff>
    </xdr:to>
    <xdr:graphicFrame macro="">
      <xdr:nvGraphicFramePr>
        <xdr:cNvPr id="10584" name="Chart 1026">
          <a:extLst>
            <a:ext uri="{FF2B5EF4-FFF2-40B4-BE49-F238E27FC236}">
              <a16:creationId xmlns:a16="http://schemas.microsoft.com/office/drawing/2014/main" id="{00000000-0008-0000-0400-0000582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361950</xdr:colOff>
      <xdr:row>43</xdr:row>
      <xdr:rowOff>47625</xdr:rowOff>
    </xdr:from>
    <xdr:to>
      <xdr:col>5</xdr:col>
      <xdr:colOff>228150</xdr:colOff>
      <xdr:row>56</xdr:row>
      <xdr:rowOff>102600</xdr:rowOff>
    </xdr:to>
    <xdr:graphicFrame macro="">
      <xdr:nvGraphicFramePr>
        <xdr:cNvPr id="10585" name="Chart 1027">
          <a:extLst>
            <a:ext uri="{FF2B5EF4-FFF2-40B4-BE49-F238E27FC236}">
              <a16:creationId xmlns:a16="http://schemas.microsoft.com/office/drawing/2014/main" id="{00000000-0008-0000-0400-0000592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400050</xdr:colOff>
      <xdr:row>43</xdr:row>
      <xdr:rowOff>85725</xdr:rowOff>
    </xdr:from>
    <xdr:to>
      <xdr:col>11</xdr:col>
      <xdr:colOff>104325</xdr:colOff>
      <xdr:row>56</xdr:row>
      <xdr:rowOff>140700</xdr:rowOff>
    </xdr:to>
    <xdr:graphicFrame macro="">
      <xdr:nvGraphicFramePr>
        <xdr:cNvPr id="10586" name="Chart 1028">
          <a:extLst>
            <a:ext uri="{FF2B5EF4-FFF2-40B4-BE49-F238E27FC236}">
              <a16:creationId xmlns:a16="http://schemas.microsoft.com/office/drawing/2014/main" id="{00000000-0008-0000-0400-00005A2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314325</xdr:colOff>
      <xdr:row>29</xdr:row>
      <xdr:rowOff>9525</xdr:rowOff>
    </xdr:from>
    <xdr:to>
      <xdr:col>5</xdr:col>
      <xdr:colOff>180525</xdr:colOff>
      <xdr:row>42</xdr:row>
      <xdr:rowOff>64500</xdr:rowOff>
    </xdr:to>
    <xdr:graphicFrame macro="">
      <xdr:nvGraphicFramePr>
        <xdr:cNvPr id="10587" name="Chart 1029">
          <a:extLst>
            <a:ext uri="{FF2B5EF4-FFF2-40B4-BE49-F238E27FC236}">
              <a16:creationId xmlns:a16="http://schemas.microsoft.com/office/drawing/2014/main" id="{00000000-0008-0000-0400-00005B2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247651</xdr:colOff>
      <xdr:row>59</xdr:row>
      <xdr:rowOff>57150</xdr:rowOff>
    </xdr:from>
    <xdr:to>
      <xdr:col>5</xdr:col>
      <xdr:colOff>342901</xdr:colOff>
      <xdr:row>73</xdr:row>
      <xdr:rowOff>57150</xdr:rowOff>
    </xdr:to>
    <xdr:graphicFrame macro="">
      <xdr:nvGraphicFramePr>
        <xdr:cNvPr id="10590" name="Chart 1027">
          <a:extLst>
            <a:ext uri="{FF2B5EF4-FFF2-40B4-BE49-F238E27FC236}">
              <a16:creationId xmlns:a16="http://schemas.microsoft.com/office/drawing/2014/main" id="{00000000-0008-0000-0400-00005E2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38100</xdr:colOff>
      <xdr:row>62</xdr:row>
      <xdr:rowOff>133350</xdr:rowOff>
    </xdr:from>
    <xdr:to>
      <xdr:col>20</xdr:col>
      <xdr:colOff>548325</xdr:colOff>
      <xdr:row>71</xdr:row>
      <xdr:rowOff>80025</xdr:rowOff>
    </xdr:to>
    <xdr:graphicFrame macro="">
      <xdr:nvGraphicFramePr>
        <xdr:cNvPr id="9" name="Chart 1029">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104774</xdr:colOff>
      <xdr:row>75</xdr:row>
      <xdr:rowOff>66674</xdr:rowOff>
    </xdr:from>
    <xdr:to>
      <xdr:col>21</xdr:col>
      <xdr:colOff>24449</xdr:colOff>
      <xdr:row>84</xdr:row>
      <xdr:rowOff>13349</xdr:rowOff>
    </xdr:to>
    <xdr:graphicFrame macro="">
      <xdr:nvGraphicFramePr>
        <xdr:cNvPr id="10" name="Chart 1027">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104775</xdr:colOff>
      <xdr:row>88</xdr:row>
      <xdr:rowOff>0</xdr:rowOff>
    </xdr:from>
    <xdr:to>
      <xdr:col>21</xdr:col>
      <xdr:colOff>24450</xdr:colOff>
      <xdr:row>96</xdr:row>
      <xdr:rowOff>108600</xdr:rowOff>
    </xdr:to>
    <xdr:graphicFrame macro="">
      <xdr:nvGraphicFramePr>
        <xdr:cNvPr id="11" name="Chart 1028">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396876</xdr:colOff>
      <xdr:row>42</xdr:row>
      <xdr:rowOff>146503</xdr:rowOff>
    </xdr:from>
    <xdr:to>
      <xdr:col>19</xdr:col>
      <xdr:colOff>210462</xdr:colOff>
      <xdr:row>56</xdr:row>
      <xdr:rowOff>41821</xdr:rowOff>
    </xdr:to>
    <xdr:graphicFrame macro="">
      <xdr:nvGraphicFramePr>
        <xdr:cNvPr id="12" name="Chart 1026">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476250</xdr:colOff>
      <xdr:row>59</xdr:row>
      <xdr:rowOff>85726</xdr:rowOff>
    </xdr:from>
    <xdr:to>
      <xdr:col>11</xdr:col>
      <xdr:colOff>447675</xdr:colOff>
      <xdr:row>73</xdr:row>
      <xdr:rowOff>85726</xdr:rowOff>
    </xdr:to>
    <xdr:graphicFrame macro="">
      <xdr:nvGraphicFramePr>
        <xdr:cNvPr id="14" name="Chart 13">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100</xdr:row>
      <xdr:rowOff>0</xdr:rowOff>
    </xdr:from>
    <xdr:to>
      <xdr:col>20</xdr:col>
      <xdr:colOff>510225</xdr:colOff>
      <xdr:row>108</xdr:row>
      <xdr:rowOff>108600</xdr:rowOff>
    </xdr:to>
    <xdr:graphicFrame macro="">
      <xdr:nvGraphicFramePr>
        <xdr:cNvPr id="13" name="Chart 1028">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285749</xdr:colOff>
      <xdr:row>74</xdr:row>
      <xdr:rowOff>0</xdr:rowOff>
    </xdr:from>
    <xdr:to>
      <xdr:col>5</xdr:col>
      <xdr:colOff>295274</xdr:colOff>
      <xdr:row>88</xdr:row>
      <xdr:rowOff>19050</xdr:rowOff>
    </xdr:to>
    <xdr:graphicFrame macro="">
      <xdr:nvGraphicFramePr>
        <xdr:cNvPr id="15" name="Chart 1029">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476250</xdr:colOff>
      <xdr:row>74</xdr:row>
      <xdr:rowOff>47624</xdr:rowOff>
    </xdr:from>
    <xdr:to>
      <xdr:col>11</xdr:col>
      <xdr:colOff>447675</xdr:colOff>
      <xdr:row>88</xdr:row>
      <xdr:rowOff>19049</xdr:rowOff>
    </xdr:to>
    <xdr:graphicFrame macro="">
      <xdr:nvGraphicFramePr>
        <xdr:cNvPr id="17" name="Chart 1027">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31</xdr:col>
      <xdr:colOff>0</xdr:colOff>
      <xdr:row>22</xdr:row>
      <xdr:rowOff>0</xdr:rowOff>
    </xdr:from>
    <xdr:to>
      <xdr:col>37</xdr:col>
      <xdr:colOff>18600</xdr:colOff>
      <xdr:row>28</xdr:row>
      <xdr:rowOff>245475</xdr:rowOff>
    </xdr:to>
    <xdr:graphicFrame macro="">
      <xdr:nvGraphicFramePr>
        <xdr:cNvPr id="16" name="Chart 102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8</xdr:col>
      <xdr:colOff>447675</xdr:colOff>
      <xdr:row>13</xdr:row>
      <xdr:rowOff>28575</xdr:rowOff>
    </xdr:from>
    <xdr:to>
      <xdr:col>14</xdr:col>
      <xdr:colOff>409125</xdr:colOff>
      <xdr:row>26</xdr:row>
      <xdr:rowOff>83550</xdr:rowOff>
    </xdr:to>
    <xdr:graphicFrame macro="">
      <xdr:nvGraphicFramePr>
        <xdr:cNvPr id="120054" name="Chart 2">
          <a:extLst>
            <a:ext uri="{FF2B5EF4-FFF2-40B4-BE49-F238E27FC236}">
              <a16:creationId xmlns:a16="http://schemas.microsoft.com/office/drawing/2014/main" id="{00000000-0008-0000-2500-0000F6D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266700</xdr:colOff>
      <xdr:row>1</xdr:row>
      <xdr:rowOff>209550</xdr:rowOff>
    </xdr:from>
    <xdr:to>
      <xdr:col>14</xdr:col>
      <xdr:colOff>228150</xdr:colOff>
      <xdr:row>12</xdr:row>
      <xdr:rowOff>102600</xdr:rowOff>
    </xdr:to>
    <xdr:graphicFrame macro="">
      <xdr:nvGraphicFramePr>
        <xdr:cNvPr id="120055" name="Chart 3">
          <a:extLst>
            <a:ext uri="{FF2B5EF4-FFF2-40B4-BE49-F238E27FC236}">
              <a16:creationId xmlns:a16="http://schemas.microsoft.com/office/drawing/2014/main" id="{00000000-0008-0000-2500-0000F7D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295275</xdr:colOff>
      <xdr:row>1</xdr:row>
      <xdr:rowOff>247650</xdr:rowOff>
    </xdr:from>
    <xdr:to>
      <xdr:col>20</xdr:col>
      <xdr:colOff>351975</xdr:colOff>
      <xdr:row>12</xdr:row>
      <xdr:rowOff>140700</xdr:rowOff>
    </xdr:to>
    <xdr:graphicFrame macro="">
      <xdr:nvGraphicFramePr>
        <xdr:cNvPr id="120056" name="Chart 4">
          <a:extLst>
            <a:ext uri="{FF2B5EF4-FFF2-40B4-BE49-F238E27FC236}">
              <a16:creationId xmlns:a16="http://schemas.microsoft.com/office/drawing/2014/main" id="{00000000-0008-0000-2500-0000F8D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390525</xdr:colOff>
      <xdr:row>13</xdr:row>
      <xdr:rowOff>38100</xdr:rowOff>
    </xdr:from>
    <xdr:to>
      <xdr:col>20</xdr:col>
      <xdr:colOff>447225</xdr:colOff>
      <xdr:row>26</xdr:row>
      <xdr:rowOff>93075</xdr:rowOff>
    </xdr:to>
    <xdr:graphicFrame macro="">
      <xdr:nvGraphicFramePr>
        <xdr:cNvPr id="120057" name="Chart 5">
          <a:extLst>
            <a:ext uri="{FF2B5EF4-FFF2-40B4-BE49-F238E27FC236}">
              <a16:creationId xmlns:a16="http://schemas.microsoft.com/office/drawing/2014/main" id="{00000000-0008-0000-2500-0000F9D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447675</xdr:colOff>
      <xdr:row>29</xdr:row>
      <xdr:rowOff>114300</xdr:rowOff>
    </xdr:from>
    <xdr:to>
      <xdr:col>14</xdr:col>
      <xdr:colOff>409125</xdr:colOff>
      <xdr:row>43</xdr:row>
      <xdr:rowOff>7350</xdr:rowOff>
    </xdr:to>
    <xdr:graphicFrame macro="">
      <xdr:nvGraphicFramePr>
        <xdr:cNvPr id="120058" name="Chart 2">
          <a:extLst>
            <a:ext uri="{FF2B5EF4-FFF2-40B4-BE49-F238E27FC236}">
              <a16:creationId xmlns:a16="http://schemas.microsoft.com/office/drawing/2014/main" id="{00000000-0008-0000-2500-0000FAD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361951</xdr:colOff>
      <xdr:row>46</xdr:row>
      <xdr:rowOff>19049</xdr:rowOff>
    </xdr:from>
    <xdr:to>
      <xdr:col>15</xdr:col>
      <xdr:colOff>114301</xdr:colOff>
      <xdr:row>55</xdr:row>
      <xdr:rowOff>38099</xdr:rowOff>
    </xdr:to>
    <xdr:graphicFrame macro="">
      <xdr:nvGraphicFramePr>
        <xdr:cNvPr id="7" name="Chart 2">
          <a:extLst>
            <a:ext uri="{FF2B5EF4-FFF2-40B4-BE49-F238E27FC236}">
              <a16:creationId xmlns:a16="http://schemas.microsoft.com/office/drawing/2014/main" id="{00000000-0008-0000-2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114298</xdr:colOff>
      <xdr:row>58</xdr:row>
      <xdr:rowOff>142873</xdr:rowOff>
    </xdr:from>
    <xdr:to>
      <xdr:col>15</xdr:col>
      <xdr:colOff>272098</xdr:colOff>
      <xdr:row>67</xdr:row>
      <xdr:rowOff>89548</xdr:rowOff>
    </xdr:to>
    <xdr:graphicFrame macro="">
      <xdr:nvGraphicFramePr>
        <xdr:cNvPr id="10" name="Chart 9">
          <a:extLst>
            <a:ext uri="{FF2B5EF4-FFF2-40B4-BE49-F238E27FC236}">
              <a16:creationId xmlns:a16="http://schemas.microsoft.com/office/drawing/2014/main" id="{00000000-0008-0000-2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21</xdr:col>
      <xdr:colOff>342900</xdr:colOff>
      <xdr:row>2</xdr:row>
      <xdr:rowOff>28575</xdr:rowOff>
    </xdr:from>
    <xdr:ext cx="3164200" cy="239809"/>
    <xdr:sp macro="" textlink="">
      <xdr:nvSpPr>
        <xdr:cNvPr id="2" name="TextBox 1">
          <a:extLst>
            <a:ext uri="{FF2B5EF4-FFF2-40B4-BE49-F238E27FC236}">
              <a16:creationId xmlns:a16="http://schemas.microsoft.com/office/drawing/2014/main" id="{00000000-0008-0000-2500-000002000000}"/>
            </a:ext>
          </a:extLst>
        </xdr:cNvPr>
        <xdr:cNvSpPr txBox="1"/>
      </xdr:nvSpPr>
      <xdr:spPr>
        <a:xfrm>
          <a:off x="12839700" y="1009650"/>
          <a:ext cx="3164200" cy="239809"/>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000">
              <a:latin typeface="Arial" panose="020B0604020202020204" pitchFamily="34" charset="0"/>
              <a:cs typeface="Arial" panose="020B0604020202020204" pitchFamily="34" charset="0"/>
            </a:rPr>
            <a:t>Note: the 2018 data are</a:t>
          </a:r>
          <a:r>
            <a:rPr lang="en-NZ" sz="1000" baseline="0">
              <a:latin typeface="Arial" panose="020B0604020202020204" pitchFamily="34" charset="0"/>
              <a:cs typeface="Arial" panose="020B0604020202020204" pitchFamily="34" charset="0"/>
            </a:rPr>
            <a:t> still provisional at this stage</a:t>
          </a:r>
          <a:endParaRPr lang="en-NZ" sz="1000">
            <a:latin typeface="Arial" panose="020B0604020202020204" pitchFamily="34" charset="0"/>
            <a:cs typeface="Arial" panose="020B0604020202020204" pitchFamily="34" charset="0"/>
          </a:endParaRPr>
        </a:p>
      </xdr:txBody>
    </xdr:sp>
    <xdr:clientData/>
  </xdr:oneCellAnchor>
  <xdr:oneCellAnchor>
    <xdr:from>
      <xdr:col>18</xdr:col>
      <xdr:colOff>0</xdr:colOff>
      <xdr:row>59</xdr:row>
      <xdr:rowOff>0</xdr:rowOff>
    </xdr:from>
    <xdr:ext cx="3164200" cy="239809"/>
    <xdr:sp macro="" textlink="">
      <xdr:nvSpPr>
        <xdr:cNvPr id="11" name="TextBox 10">
          <a:extLst>
            <a:ext uri="{FF2B5EF4-FFF2-40B4-BE49-F238E27FC236}">
              <a16:creationId xmlns:a16="http://schemas.microsoft.com/office/drawing/2014/main" id="{00000000-0008-0000-2500-00000B000000}"/>
            </a:ext>
          </a:extLst>
        </xdr:cNvPr>
        <xdr:cNvSpPr txBox="1"/>
      </xdr:nvSpPr>
      <xdr:spPr>
        <a:xfrm>
          <a:off x="10725150" y="10210800"/>
          <a:ext cx="3164200" cy="239809"/>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000">
              <a:latin typeface="Arial" panose="020B0604020202020204" pitchFamily="34" charset="0"/>
              <a:cs typeface="Arial" panose="020B0604020202020204" pitchFamily="34" charset="0"/>
            </a:rPr>
            <a:t>Note: the 2018 data are</a:t>
          </a:r>
          <a:r>
            <a:rPr lang="en-NZ" sz="1000" baseline="0">
              <a:latin typeface="Arial" panose="020B0604020202020204" pitchFamily="34" charset="0"/>
              <a:cs typeface="Arial" panose="020B0604020202020204" pitchFamily="34" charset="0"/>
            </a:rPr>
            <a:t> still provisional at this stage.</a:t>
          </a:r>
          <a:endParaRPr lang="en-NZ" sz="1000">
            <a:latin typeface="Arial" panose="020B0604020202020204" pitchFamily="34" charset="0"/>
            <a:cs typeface="Arial" panose="020B0604020202020204" pitchFamily="34" charset="0"/>
          </a:endParaRPr>
        </a:p>
      </xdr:txBody>
    </xdr:sp>
    <xdr:clientData/>
  </xdr:oneCellAnchor>
</xdr:wsDr>
</file>

<file path=xl/drawings/drawing51.xml><?xml version="1.0" encoding="utf-8"?>
<c:userShapes xmlns:c="http://schemas.openxmlformats.org/drawingml/2006/chart">
  <cdr:relSizeAnchor xmlns:cdr="http://schemas.openxmlformats.org/drawingml/2006/chartDrawing">
    <cdr:from>
      <cdr:x>0.67408</cdr:x>
      <cdr:y>0.20736</cdr:y>
    </cdr:from>
    <cdr:to>
      <cdr:x>0.95386</cdr:x>
      <cdr:y>0.28663</cdr:y>
    </cdr:to>
    <cdr:sp macro="" textlink="">
      <cdr:nvSpPr>
        <cdr:cNvPr id="2" name="TextBox 1"/>
        <cdr:cNvSpPr txBox="1"/>
      </cdr:nvSpPr>
      <cdr:spPr>
        <a:xfrm xmlns:a="http://schemas.openxmlformats.org/drawingml/2006/main">
          <a:off x="2426691" y="447889"/>
          <a:ext cx="1007208" cy="171235"/>
        </a:xfrm>
        <a:prstGeom xmlns:a="http://schemas.openxmlformats.org/drawingml/2006/main" prst="rect">
          <a:avLst/>
        </a:prstGeom>
        <a:noFill xmlns:a="http://schemas.openxmlformats.org/drawingml/2006/main"/>
      </cdr:spPr>
      <cdr:txBody>
        <a:bodyPr xmlns:a="http://schemas.openxmlformats.org/drawingml/2006/main" vertOverflow="clip" wrap="square" lIns="0" tIns="0" rIns="0" bIns="0" rtlCol="0"/>
        <a:lstStyle xmlns:a="http://schemas.openxmlformats.org/drawingml/2006/main"/>
        <a:p xmlns:a="http://schemas.openxmlformats.org/drawingml/2006/main">
          <a:r>
            <a:rPr lang="en-NZ" sz="800" b="1">
              <a:solidFill>
                <a:schemeClr val="tx2">
                  <a:lumMod val="60000"/>
                  <a:lumOff val="40000"/>
                </a:schemeClr>
              </a:solidFill>
              <a:latin typeface="Arial" panose="020B0604020202020204" pitchFamily="34" charset="0"/>
              <a:cs typeface="Arial" panose="020B0604020202020204" pitchFamily="34" charset="0"/>
            </a:rPr>
            <a:t>Left the fleet in 2018</a:t>
          </a:r>
        </a:p>
      </cdr:txBody>
    </cdr:sp>
  </cdr:relSizeAnchor>
  <cdr:relSizeAnchor xmlns:cdr="http://schemas.openxmlformats.org/drawingml/2006/chartDrawing">
    <cdr:from>
      <cdr:x>0.19247</cdr:x>
      <cdr:y>0.55588</cdr:y>
    </cdr:from>
    <cdr:to>
      <cdr:x>0.4401</cdr:x>
      <cdr:y>0.63705</cdr:y>
    </cdr:to>
    <cdr:sp macro="" textlink="">
      <cdr:nvSpPr>
        <cdr:cNvPr id="3" name="TextBox 1"/>
        <cdr:cNvSpPr txBox="1"/>
      </cdr:nvSpPr>
      <cdr:spPr>
        <a:xfrm xmlns:a="http://schemas.openxmlformats.org/drawingml/2006/main">
          <a:off x="692883" y="1200704"/>
          <a:ext cx="891468" cy="175327"/>
        </a:xfrm>
        <a:prstGeom xmlns:a="http://schemas.openxmlformats.org/drawingml/2006/main" prst="rect">
          <a:avLst/>
        </a:prstGeom>
        <a:noFill xmlns:a="http://schemas.openxmlformats.org/drawingml/2006/main"/>
      </cdr:spPr>
      <cdr:txBody>
        <a:bodyPr xmlns:a="http://schemas.openxmlformats.org/drawingml/2006/main" wrap="square" lIns="0" tIns="0" rIns="0" bIns="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1">
              <a:solidFill>
                <a:schemeClr val="tx2">
                  <a:lumMod val="60000"/>
                  <a:lumOff val="40000"/>
                </a:schemeClr>
              </a:solidFill>
              <a:latin typeface="Arial" panose="020B0604020202020204" pitchFamily="34" charset="0"/>
              <a:cs typeface="Arial" panose="020B0604020202020204" pitchFamily="34" charset="0"/>
            </a:rPr>
            <a:t>Left the fleet in 2001</a:t>
          </a:r>
        </a:p>
      </cdr:txBody>
    </cdr:sp>
  </cdr:relSizeAnchor>
  <cdr:relSizeAnchor xmlns:cdr="http://schemas.openxmlformats.org/drawingml/2006/chartDrawing">
    <cdr:from>
      <cdr:x>0.81757</cdr:x>
      <cdr:y>0.51153</cdr:y>
    </cdr:from>
    <cdr:to>
      <cdr:x>0.95503</cdr:x>
      <cdr:y>0.60166</cdr:y>
    </cdr:to>
    <cdr:sp macro="" textlink="">
      <cdr:nvSpPr>
        <cdr:cNvPr id="4" name="TextBox 3"/>
        <cdr:cNvSpPr txBox="1"/>
      </cdr:nvSpPr>
      <cdr:spPr>
        <a:xfrm xmlns:a="http://schemas.openxmlformats.org/drawingml/2006/main">
          <a:off x="2943237" y="1104914"/>
          <a:ext cx="494856" cy="1946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1">
              <a:solidFill>
                <a:schemeClr val="tx2">
                  <a:lumMod val="60000"/>
                  <a:lumOff val="40000"/>
                </a:schemeClr>
              </a:solidFill>
              <a:latin typeface="Arial" panose="020B0604020202020204" pitchFamily="34" charset="0"/>
              <a:cs typeface="Arial" panose="020B0604020202020204" pitchFamily="34" charset="0"/>
            </a:rPr>
            <a:t>2008</a:t>
          </a:r>
        </a:p>
      </cdr:txBody>
    </cdr:sp>
  </cdr:relSizeAnchor>
  <cdr:relSizeAnchor xmlns:cdr="http://schemas.openxmlformats.org/drawingml/2006/chartDrawing">
    <cdr:from>
      <cdr:x>0.57847</cdr:x>
      <cdr:y>0.47625</cdr:y>
    </cdr:from>
    <cdr:to>
      <cdr:x>0.70513</cdr:x>
      <cdr:y>0.58069</cdr:y>
    </cdr:to>
    <cdr:sp macro="" textlink="">
      <cdr:nvSpPr>
        <cdr:cNvPr id="5" name="TextBox 4"/>
        <cdr:cNvSpPr txBox="1"/>
      </cdr:nvSpPr>
      <cdr:spPr>
        <a:xfrm xmlns:a="http://schemas.openxmlformats.org/drawingml/2006/main">
          <a:off x="2082486" y="1028700"/>
          <a:ext cx="455976" cy="22559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1">
              <a:solidFill>
                <a:schemeClr val="tx2">
                  <a:lumMod val="60000"/>
                  <a:lumOff val="40000"/>
                </a:schemeClr>
              </a:solidFill>
              <a:latin typeface="Arial" panose="020B0604020202020204" pitchFamily="34" charset="0"/>
              <a:cs typeface="Arial" panose="020B0604020202020204" pitchFamily="34" charset="0"/>
            </a:rPr>
            <a:t>2005</a:t>
          </a:r>
        </a:p>
      </cdr:txBody>
    </cdr:sp>
  </cdr:relSizeAnchor>
</c:userShapes>
</file>

<file path=xl/drawings/drawing52.xml><?xml version="1.0" encoding="utf-8"?>
<xdr:wsDr xmlns:xdr="http://schemas.openxmlformats.org/drawingml/2006/spreadsheetDrawing" xmlns:a="http://schemas.openxmlformats.org/drawingml/2006/main">
  <xdr:twoCellAnchor>
    <xdr:from>
      <xdr:col>7</xdr:col>
      <xdr:colOff>66675</xdr:colOff>
      <xdr:row>2</xdr:row>
      <xdr:rowOff>142875</xdr:rowOff>
    </xdr:from>
    <xdr:to>
      <xdr:col>13</xdr:col>
      <xdr:colOff>9075</xdr:colOff>
      <xdr:row>14</xdr:row>
      <xdr:rowOff>35925</xdr:rowOff>
    </xdr:to>
    <xdr:graphicFrame macro="">
      <xdr:nvGraphicFramePr>
        <xdr:cNvPr id="126002" name="Chart 2">
          <a:extLst>
            <a:ext uri="{FF2B5EF4-FFF2-40B4-BE49-F238E27FC236}">
              <a16:creationId xmlns:a16="http://schemas.microsoft.com/office/drawing/2014/main" id="{00000000-0008-0000-2600-000032EC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0</xdr:colOff>
      <xdr:row>3</xdr:row>
      <xdr:rowOff>0</xdr:rowOff>
    </xdr:from>
    <xdr:ext cx="3164200" cy="239809"/>
    <xdr:sp macro="" textlink="">
      <xdr:nvSpPr>
        <xdr:cNvPr id="3" name="TextBox 2">
          <a:extLst>
            <a:ext uri="{FF2B5EF4-FFF2-40B4-BE49-F238E27FC236}">
              <a16:creationId xmlns:a16="http://schemas.microsoft.com/office/drawing/2014/main" id="{00000000-0008-0000-2600-000003000000}"/>
            </a:ext>
          </a:extLst>
        </xdr:cNvPr>
        <xdr:cNvSpPr txBox="1"/>
      </xdr:nvSpPr>
      <xdr:spPr>
        <a:xfrm>
          <a:off x="8534400" y="981075"/>
          <a:ext cx="3164200" cy="239809"/>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000">
              <a:latin typeface="Arial" panose="020B0604020202020204" pitchFamily="34" charset="0"/>
              <a:cs typeface="Arial" panose="020B0604020202020204" pitchFamily="34" charset="0"/>
            </a:rPr>
            <a:t>Note: the 2018 data are</a:t>
          </a:r>
          <a:r>
            <a:rPr lang="en-NZ" sz="1000" baseline="0">
              <a:latin typeface="Arial" panose="020B0604020202020204" pitchFamily="34" charset="0"/>
              <a:cs typeface="Arial" panose="020B0604020202020204" pitchFamily="34" charset="0"/>
            </a:rPr>
            <a:t> still provisional at this stage</a:t>
          </a:r>
          <a:endParaRPr lang="en-NZ" sz="1000">
            <a:latin typeface="Arial" panose="020B0604020202020204" pitchFamily="34" charset="0"/>
            <a:cs typeface="Arial" panose="020B0604020202020204" pitchFamily="34" charset="0"/>
          </a:endParaRPr>
        </a:p>
      </xdr:txBody>
    </xdr:sp>
    <xdr:clientData/>
  </xdr:oneCellAnchor>
</xdr:wsDr>
</file>

<file path=xl/drawings/drawing53.xml><?xml version="1.0" encoding="utf-8"?>
<xdr:wsDr xmlns:xdr="http://schemas.openxmlformats.org/drawingml/2006/spreadsheetDrawing" xmlns:a="http://schemas.openxmlformats.org/drawingml/2006/main">
  <xdr:twoCellAnchor>
    <xdr:from>
      <xdr:col>8</xdr:col>
      <xdr:colOff>333375</xdr:colOff>
      <xdr:row>2</xdr:row>
      <xdr:rowOff>0</xdr:rowOff>
    </xdr:from>
    <xdr:to>
      <xdr:col>14</xdr:col>
      <xdr:colOff>275775</xdr:colOff>
      <xdr:row>15</xdr:row>
      <xdr:rowOff>54975</xdr:rowOff>
    </xdr:to>
    <xdr:graphicFrame macro="">
      <xdr:nvGraphicFramePr>
        <xdr:cNvPr id="128148" name="Chart 3">
          <a:extLst>
            <a:ext uri="{FF2B5EF4-FFF2-40B4-BE49-F238E27FC236}">
              <a16:creationId xmlns:a16="http://schemas.microsoft.com/office/drawing/2014/main" id="{00000000-0008-0000-2700-000094F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15</xdr:row>
      <xdr:rowOff>123825</xdr:rowOff>
    </xdr:from>
    <xdr:to>
      <xdr:col>14</xdr:col>
      <xdr:colOff>304350</xdr:colOff>
      <xdr:row>30</xdr:row>
      <xdr:rowOff>16875</xdr:rowOff>
    </xdr:to>
    <xdr:graphicFrame macro="">
      <xdr:nvGraphicFramePr>
        <xdr:cNvPr id="128149" name="Chart 3">
          <a:extLst>
            <a:ext uri="{FF2B5EF4-FFF2-40B4-BE49-F238E27FC236}">
              <a16:creationId xmlns:a16="http://schemas.microsoft.com/office/drawing/2014/main" id="{00000000-0008-0000-2700-000095F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342900</xdr:colOff>
      <xdr:row>30</xdr:row>
      <xdr:rowOff>152400</xdr:rowOff>
    </xdr:from>
    <xdr:to>
      <xdr:col>14</xdr:col>
      <xdr:colOff>285300</xdr:colOff>
      <xdr:row>44</xdr:row>
      <xdr:rowOff>45450</xdr:rowOff>
    </xdr:to>
    <xdr:graphicFrame macro="">
      <xdr:nvGraphicFramePr>
        <xdr:cNvPr id="128150" name="Chart 3">
          <a:extLst>
            <a:ext uri="{FF2B5EF4-FFF2-40B4-BE49-F238E27FC236}">
              <a16:creationId xmlns:a16="http://schemas.microsoft.com/office/drawing/2014/main" id="{00000000-0008-0000-2700-000096F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16</xdr:col>
      <xdr:colOff>0</xdr:colOff>
      <xdr:row>2</xdr:row>
      <xdr:rowOff>0</xdr:rowOff>
    </xdr:from>
    <xdr:ext cx="3208507" cy="264560"/>
    <xdr:sp macro="" textlink="">
      <xdr:nvSpPr>
        <xdr:cNvPr id="5" name="TextBox 4">
          <a:extLst>
            <a:ext uri="{FF2B5EF4-FFF2-40B4-BE49-F238E27FC236}">
              <a16:creationId xmlns:a16="http://schemas.microsoft.com/office/drawing/2014/main" id="{00000000-0008-0000-2700-000005000000}"/>
            </a:ext>
          </a:extLst>
        </xdr:cNvPr>
        <xdr:cNvSpPr txBox="1"/>
      </xdr:nvSpPr>
      <xdr:spPr>
        <a:xfrm>
          <a:off x="9753600" y="495300"/>
          <a:ext cx="3208507" cy="264560"/>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100"/>
            <a:t>Note: the 2018 data are</a:t>
          </a:r>
          <a:r>
            <a:rPr lang="en-NZ" sz="1100" baseline="0"/>
            <a:t> still provisional at this stage</a:t>
          </a:r>
          <a:endParaRPr lang="en-NZ" sz="1100"/>
        </a:p>
      </xdr:txBody>
    </xdr:sp>
    <xdr:clientData/>
  </xdr:oneCellAnchor>
</xdr:wsDr>
</file>

<file path=xl/drawings/drawing54.xml><?xml version="1.0" encoding="utf-8"?>
<xdr:wsDr xmlns:xdr="http://schemas.openxmlformats.org/drawingml/2006/spreadsheetDrawing" xmlns:a="http://schemas.openxmlformats.org/drawingml/2006/main">
  <xdr:twoCellAnchor>
    <xdr:from>
      <xdr:col>1</xdr:col>
      <xdr:colOff>85725</xdr:colOff>
      <xdr:row>23</xdr:row>
      <xdr:rowOff>85725</xdr:rowOff>
    </xdr:from>
    <xdr:to>
      <xdr:col>7</xdr:col>
      <xdr:colOff>28125</xdr:colOff>
      <xdr:row>36</xdr:row>
      <xdr:rowOff>140700</xdr:rowOff>
    </xdr:to>
    <xdr:graphicFrame macro="">
      <xdr:nvGraphicFramePr>
        <xdr:cNvPr id="132244" name="Chart 3">
          <a:extLst>
            <a:ext uri="{FF2B5EF4-FFF2-40B4-BE49-F238E27FC236}">
              <a16:creationId xmlns:a16="http://schemas.microsoft.com/office/drawing/2014/main" id="{00000000-0008-0000-2800-00009404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95250</xdr:colOff>
      <xdr:row>37</xdr:row>
      <xdr:rowOff>66675</xdr:rowOff>
    </xdr:from>
    <xdr:to>
      <xdr:col>7</xdr:col>
      <xdr:colOff>37650</xdr:colOff>
      <xdr:row>50</xdr:row>
      <xdr:rowOff>121650</xdr:rowOff>
    </xdr:to>
    <xdr:graphicFrame macro="">
      <xdr:nvGraphicFramePr>
        <xdr:cNvPr id="132245" name="Chart 3">
          <a:extLst>
            <a:ext uri="{FF2B5EF4-FFF2-40B4-BE49-F238E27FC236}">
              <a16:creationId xmlns:a16="http://schemas.microsoft.com/office/drawing/2014/main" id="{00000000-0008-0000-2800-00009504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85725</xdr:colOff>
      <xdr:row>23</xdr:row>
      <xdr:rowOff>57150</xdr:rowOff>
    </xdr:from>
    <xdr:to>
      <xdr:col>17</xdr:col>
      <xdr:colOff>428175</xdr:colOff>
      <xdr:row>36</xdr:row>
      <xdr:rowOff>112125</xdr:rowOff>
    </xdr:to>
    <xdr:graphicFrame macro="">
      <xdr:nvGraphicFramePr>
        <xdr:cNvPr id="132246" name="Chart 3">
          <a:extLst>
            <a:ext uri="{FF2B5EF4-FFF2-40B4-BE49-F238E27FC236}">
              <a16:creationId xmlns:a16="http://schemas.microsoft.com/office/drawing/2014/main" id="{00000000-0008-0000-2800-00009604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17</xdr:col>
      <xdr:colOff>0</xdr:colOff>
      <xdr:row>3</xdr:row>
      <xdr:rowOff>0</xdr:rowOff>
    </xdr:from>
    <xdr:ext cx="3208507" cy="264560"/>
    <xdr:sp macro="" textlink="">
      <xdr:nvSpPr>
        <xdr:cNvPr id="5" name="TextBox 4">
          <a:extLst>
            <a:ext uri="{FF2B5EF4-FFF2-40B4-BE49-F238E27FC236}">
              <a16:creationId xmlns:a16="http://schemas.microsoft.com/office/drawing/2014/main" id="{00000000-0008-0000-2800-000005000000}"/>
            </a:ext>
          </a:extLst>
        </xdr:cNvPr>
        <xdr:cNvSpPr txBox="1"/>
      </xdr:nvSpPr>
      <xdr:spPr>
        <a:xfrm>
          <a:off x="9963150" y="723900"/>
          <a:ext cx="3208507" cy="264560"/>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100"/>
            <a:t>Note: the 2018 data are</a:t>
          </a:r>
          <a:r>
            <a:rPr lang="en-NZ" sz="1100" baseline="0"/>
            <a:t> still provisional at this stage</a:t>
          </a:r>
          <a:endParaRPr lang="en-NZ" sz="1100"/>
        </a:p>
      </xdr:txBody>
    </xdr:sp>
    <xdr:clientData/>
  </xdr:oneCellAnchor>
</xdr:wsDr>
</file>

<file path=xl/drawings/drawing55.xml><?xml version="1.0" encoding="utf-8"?>
<xdr:wsDr xmlns:xdr="http://schemas.openxmlformats.org/drawingml/2006/spreadsheetDrawing" xmlns:a="http://schemas.openxmlformats.org/drawingml/2006/main">
  <xdr:twoCellAnchor>
    <xdr:from>
      <xdr:col>1</xdr:col>
      <xdr:colOff>0</xdr:colOff>
      <xdr:row>25</xdr:row>
      <xdr:rowOff>0</xdr:rowOff>
    </xdr:from>
    <xdr:to>
      <xdr:col>7</xdr:col>
      <xdr:colOff>104325</xdr:colOff>
      <xdr:row>38</xdr:row>
      <xdr:rowOff>54975</xdr:rowOff>
    </xdr:to>
    <xdr:graphicFrame macro="">
      <xdr:nvGraphicFramePr>
        <xdr:cNvPr id="145556" name="Chart 133">
          <a:extLst>
            <a:ext uri="{FF2B5EF4-FFF2-40B4-BE49-F238E27FC236}">
              <a16:creationId xmlns:a16="http://schemas.microsoft.com/office/drawing/2014/main" id="{00000000-0008-0000-2900-00009438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209550</xdr:colOff>
      <xdr:row>24</xdr:row>
      <xdr:rowOff>95250</xdr:rowOff>
    </xdr:from>
    <xdr:to>
      <xdr:col>13</xdr:col>
      <xdr:colOff>342450</xdr:colOff>
      <xdr:row>37</xdr:row>
      <xdr:rowOff>150225</xdr:rowOff>
    </xdr:to>
    <xdr:graphicFrame macro="">
      <xdr:nvGraphicFramePr>
        <xdr:cNvPr id="145557" name="Chart 134">
          <a:extLst>
            <a:ext uri="{FF2B5EF4-FFF2-40B4-BE49-F238E27FC236}">
              <a16:creationId xmlns:a16="http://schemas.microsoft.com/office/drawing/2014/main" id="{00000000-0008-0000-2900-00009538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76200</xdr:colOff>
      <xdr:row>39</xdr:row>
      <xdr:rowOff>66675</xdr:rowOff>
    </xdr:from>
    <xdr:to>
      <xdr:col>7</xdr:col>
      <xdr:colOff>180525</xdr:colOff>
      <xdr:row>52</xdr:row>
      <xdr:rowOff>121650</xdr:rowOff>
    </xdr:to>
    <xdr:graphicFrame macro="">
      <xdr:nvGraphicFramePr>
        <xdr:cNvPr id="145558" name="Chart 135">
          <a:extLst>
            <a:ext uri="{FF2B5EF4-FFF2-40B4-BE49-F238E27FC236}">
              <a16:creationId xmlns:a16="http://schemas.microsoft.com/office/drawing/2014/main" id="{00000000-0008-0000-2900-00009638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0</xdr:col>
      <xdr:colOff>304800</xdr:colOff>
      <xdr:row>67</xdr:row>
      <xdr:rowOff>66675</xdr:rowOff>
    </xdr:from>
    <xdr:to>
      <xdr:col>4</xdr:col>
      <xdr:colOff>666300</xdr:colOff>
      <xdr:row>80</xdr:row>
      <xdr:rowOff>121650</xdr:rowOff>
    </xdr:to>
    <xdr:graphicFrame macro="">
      <xdr:nvGraphicFramePr>
        <xdr:cNvPr id="138538" name="Chart 168">
          <a:extLst>
            <a:ext uri="{FF2B5EF4-FFF2-40B4-BE49-F238E27FC236}">
              <a16:creationId xmlns:a16="http://schemas.microsoft.com/office/drawing/2014/main" id="{00000000-0008-0000-2A00-00002A1D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285750</xdr:colOff>
      <xdr:row>81</xdr:row>
      <xdr:rowOff>47625</xdr:rowOff>
    </xdr:from>
    <xdr:to>
      <xdr:col>4</xdr:col>
      <xdr:colOff>647250</xdr:colOff>
      <xdr:row>94</xdr:row>
      <xdr:rowOff>102600</xdr:rowOff>
    </xdr:to>
    <xdr:graphicFrame macro="">
      <xdr:nvGraphicFramePr>
        <xdr:cNvPr id="138539" name="Chart 169">
          <a:extLst>
            <a:ext uri="{FF2B5EF4-FFF2-40B4-BE49-F238E27FC236}">
              <a16:creationId xmlns:a16="http://schemas.microsoft.com/office/drawing/2014/main" id="{00000000-0008-0000-2A00-00002B1D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67</xdr:row>
      <xdr:rowOff>142875</xdr:rowOff>
    </xdr:from>
    <xdr:to>
      <xdr:col>9</xdr:col>
      <xdr:colOff>542475</xdr:colOff>
      <xdr:row>81</xdr:row>
      <xdr:rowOff>35925</xdr:rowOff>
    </xdr:to>
    <xdr:graphicFrame macro="">
      <xdr:nvGraphicFramePr>
        <xdr:cNvPr id="138540" name="Chart 6">
          <a:extLst>
            <a:ext uri="{FF2B5EF4-FFF2-40B4-BE49-F238E27FC236}">
              <a16:creationId xmlns:a16="http://schemas.microsoft.com/office/drawing/2014/main" id="{00000000-0008-0000-2A00-00002C1D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7.xml><?xml version="1.0" encoding="utf-8"?>
<xdr:wsDr xmlns:xdr="http://schemas.openxmlformats.org/drawingml/2006/spreadsheetDrawing" xmlns:a="http://schemas.openxmlformats.org/drawingml/2006/main">
  <xdr:twoCellAnchor>
    <xdr:from>
      <xdr:col>17</xdr:col>
      <xdr:colOff>200025</xdr:colOff>
      <xdr:row>6</xdr:row>
      <xdr:rowOff>28575</xdr:rowOff>
    </xdr:from>
    <xdr:to>
      <xdr:col>23</xdr:col>
      <xdr:colOff>142425</xdr:colOff>
      <xdr:row>19</xdr:row>
      <xdr:rowOff>83550</xdr:rowOff>
    </xdr:to>
    <xdr:graphicFrame macro="">
      <xdr:nvGraphicFramePr>
        <xdr:cNvPr id="149603" name="Chart 3">
          <a:extLst>
            <a:ext uri="{FF2B5EF4-FFF2-40B4-BE49-F238E27FC236}">
              <a16:creationId xmlns:a16="http://schemas.microsoft.com/office/drawing/2014/main" id="{00000000-0008-0000-2C00-00006348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257175</xdr:colOff>
      <xdr:row>27</xdr:row>
      <xdr:rowOff>19050</xdr:rowOff>
    </xdr:from>
    <xdr:to>
      <xdr:col>22</xdr:col>
      <xdr:colOff>199575</xdr:colOff>
      <xdr:row>40</xdr:row>
      <xdr:rowOff>74025</xdr:rowOff>
    </xdr:to>
    <xdr:graphicFrame macro="">
      <xdr:nvGraphicFramePr>
        <xdr:cNvPr id="149604" name="Chart 3">
          <a:extLst>
            <a:ext uri="{FF2B5EF4-FFF2-40B4-BE49-F238E27FC236}">
              <a16:creationId xmlns:a16="http://schemas.microsoft.com/office/drawing/2014/main" id="{00000000-0008-0000-2C00-00006448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7</xdr:col>
      <xdr:colOff>219075</xdr:colOff>
      <xdr:row>48</xdr:row>
      <xdr:rowOff>69850</xdr:rowOff>
    </xdr:to>
    <xdr:pic>
      <xdr:nvPicPr>
        <xdr:cNvPr id="3" name="Picture 2">
          <a:extLst>
            <a:ext uri="{FF2B5EF4-FFF2-40B4-BE49-F238E27FC236}">
              <a16:creationId xmlns:a16="http://schemas.microsoft.com/office/drawing/2014/main" id="{00000000-0008-0000-2D00-000003000000}"/>
            </a:ext>
          </a:extLst>
        </xdr:cNvPr>
        <xdr:cNvPicPr/>
      </xdr:nvPicPr>
      <xdr:blipFill>
        <a:blip xmlns:r="http://schemas.openxmlformats.org/officeDocument/2006/relationships" r:embed="rId1" cstate="print"/>
        <a:srcRect/>
        <a:stretch>
          <a:fillRect/>
        </a:stretch>
      </xdr:blipFill>
      <xdr:spPr bwMode="auto">
        <a:xfrm>
          <a:off x="609600" y="4311650"/>
          <a:ext cx="3876675" cy="2133600"/>
        </a:xfrm>
        <a:prstGeom prst="rect">
          <a:avLst/>
        </a:prstGeom>
        <a:noFill/>
        <a:ln w="9525">
          <a:noFill/>
          <a:miter lim="800000"/>
          <a:headEnd/>
          <a:tailEnd/>
        </a:ln>
      </xdr:spPr>
    </xdr:pic>
    <xdr:clientData/>
  </xdr:twoCellAnchor>
  <xdr:twoCellAnchor>
    <xdr:from>
      <xdr:col>0</xdr:col>
      <xdr:colOff>590550</xdr:colOff>
      <xdr:row>4</xdr:row>
      <xdr:rowOff>9525</xdr:rowOff>
    </xdr:from>
    <xdr:to>
      <xdr:col>11</xdr:col>
      <xdr:colOff>276225</xdr:colOff>
      <xdr:row>32</xdr:row>
      <xdr:rowOff>38100</xdr:rowOff>
    </xdr:to>
    <xdr:grpSp>
      <xdr:nvGrpSpPr>
        <xdr:cNvPr id="47110" name="Group 6">
          <a:extLst>
            <a:ext uri="{FF2B5EF4-FFF2-40B4-BE49-F238E27FC236}">
              <a16:creationId xmlns:a16="http://schemas.microsoft.com/office/drawing/2014/main" id="{00000000-0008-0000-2D00-000006B80000}"/>
            </a:ext>
          </a:extLst>
        </xdr:cNvPr>
        <xdr:cNvGrpSpPr>
          <a:grpSpLocks noChangeAspect="1"/>
        </xdr:cNvGrpSpPr>
      </xdr:nvGrpSpPr>
      <xdr:grpSpPr bwMode="auto">
        <a:xfrm>
          <a:off x="590550" y="838200"/>
          <a:ext cx="6391275" cy="4562475"/>
          <a:chOff x="1172" y="121"/>
          <a:chExt cx="671" cy="479"/>
        </a:xfrm>
      </xdr:grpSpPr>
      <xdr:sp macro="" textlink="">
        <xdr:nvSpPr>
          <xdr:cNvPr id="47109" name="AutoShape 5">
            <a:extLst>
              <a:ext uri="{FF2B5EF4-FFF2-40B4-BE49-F238E27FC236}">
                <a16:creationId xmlns:a16="http://schemas.microsoft.com/office/drawing/2014/main" id="{00000000-0008-0000-2D00-000005B80000}"/>
              </a:ext>
            </a:extLst>
          </xdr:cNvPr>
          <xdr:cNvSpPr>
            <a:spLocks noChangeAspect="1" noChangeArrowheads="1" noTextEdit="1"/>
          </xdr:cNvSpPr>
        </xdr:nvSpPr>
        <xdr:spPr bwMode="auto">
          <a:xfrm>
            <a:off x="1344" y="121"/>
            <a:ext cx="499" cy="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9" name="Picture 8">
            <a:extLst>
              <a:ext uri="{FF2B5EF4-FFF2-40B4-BE49-F238E27FC236}">
                <a16:creationId xmlns:a16="http://schemas.microsoft.com/office/drawing/2014/main" id="{00000000-0008-0000-2D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2" y="126"/>
            <a:ext cx="630" cy="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95250</xdr:colOff>
      <xdr:row>5</xdr:row>
      <xdr:rowOff>9525</xdr:rowOff>
    </xdr:from>
    <xdr:to>
      <xdr:col>15</xdr:col>
      <xdr:colOff>409575</xdr:colOff>
      <xdr:row>23</xdr:row>
      <xdr:rowOff>28575</xdr:rowOff>
    </xdr:to>
    <xdr:graphicFrame macro="">
      <xdr:nvGraphicFramePr>
        <xdr:cNvPr id="2" name="Chart 1">
          <a:extLst>
            <a:ext uri="{FF2B5EF4-FFF2-40B4-BE49-F238E27FC236}">
              <a16:creationId xmlns:a16="http://schemas.microsoft.com/office/drawing/2014/main" id="{00000000-0008-0000-2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18</xdr:col>
      <xdr:colOff>514350</xdr:colOff>
      <xdr:row>4</xdr:row>
      <xdr:rowOff>85725</xdr:rowOff>
    </xdr:from>
    <xdr:to>
      <xdr:col>26</xdr:col>
      <xdr:colOff>317550</xdr:colOff>
      <xdr:row>17</xdr:row>
      <xdr:rowOff>140700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552450</xdr:colOff>
      <xdr:row>25</xdr:row>
      <xdr:rowOff>123825</xdr:rowOff>
    </xdr:from>
    <xdr:to>
      <xdr:col>26</xdr:col>
      <xdr:colOff>355650</xdr:colOff>
      <xdr:row>39</xdr:row>
      <xdr:rowOff>140700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12</xdr:col>
      <xdr:colOff>180975</xdr:colOff>
      <xdr:row>61</xdr:row>
      <xdr:rowOff>200025</xdr:rowOff>
    </xdr:from>
    <xdr:to>
      <xdr:col>18</xdr:col>
      <xdr:colOff>237675</xdr:colOff>
      <xdr:row>74</xdr:row>
      <xdr:rowOff>93075</xdr:rowOff>
    </xdr:to>
    <xdr:graphicFrame macro="">
      <xdr:nvGraphicFramePr>
        <xdr:cNvPr id="2" name="Chart 93">
          <a:extLst>
            <a:ext uri="{FF2B5EF4-FFF2-40B4-BE49-F238E27FC236}">
              <a16:creationId xmlns:a16="http://schemas.microsoft.com/office/drawing/2014/main" id="{00000000-0008-0000-2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190500</xdr:colOff>
      <xdr:row>75</xdr:row>
      <xdr:rowOff>28575</xdr:rowOff>
    </xdr:from>
    <xdr:to>
      <xdr:col>18</xdr:col>
      <xdr:colOff>247200</xdr:colOff>
      <xdr:row>88</xdr:row>
      <xdr:rowOff>83550</xdr:rowOff>
    </xdr:to>
    <xdr:graphicFrame macro="">
      <xdr:nvGraphicFramePr>
        <xdr:cNvPr id="3" name="Chart 100">
          <a:extLst>
            <a:ext uri="{FF2B5EF4-FFF2-40B4-BE49-F238E27FC236}">
              <a16:creationId xmlns:a16="http://schemas.microsoft.com/office/drawing/2014/main" id="{00000000-0008-0000-2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1.xml><?xml version="1.0" encoding="utf-8"?>
<xdr:wsDr xmlns:xdr="http://schemas.openxmlformats.org/drawingml/2006/spreadsheetDrawing" xmlns:a="http://schemas.openxmlformats.org/drawingml/2006/main">
  <xdr:twoCellAnchor>
    <xdr:from>
      <xdr:col>11</xdr:col>
      <xdr:colOff>9525</xdr:colOff>
      <xdr:row>3</xdr:row>
      <xdr:rowOff>66675</xdr:rowOff>
    </xdr:from>
    <xdr:to>
      <xdr:col>16</xdr:col>
      <xdr:colOff>561525</xdr:colOff>
      <xdr:row>16</xdr:row>
      <xdr:rowOff>121650</xdr:rowOff>
    </xdr:to>
    <xdr:graphicFrame macro="">
      <xdr:nvGraphicFramePr>
        <xdr:cNvPr id="2" name="Chart 1025">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17</xdr:row>
      <xdr:rowOff>76200</xdr:rowOff>
    </xdr:from>
    <xdr:to>
      <xdr:col>16</xdr:col>
      <xdr:colOff>571050</xdr:colOff>
      <xdr:row>30</xdr:row>
      <xdr:rowOff>131175</xdr:rowOff>
    </xdr:to>
    <xdr:graphicFrame macro="">
      <xdr:nvGraphicFramePr>
        <xdr:cNvPr id="3" name="Chart 1028">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2.xml><?xml version="1.0" encoding="utf-8"?>
<xdr:wsDr xmlns:xdr="http://schemas.openxmlformats.org/drawingml/2006/spreadsheetDrawing" xmlns:a="http://schemas.openxmlformats.org/drawingml/2006/main">
  <xdr:twoCellAnchor>
    <xdr:from>
      <xdr:col>1</xdr:col>
      <xdr:colOff>342900</xdr:colOff>
      <xdr:row>62</xdr:row>
      <xdr:rowOff>123825</xdr:rowOff>
    </xdr:from>
    <xdr:to>
      <xdr:col>6</xdr:col>
      <xdr:colOff>647250</xdr:colOff>
      <xdr:row>76</xdr:row>
      <xdr:rowOff>16875</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361950</xdr:colOff>
      <xdr:row>77</xdr:row>
      <xdr:rowOff>19050</xdr:rowOff>
    </xdr:from>
    <xdr:to>
      <xdr:col>6</xdr:col>
      <xdr:colOff>666300</xdr:colOff>
      <xdr:row>90</xdr:row>
      <xdr:rowOff>74025</xdr:rowOff>
    </xdr:to>
    <xdr:graphicFrame macro="">
      <xdr:nvGraphicFramePr>
        <xdr:cNvPr id="3" name="Chart 1">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266700</xdr:colOff>
      <xdr:row>62</xdr:row>
      <xdr:rowOff>57150</xdr:rowOff>
    </xdr:from>
    <xdr:to>
      <xdr:col>16</xdr:col>
      <xdr:colOff>228600</xdr:colOff>
      <xdr:row>75</xdr:row>
      <xdr:rowOff>112125</xdr:rowOff>
    </xdr:to>
    <xdr:graphicFrame macro="">
      <xdr:nvGraphicFramePr>
        <xdr:cNvPr id="4" name="Chart 1">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333375</xdr:colOff>
      <xdr:row>76</xdr:row>
      <xdr:rowOff>0</xdr:rowOff>
    </xdr:from>
    <xdr:to>
      <xdr:col>16</xdr:col>
      <xdr:colOff>275775</xdr:colOff>
      <xdr:row>89</xdr:row>
      <xdr:rowOff>54975</xdr:rowOff>
    </xdr:to>
    <xdr:graphicFrame macro="">
      <xdr:nvGraphicFramePr>
        <xdr:cNvPr id="5" name="Chart 1">
          <a:extLst>
            <a:ext uri="{FF2B5EF4-FFF2-40B4-BE49-F238E27FC236}">
              <a16:creationId xmlns:a16="http://schemas.microsoft.com/office/drawing/2014/main" id="{00000000-0008-0000-3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3.xml><?xml version="1.0" encoding="utf-8"?>
<xdr:wsDr xmlns:xdr="http://schemas.openxmlformats.org/drawingml/2006/spreadsheetDrawing" xmlns:a="http://schemas.openxmlformats.org/drawingml/2006/main">
  <xdr:twoCellAnchor>
    <xdr:from>
      <xdr:col>11</xdr:col>
      <xdr:colOff>76200</xdr:colOff>
      <xdr:row>6</xdr:row>
      <xdr:rowOff>76200</xdr:rowOff>
    </xdr:from>
    <xdr:to>
      <xdr:col>17</xdr:col>
      <xdr:colOff>18600</xdr:colOff>
      <xdr:row>19</xdr:row>
      <xdr:rowOff>131175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506186</xdr:colOff>
      <xdr:row>19</xdr:row>
      <xdr:rowOff>54430</xdr:rowOff>
    </xdr:from>
    <xdr:to>
      <xdr:col>25</xdr:col>
      <xdr:colOff>89356</xdr:colOff>
      <xdr:row>29</xdr:row>
      <xdr:rowOff>103416</xdr:rowOff>
    </xdr:to>
    <xdr:graphicFrame macro="">
      <xdr:nvGraphicFramePr>
        <xdr:cNvPr id="3" name="Chart 2">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4.xml><?xml version="1.0" encoding="utf-8"?>
<xdr:wsDr xmlns:xdr="http://schemas.openxmlformats.org/drawingml/2006/spreadsheetDrawing" xmlns:a="http://schemas.openxmlformats.org/drawingml/2006/main">
  <xdr:twoCellAnchor>
    <xdr:from>
      <xdr:col>6</xdr:col>
      <xdr:colOff>400050</xdr:colOff>
      <xdr:row>25</xdr:row>
      <xdr:rowOff>114300</xdr:rowOff>
    </xdr:from>
    <xdr:to>
      <xdr:col>12</xdr:col>
      <xdr:colOff>342450</xdr:colOff>
      <xdr:row>39</xdr:row>
      <xdr:rowOff>7350</xdr:rowOff>
    </xdr:to>
    <xdr:graphicFrame macro="">
      <xdr:nvGraphicFramePr>
        <xdr:cNvPr id="183395" name="Chart 1">
          <a:extLst>
            <a:ext uri="{FF2B5EF4-FFF2-40B4-BE49-F238E27FC236}">
              <a16:creationId xmlns:a16="http://schemas.microsoft.com/office/drawing/2014/main" id="{00000000-0008-0000-3300-000063CC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25</xdr:row>
      <xdr:rowOff>114300</xdr:rowOff>
    </xdr:from>
    <xdr:to>
      <xdr:col>6</xdr:col>
      <xdr:colOff>190050</xdr:colOff>
      <xdr:row>39</xdr:row>
      <xdr:rowOff>7350</xdr:rowOff>
    </xdr:to>
    <xdr:graphicFrame macro="">
      <xdr:nvGraphicFramePr>
        <xdr:cNvPr id="183396" name="Chart 2">
          <a:extLst>
            <a:ext uri="{FF2B5EF4-FFF2-40B4-BE49-F238E27FC236}">
              <a16:creationId xmlns:a16="http://schemas.microsoft.com/office/drawing/2014/main" id="{00000000-0008-0000-3300-000064CC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5.xml><?xml version="1.0" encoding="utf-8"?>
<xdr:wsDr xmlns:xdr="http://schemas.openxmlformats.org/drawingml/2006/spreadsheetDrawing" xmlns:a="http://schemas.openxmlformats.org/drawingml/2006/main">
  <xdr:twoCellAnchor>
    <xdr:from>
      <xdr:col>5</xdr:col>
      <xdr:colOff>57150</xdr:colOff>
      <xdr:row>14</xdr:row>
      <xdr:rowOff>66675</xdr:rowOff>
    </xdr:from>
    <xdr:to>
      <xdr:col>20</xdr:col>
      <xdr:colOff>142875</xdr:colOff>
      <xdr:row>31</xdr:row>
      <xdr:rowOff>57150</xdr:rowOff>
    </xdr:to>
    <xdr:graphicFrame macro="">
      <xdr:nvGraphicFramePr>
        <xdr:cNvPr id="186565" name="Chart 1">
          <a:extLst>
            <a:ext uri="{FF2B5EF4-FFF2-40B4-BE49-F238E27FC236}">
              <a16:creationId xmlns:a16="http://schemas.microsoft.com/office/drawing/2014/main" id="{00000000-0008-0000-3400-0000C5D8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47625</xdr:colOff>
      <xdr:row>14</xdr:row>
      <xdr:rowOff>85725</xdr:rowOff>
    </xdr:from>
    <xdr:to>
      <xdr:col>34</xdr:col>
      <xdr:colOff>209550</xdr:colOff>
      <xdr:row>31</xdr:row>
      <xdr:rowOff>76200</xdr:rowOff>
    </xdr:to>
    <xdr:graphicFrame macro="">
      <xdr:nvGraphicFramePr>
        <xdr:cNvPr id="186566" name="Chart 2">
          <a:extLst>
            <a:ext uri="{FF2B5EF4-FFF2-40B4-BE49-F238E27FC236}">
              <a16:creationId xmlns:a16="http://schemas.microsoft.com/office/drawing/2014/main" id="{00000000-0008-0000-3400-0000C6D8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85725</xdr:colOff>
      <xdr:row>32</xdr:row>
      <xdr:rowOff>85725</xdr:rowOff>
    </xdr:from>
    <xdr:to>
      <xdr:col>20</xdr:col>
      <xdr:colOff>171450</xdr:colOff>
      <xdr:row>49</xdr:row>
      <xdr:rowOff>76200</xdr:rowOff>
    </xdr:to>
    <xdr:graphicFrame macro="">
      <xdr:nvGraphicFramePr>
        <xdr:cNvPr id="186567" name="Chart 3">
          <a:extLst>
            <a:ext uri="{FF2B5EF4-FFF2-40B4-BE49-F238E27FC236}">
              <a16:creationId xmlns:a16="http://schemas.microsoft.com/office/drawing/2014/main" id="{00000000-0008-0000-3400-0000C7D8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257175</xdr:colOff>
      <xdr:row>32</xdr:row>
      <xdr:rowOff>66675</xdr:rowOff>
    </xdr:from>
    <xdr:to>
      <xdr:col>34</xdr:col>
      <xdr:colOff>123825</xdr:colOff>
      <xdr:row>49</xdr:row>
      <xdr:rowOff>57150</xdr:rowOff>
    </xdr:to>
    <xdr:graphicFrame macro="">
      <xdr:nvGraphicFramePr>
        <xdr:cNvPr id="186568" name="Chart 4">
          <a:extLst>
            <a:ext uri="{FF2B5EF4-FFF2-40B4-BE49-F238E27FC236}">
              <a16:creationId xmlns:a16="http://schemas.microsoft.com/office/drawing/2014/main" id="{00000000-0008-0000-3400-0000C8D8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6.xml><?xml version="1.0" encoding="utf-8"?>
<xdr:wsDr xmlns:xdr="http://schemas.openxmlformats.org/drawingml/2006/spreadsheetDrawing" xmlns:a="http://schemas.openxmlformats.org/drawingml/2006/main">
  <xdr:twoCellAnchor>
    <xdr:from>
      <xdr:col>7</xdr:col>
      <xdr:colOff>200025</xdr:colOff>
      <xdr:row>37</xdr:row>
      <xdr:rowOff>47625</xdr:rowOff>
    </xdr:from>
    <xdr:to>
      <xdr:col>13</xdr:col>
      <xdr:colOff>256725</xdr:colOff>
      <xdr:row>50</xdr:row>
      <xdr:rowOff>102600</xdr:rowOff>
    </xdr:to>
    <xdr:graphicFrame macro="">
      <xdr:nvGraphicFramePr>
        <xdr:cNvPr id="191587" name="Chart 1">
          <a:extLst>
            <a:ext uri="{FF2B5EF4-FFF2-40B4-BE49-F238E27FC236}">
              <a16:creationId xmlns:a16="http://schemas.microsoft.com/office/drawing/2014/main" id="{00000000-0008-0000-3500-000063EC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257175</xdr:colOff>
      <xdr:row>37</xdr:row>
      <xdr:rowOff>57150</xdr:rowOff>
    </xdr:from>
    <xdr:to>
      <xdr:col>4</xdr:col>
      <xdr:colOff>656775</xdr:colOff>
      <xdr:row>50</xdr:row>
      <xdr:rowOff>112125</xdr:rowOff>
    </xdr:to>
    <xdr:graphicFrame macro="">
      <xdr:nvGraphicFramePr>
        <xdr:cNvPr id="191588" name="Chart 2">
          <a:extLst>
            <a:ext uri="{FF2B5EF4-FFF2-40B4-BE49-F238E27FC236}">
              <a16:creationId xmlns:a16="http://schemas.microsoft.com/office/drawing/2014/main" id="{00000000-0008-0000-3500-000064EC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7.xml><?xml version="1.0" encoding="utf-8"?>
<xdr:wsDr xmlns:xdr="http://schemas.openxmlformats.org/drawingml/2006/spreadsheetDrawing" xmlns:a="http://schemas.openxmlformats.org/drawingml/2006/main">
  <xdr:twoCellAnchor>
    <xdr:from>
      <xdr:col>11</xdr:col>
      <xdr:colOff>438149</xdr:colOff>
      <xdr:row>6</xdr:row>
      <xdr:rowOff>257176</xdr:rowOff>
    </xdr:from>
    <xdr:to>
      <xdr:col>17</xdr:col>
      <xdr:colOff>542924</xdr:colOff>
      <xdr:row>16</xdr:row>
      <xdr:rowOff>57150</xdr:rowOff>
    </xdr:to>
    <xdr:graphicFrame macro="">
      <xdr:nvGraphicFramePr>
        <xdr:cNvPr id="194708" name="Chart 5">
          <a:extLst>
            <a:ext uri="{FF2B5EF4-FFF2-40B4-BE49-F238E27FC236}">
              <a16:creationId xmlns:a16="http://schemas.microsoft.com/office/drawing/2014/main" id="{00000000-0008-0000-3600-000094F8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276225</xdr:colOff>
      <xdr:row>6</xdr:row>
      <xdr:rowOff>219075</xdr:rowOff>
    </xdr:from>
    <xdr:to>
      <xdr:col>24</xdr:col>
      <xdr:colOff>332925</xdr:colOff>
      <xdr:row>15</xdr:row>
      <xdr:rowOff>140700</xdr:rowOff>
    </xdr:to>
    <xdr:graphicFrame macro="">
      <xdr:nvGraphicFramePr>
        <xdr:cNvPr id="194709" name="Chart 7">
          <a:extLst>
            <a:ext uri="{FF2B5EF4-FFF2-40B4-BE49-F238E27FC236}">
              <a16:creationId xmlns:a16="http://schemas.microsoft.com/office/drawing/2014/main" id="{00000000-0008-0000-3600-000095F8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238125</xdr:colOff>
      <xdr:row>28</xdr:row>
      <xdr:rowOff>257175</xdr:rowOff>
    </xdr:from>
    <xdr:to>
      <xdr:col>14</xdr:col>
      <xdr:colOff>85725</xdr:colOff>
      <xdr:row>40</xdr:row>
      <xdr:rowOff>38100</xdr:rowOff>
    </xdr:to>
    <xdr:graphicFrame macro="">
      <xdr:nvGraphicFramePr>
        <xdr:cNvPr id="194710" name="Chart 3">
          <a:extLst>
            <a:ext uri="{FF2B5EF4-FFF2-40B4-BE49-F238E27FC236}">
              <a16:creationId xmlns:a16="http://schemas.microsoft.com/office/drawing/2014/main" id="{00000000-0008-0000-3600-000096F8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104774</xdr:colOff>
      <xdr:row>6</xdr:row>
      <xdr:rowOff>247651</xdr:rowOff>
    </xdr:from>
    <xdr:to>
      <xdr:col>18</xdr:col>
      <xdr:colOff>209549</xdr:colOff>
      <xdr:row>16</xdr:row>
      <xdr:rowOff>47625</xdr:rowOff>
    </xdr:to>
    <xdr:graphicFrame macro="">
      <xdr:nvGraphicFramePr>
        <xdr:cNvPr id="5" name="Chart 5">
          <a:extLst>
            <a:ext uri="{FF2B5EF4-FFF2-40B4-BE49-F238E27FC236}">
              <a16:creationId xmlns:a16="http://schemas.microsoft.com/office/drawing/2014/main" id="{00000000-0008-0000-3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276225</xdr:colOff>
      <xdr:row>6</xdr:row>
      <xdr:rowOff>219075</xdr:rowOff>
    </xdr:from>
    <xdr:to>
      <xdr:col>24</xdr:col>
      <xdr:colOff>332925</xdr:colOff>
      <xdr:row>15</xdr:row>
      <xdr:rowOff>140700</xdr:rowOff>
    </xdr:to>
    <xdr:graphicFrame macro="">
      <xdr:nvGraphicFramePr>
        <xdr:cNvPr id="6" name="Chart 7">
          <a:extLst>
            <a:ext uri="{FF2B5EF4-FFF2-40B4-BE49-F238E27FC236}">
              <a16:creationId xmlns:a16="http://schemas.microsoft.com/office/drawing/2014/main" id="{00000000-0008-0000-3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238125</xdr:colOff>
      <xdr:row>29</xdr:row>
      <xdr:rowOff>257175</xdr:rowOff>
    </xdr:from>
    <xdr:to>
      <xdr:col>14</xdr:col>
      <xdr:colOff>85725</xdr:colOff>
      <xdr:row>41</xdr:row>
      <xdr:rowOff>38100</xdr:rowOff>
    </xdr:to>
    <xdr:graphicFrame macro="">
      <xdr:nvGraphicFramePr>
        <xdr:cNvPr id="7" name="Chart 3">
          <a:extLst>
            <a:ext uri="{FF2B5EF4-FFF2-40B4-BE49-F238E27FC236}">
              <a16:creationId xmlns:a16="http://schemas.microsoft.com/office/drawing/2014/main" id="{00000000-0008-0000-3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247650</xdr:colOff>
      <xdr:row>21</xdr:row>
      <xdr:rowOff>0</xdr:rowOff>
    </xdr:from>
    <xdr:to>
      <xdr:col>2</xdr:col>
      <xdr:colOff>314325</xdr:colOff>
      <xdr:row>22</xdr:row>
      <xdr:rowOff>19050</xdr:rowOff>
    </xdr:to>
    <xdr:sp macro="" textlink="">
      <xdr:nvSpPr>
        <xdr:cNvPr id="18531" name="Text Box 2">
          <a:extLst>
            <a:ext uri="{FF2B5EF4-FFF2-40B4-BE49-F238E27FC236}">
              <a16:creationId xmlns:a16="http://schemas.microsoft.com/office/drawing/2014/main" id="{00000000-0008-0000-0600-000063480000}"/>
            </a:ext>
          </a:extLst>
        </xdr:cNvPr>
        <xdr:cNvSpPr txBox="1">
          <a:spLocks noChangeArrowheads="1"/>
        </xdr:cNvSpPr>
      </xdr:nvSpPr>
      <xdr:spPr bwMode="auto">
        <a:xfrm>
          <a:off x="1905000" y="3000375"/>
          <a:ext cx="66675" cy="180975"/>
        </a:xfrm>
        <a:prstGeom prst="rect">
          <a:avLst/>
        </a:prstGeom>
        <a:noFill/>
        <a:ln w="9525">
          <a:noFill/>
          <a:miter lim="800000"/>
          <a:headEnd/>
          <a:tailEnd/>
        </a:ln>
      </xdr:spPr>
    </xdr:sp>
    <xdr:clientData/>
  </xdr:twoCellAnchor>
  <xdr:twoCellAnchor>
    <xdr:from>
      <xdr:col>5</xdr:col>
      <xdr:colOff>28575</xdr:colOff>
      <xdr:row>4</xdr:row>
      <xdr:rowOff>133349</xdr:rowOff>
    </xdr:from>
    <xdr:to>
      <xdr:col>13</xdr:col>
      <xdr:colOff>9525</xdr:colOff>
      <xdr:row>25</xdr:row>
      <xdr:rowOff>123825</xdr:rowOff>
    </xdr:to>
    <xdr:graphicFrame macro="">
      <xdr:nvGraphicFramePr>
        <xdr:cNvPr id="18532" name="Chart 1">
          <a:extLst>
            <a:ext uri="{FF2B5EF4-FFF2-40B4-BE49-F238E27FC236}">
              <a16:creationId xmlns:a16="http://schemas.microsoft.com/office/drawing/2014/main" id="{00000000-0008-0000-0600-0000644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828675</xdr:colOff>
      <xdr:row>5</xdr:row>
      <xdr:rowOff>38100</xdr:rowOff>
    </xdr:from>
    <xdr:to>
      <xdr:col>13</xdr:col>
      <xdr:colOff>266250</xdr:colOff>
      <xdr:row>18</xdr:row>
      <xdr:rowOff>93075</xdr:rowOff>
    </xdr:to>
    <xdr:graphicFrame macro="">
      <xdr:nvGraphicFramePr>
        <xdr:cNvPr id="22578" name="Chart 82">
          <a:extLst>
            <a:ext uri="{FF2B5EF4-FFF2-40B4-BE49-F238E27FC236}">
              <a16:creationId xmlns:a16="http://schemas.microsoft.com/office/drawing/2014/main" id="{00000000-0008-0000-0700-0000325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6</xdr:row>
      <xdr:rowOff>133350</xdr:rowOff>
    </xdr:from>
    <xdr:to>
      <xdr:col>26</xdr:col>
      <xdr:colOff>276225</xdr:colOff>
      <xdr:row>23</xdr:row>
      <xdr:rowOff>123825</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0.00869</cdr:x>
      <cdr:y>0.91722</cdr:y>
    </cdr:from>
    <cdr:to>
      <cdr:x>0.70379</cdr:x>
      <cdr:y>0.98337</cdr:y>
    </cdr:to>
    <cdr:sp macro="" textlink="">
      <cdr:nvSpPr>
        <cdr:cNvPr id="8394753" name="Text Box 1"/>
        <cdr:cNvSpPr txBox="1">
          <a:spLocks xmlns:a="http://schemas.openxmlformats.org/drawingml/2006/main" noChangeArrowheads="1"/>
        </cdr:cNvSpPr>
      </cdr:nvSpPr>
      <cdr:spPr bwMode="auto">
        <a:xfrm xmlns:a="http://schemas.openxmlformats.org/drawingml/2006/main">
          <a:off x="31296" y="1981200"/>
          <a:ext cx="2502354" cy="14287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strike="noStrike">
              <a:solidFill>
                <a:srgbClr val="000000"/>
              </a:solidFill>
              <a:latin typeface="Arial"/>
              <a:cs typeface="Arial"/>
            </a:rPr>
            <a:t>Source : VFEM (Vehicle Fleet Emission Model)</a:t>
          </a:r>
          <a:r>
            <a:rPr lang="en-NZ" sz="800" b="0" i="0" strike="noStrike" baseline="0">
              <a:solidFill>
                <a:srgbClr val="000000"/>
              </a:solidFill>
              <a:latin typeface="Arial"/>
              <a:cs typeface="Arial"/>
            </a:rPr>
            <a:t> </a:t>
          </a:r>
          <a:endParaRPr lang="en-NZ" sz="800" b="0" i="0" strike="noStrike">
            <a:solidFill>
              <a:srgbClr val="000000"/>
            </a:solidFill>
            <a:latin typeface="Arial"/>
            <a:cs typeface="Aria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X:\Fleet_statistics\2018\NZ%20Vehicle%20Fleet%20Graphs%202018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1, 1.2"/>
      <sheetName val="1.1extra"/>
      <sheetName val="1.3a,c"/>
      <sheetName val="1.4 to 1.7"/>
      <sheetName val="1.5b"/>
      <sheetName val="1.8"/>
      <sheetName val="1.9"/>
      <sheetName val="1.10"/>
      <sheetName val="1.11"/>
      <sheetName val="2.1, 2.2, 2.3,2.4"/>
      <sheetName val="2.5a-2.8a"/>
      <sheetName val="2.5b- 2.8"/>
      <sheetName val="2.9"/>
      <sheetName val="2.10"/>
      <sheetName val="2.12"/>
      <sheetName val="2.13"/>
      <sheetName val="3.1,3.2,3.4,8.3"/>
      <sheetName val="3.2b"/>
      <sheetName val="3.5"/>
      <sheetName val="4.1a"/>
      <sheetName val="4.1b"/>
      <sheetName val="4.2a,b"/>
      <sheetName val="4.3a,b"/>
      <sheetName val="Table 3"/>
      <sheetName val="4.4"/>
      <sheetName val="4.5"/>
      <sheetName val="5.1"/>
      <sheetName val="5.2abcd"/>
      <sheetName val="5.3"/>
      <sheetName val="6.1,6.2a,c"/>
      <sheetName val="6.2b"/>
      <sheetName val="6.3"/>
      <sheetName val="6.4a,b"/>
      <sheetName val="6.5a,b"/>
      <sheetName val="6.7a"/>
      <sheetName val="6.7b"/>
      <sheetName val="6.8"/>
      <sheetName val="7.1,7.2"/>
      <sheetName val="7.2b"/>
      <sheetName val="7.3abc"/>
      <sheetName val="7.3de"/>
      <sheetName val="7.4"/>
      <sheetName val="8.1a,b,c"/>
      <sheetName val="8.2a,b,c"/>
      <sheetName val="Table6"/>
      <sheetName val="8.4"/>
      <sheetName val="9.0a,b"/>
      <sheetName val="9.0 extra"/>
      <sheetName val="9.1a,b"/>
      <sheetName val="9.2a,b"/>
      <sheetName val="9.3abcd"/>
      <sheetName val="9.4"/>
      <sheetName val="9.5"/>
      <sheetName val="9.11"/>
      <sheetName val="10.1, 10.2"/>
      <sheetName val="11.1,11.2"/>
      <sheetName val="Offroad"/>
      <sheetName val="Sour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7">
          <cell r="B7" t="str">
            <v>WIMS/RUC approach</v>
          </cell>
        </row>
        <row r="8">
          <cell r="D8" t="str">
            <v>RUC Truck km (millions)</v>
          </cell>
          <cell r="E8" t="str">
            <v>RUC Trailer km (millions)</v>
          </cell>
        </row>
        <row r="9">
          <cell r="A9">
            <v>2001</v>
          </cell>
          <cell r="B9">
            <v>17739.05</v>
          </cell>
          <cell r="D9">
            <v>2229.23</v>
          </cell>
          <cell r="E9">
            <v>988.49</v>
          </cell>
        </row>
        <row r="10">
          <cell r="A10">
            <v>2002</v>
          </cell>
          <cell r="B10">
            <v>17929.2</v>
          </cell>
          <cell r="D10">
            <v>2353.4</v>
          </cell>
          <cell r="E10">
            <v>1042.26</v>
          </cell>
        </row>
        <row r="11">
          <cell r="A11">
            <v>2003</v>
          </cell>
          <cell r="B11">
            <v>18432.75</v>
          </cell>
          <cell r="D11">
            <v>2436.0500000000002</v>
          </cell>
          <cell r="E11">
            <v>1077.52</v>
          </cell>
        </row>
        <row r="12">
          <cell r="A12">
            <v>2004</v>
          </cell>
          <cell r="B12">
            <v>20496.03</v>
          </cell>
          <cell r="D12">
            <v>2600.88</v>
          </cell>
          <cell r="E12">
            <v>1148.23</v>
          </cell>
        </row>
        <row r="13">
          <cell r="A13">
            <v>2005</v>
          </cell>
          <cell r="B13">
            <v>20238.23</v>
          </cell>
          <cell r="D13">
            <v>2651.7</v>
          </cell>
          <cell r="E13">
            <v>1146.18</v>
          </cell>
        </row>
        <row r="14">
          <cell r="A14">
            <v>2006</v>
          </cell>
          <cell r="B14">
            <v>20143.12</v>
          </cell>
          <cell r="D14">
            <v>2652.08</v>
          </cell>
          <cell r="E14">
            <v>1148.6400000000001</v>
          </cell>
        </row>
        <row r="15">
          <cell r="A15">
            <v>2007</v>
          </cell>
          <cell r="B15">
            <v>20774.3</v>
          </cell>
          <cell r="D15">
            <v>2753.38</v>
          </cell>
          <cell r="E15">
            <v>1184.8900000000001</v>
          </cell>
        </row>
        <row r="16">
          <cell r="A16">
            <v>2008</v>
          </cell>
          <cell r="B16">
            <v>22150.26</v>
          </cell>
          <cell r="D16">
            <v>2733.59</v>
          </cell>
          <cell r="E16">
            <v>1193.9100000000001</v>
          </cell>
        </row>
        <row r="17">
          <cell r="A17">
            <v>2009</v>
          </cell>
          <cell r="B17">
            <v>18754.310000000001</v>
          </cell>
          <cell r="D17">
            <v>2591.27</v>
          </cell>
          <cell r="E17">
            <v>1098.1300000000001</v>
          </cell>
        </row>
        <row r="18">
          <cell r="A18">
            <v>2010</v>
          </cell>
          <cell r="B18">
            <v>21209.05</v>
          </cell>
          <cell r="D18">
            <v>2653.39</v>
          </cell>
          <cell r="E18">
            <v>1174.8699999999999</v>
          </cell>
        </row>
        <row r="19">
          <cell r="A19">
            <v>2011</v>
          </cell>
          <cell r="B19">
            <v>21526.01</v>
          </cell>
          <cell r="D19">
            <v>2674.86</v>
          </cell>
          <cell r="E19">
            <v>1222.1400000000001</v>
          </cell>
        </row>
        <row r="20">
          <cell r="A20">
            <v>2012</v>
          </cell>
          <cell r="B20">
            <v>21712.5</v>
          </cell>
          <cell r="D20">
            <v>2738.1</v>
          </cell>
          <cell r="E20">
            <v>1246.98</v>
          </cell>
        </row>
        <row r="21">
          <cell r="A21">
            <v>2013</v>
          </cell>
          <cell r="B21">
            <v>21739.13</v>
          </cell>
          <cell r="D21">
            <v>2664.82</v>
          </cell>
          <cell r="E21">
            <v>1237.67</v>
          </cell>
        </row>
        <row r="22">
          <cell r="A22">
            <v>2014</v>
          </cell>
          <cell r="B22">
            <v>23681.9</v>
          </cell>
          <cell r="D22">
            <v>2831.38</v>
          </cell>
          <cell r="E22">
            <v>1308.55</v>
          </cell>
        </row>
        <row r="23">
          <cell r="A23">
            <v>2015</v>
          </cell>
          <cell r="B23">
            <v>23002.33</v>
          </cell>
          <cell r="D23">
            <v>2786.98</v>
          </cell>
          <cell r="E23">
            <v>1274.9100000000001</v>
          </cell>
        </row>
        <row r="24">
          <cell r="A24">
            <v>2016</v>
          </cell>
          <cell r="B24">
            <v>23256.61</v>
          </cell>
          <cell r="D24">
            <v>2808.61</v>
          </cell>
          <cell r="E24">
            <v>1283.69</v>
          </cell>
        </row>
        <row r="25">
          <cell r="A25">
            <v>2017</v>
          </cell>
          <cell r="B25">
            <v>24896.54</v>
          </cell>
          <cell r="D25">
            <v>2981.97</v>
          </cell>
          <cell r="E25">
            <v>1382.76</v>
          </cell>
        </row>
        <row r="26">
          <cell r="A26">
            <v>2018</v>
          </cell>
          <cell r="B26">
            <v>25329.34</v>
          </cell>
          <cell r="D26">
            <v>3080.23</v>
          </cell>
          <cell r="E26">
            <v>1384.48</v>
          </cell>
        </row>
        <row r="31">
          <cell r="C31" t="str">
            <v>Five year compounded annual tonne-km growth</v>
          </cell>
          <cell r="D31"/>
          <cell r="E31" t="str">
            <v>Five year compounded annual GDP growth</v>
          </cell>
          <cell r="F31"/>
        </row>
        <row r="33">
          <cell r="B33" t="str">
            <v>2001-06</v>
          </cell>
          <cell r="C33">
            <v>2.5744687660927523E-2</v>
          </cell>
          <cell r="E33">
            <v>4.0122650216751765E-2</v>
          </cell>
        </row>
        <row r="34">
          <cell r="B34" t="str">
            <v>2002-07</v>
          </cell>
          <cell r="C34">
            <v>2.9895350304216528E-2</v>
          </cell>
          <cell r="E34">
            <v>3.886113045711781E-2</v>
          </cell>
        </row>
        <row r="35">
          <cell r="B35" t="str">
            <v>2003-08</v>
          </cell>
          <cell r="C35">
            <v>3.7427459533403651E-2</v>
          </cell>
          <cell r="E35">
            <v>3.5530727438499055E-2</v>
          </cell>
        </row>
        <row r="36">
          <cell r="B36" t="str">
            <v>2004-09</v>
          </cell>
          <cell r="C36">
            <v>-1.7604717127562841E-2</v>
          </cell>
          <cell r="E36">
            <v>2.425133398146806E-2</v>
          </cell>
        </row>
        <row r="37">
          <cell r="B37" t="str">
            <v>2005-10</v>
          </cell>
          <cell r="C37">
            <v>9.414961994411053E-3</v>
          </cell>
          <cell r="E37">
            <v>1.5747490136420295E-2</v>
          </cell>
        </row>
        <row r="38">
          <cell r="B38" t="str">
            <v>2006-11</v>
          </cell>
          <cell r="C38">
            <v>1.336840475092238E-2</v>
          </cell>
          <cell r="E38">
            <v>1.2210725653478693E-2</v>
          </cell>
        </row>
        <row r="39">
          <cell r="B39" t="str">
            <v>2007-12</v>
          </cell>
          <cell r="C39">
            <v>8.8734347166288252E-3</v>
          </cell>
          <cell r="E39">
            <v>1.122855130847622E-2</v>
          </cell>
        </row>
        <row r="40">
          <cell r="B40" t="str">
            <v>2008-13</v>
          </cell>
          <cell r="C40">
            <v>-3.7400628926009816E-3</v>
          </cell>
          <cell r="E40">
            <v>9.6663312764575515E-3</v>
          </cell>
        </row>
        <row r="41">
          <cell r="B41" t="str">
            <v>2009-14</v>
          </cell>
          <cell r="C41">
            <v>4.7763078411555027E-2</v>
          </cell>
          <cell r="E41">
            <v>1.688095103312115E-2</v>
          </cell>
        </row>
        <row r="42">
          <cell r="B42" t="str">
            <v>2010-15</v>
          </cell>
          <cell r="C42">
            <v>1.6365986833891899E-2</v>
          </cell>
          <cell r="E42">
            <v>2.4769338892417281E-2</v>
          </cell>
        </row>
        <row r="43">
          <cell r="B43" t="str">
            <v>2011-16</v>
          </cell>
          <cell r="C43">
            <v>1.5585693762867781E-2</v>
          </cell>
          <cell r="E43">
            <v>2.886386811058328E-2</v>
          </cell>
        </row>
        <row r="44">
          <cell r="B44" t="str">
            <v>2012-17</v>
          </cell>
          <cell r="C44">
            <v>2.7746088893642495E-2</v>
          </cell>
          <cell r="E44">
            <v>3.1469367429925121E-2</v>
          </cell>
        </row>
        <row r="45">
          <cell r="B45" t="str">
            <v>2013-18</v>
          </cell>
          <cell r="C45">
            <v>3.1041966667161747E-2</v>
          </cell>
          <cell r="E45">
            <v>3.3347318156011552E-2</v>
          </cell>
        </row>
      </sheetData>
      <sheetData sheetId="57"/>
      <sheetData sheetId="5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transport.govt.nz"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3" Type="http://schemas.openxmlformats.org/officeDocument/2006/relationships/drawing" Target="../drawings/drawing58.xml"/><Relationship Id="rId2" Type="http://schemas.openxmlformats.org/officeDocument/2006/relationships/printerSettings" Target="../printerSettings/printerSettings44.bin"/><Relationship Id="rId1" Type="http://schemas.openxmlformats.org/officeDocument/2006/relationships/hyperlink" Target="https://www.google.co.nz/url?sa=t&amp;rct=j&amp;q=&amp;esrc=s&amp;source=web&amp;cd=2&amp;cad=rja&amp;uact=8&amp;ved=2ahUKEwj328rcqtfcAhUDVbwKHeLeDFAQFjABegQIBxAC&amp;url=https%3A%2F%2Fwww.theicct.org%2Fsites%2Fdefault%2Ffiles%2Fpublications%2FLab-to-road-2017_ICCT-white%2520paper_06112017_vF.pdf&amp;usg=AOvVaw2lPhzUNz5VpPHK2AOh9P-S" TargetMode="Externa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news.ihsmarkit.com/press-release/automotive/average-age-cars-and-light-trucks-us-rises-again-2019-118-years-ihs-markit-" TargetMode="External"/><Relationship Id="rId7" Type="http://schemas.openxmlformats.org/officeDocument/2006/relationships/drawing" Target="../drawings/drawing7.xml"/><Relationship Id="rId2" Type="http://schemas.openxmlformats.org/officeDocument/2006/relationships/hyperlink" Target="http://www.abs.gov.au/ausstats/abs@.nsf/mf/9309.0" TargetMode="External"/><Relationship Id="rId1" Type="http://schemas.openxmlformats.org/officeDocument/2006/relationships/hyperlink" Target="https://automotiveaftermarket.org/aftermarket-industry-trends/canada-automotive-aftermarket/" TargetMode="External"/><Relationship Id="rId6" Type="http://schemas.openxmlformats.org/officeDocument/2006/relationships/printerSettings" Target="../printerSettings/printerSettings7.bin"/><Relationship Id="rId5" Type="http://schemas.openxmlformats.org/officeDocument/2006/relationships/hyperlink" Target="https://www.aiacanada.com/products.html/product/view/id/142" TargetMode="External"/><Relationship Id="rId4" Type="http://schemas.openxmlformats.org/officeDocument/2006/relationships/hyperlink" Target="https://www.abs.gov.au/AUSSTATS/abs@.nsf/DetailsPage/9309.031%20Jan%202019?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
  <sheetViews>
    <sheetView workbookViewId="0">
      <selection activeCell="A18" sqref="A18"/>
    </sheetView>
  </sheetViews>
  <sheetFormatPr defaultColWidth="9.140625" defaultRowHeight="12.75"/>
  <cols>
    <col min="1" max="1" width="72.85546875" style="20" customWidth="1"/>
    <col min="2" max="2" width="7.85546875" style="20" customWidth="1"/>
    <col min="3" max="3" width="46" style="20" customWidth="1"/>
    <col min="4" max="4" width="44.28515625" style="20" customWidth="1"/>
    <col min="5" max="16384" width="9.140625" style="20"/>
  </cols>
  <sheetData>
    <row r="1" spans="1:5" ht="33" customHeight="1">
      <c r="A1" s="106" t="s">
        <v>1221</v>
      </c>
      <c r="B1" s="24"/>
      <c r="C1" s="24"/>
      <c r="D1" s="107" t="s">
        <v>740</v>
      </c>
      <c r="E1" s="24"/>
    </row>
    <row r="2" spans="1:5" ht="12.75" customHeight="1">
      <c r="A2" s="25" t="s">
        <v>1260</v>
      </c>
      <c r="B2" s="24"/>
      <c r="C2" s="24"/>
      <c r="D2" s="108" t="s">
        <v>448</v>
      </c>
      <c r="E2" s="24"/>
    </row>
    <row r="4" spans="1:5" ht="15">
      <c r="A4" s="25" t="s">
        <v>404</v>
      </c>
      <c r="C4" s="25" t="s">
        <v>112</v>
      </c>
    </row>
    <row r="5" spans="1:5">
      <c r="A5" s="21" t="s">
        <v>314</v>
      </c>
      <c r="C5" s="92" t="s">
        <v>115</v>
      </c>
    </row>
    <row r="6" spans="1:5">
      <c r="A6" s="21" t="s">
        <v>1080</v>
      </c>
      <c r="B6" s="23"/>
      <c r="C6" s="21" t="s">
        <v>692</v>
      </c>
    </row>
    <row r="7" spans="1:5">
      <c r="A7" s="21" t="s">
        <v>315</v>
      </c>
      <c r="C7" s="21" t="s">
        <v>693</v>
      </c>
    </row>
    <row r="8" spans="1:5">
      <c r="A8" s="21" t="s">
        <v>1235</v>
      </c>
      <c r="C8" s="21" t="s">
        <v>694</v>
      </c>
      <c r="D8" s="22"/>
    </row>
    <row r="9" spans="1:5">
      <c r="A9" s="608"/>
    </row>
    <row r="10" spans="1:5">
      <c r="A10" s="21" t="s">
        <v>451</v>
      </c>
      <c r="C10" s="91" t="s">
        <v>114</v>
      </c>
    </row>
    <row r="11" spans="1:5">
      <c r="A11" s="21" t="s">
        <v>341</v>
      </c>
      <c r="C11" s="21" t="s">
        <v>361</v>
      </c>
    </row>
    <row r="12" spans="1:5">
      <c r="A12" s="21" t="s">
        <v>1236</v>
      </c>
      <c r="C12" s="21" t="s">
        <v>319</v>
      </c>
    </row>
    <row r="13" spans="1:5">
      <c r="A13" s="22" t="s">
        <v>449</v>
      </c>
      <c r="C13" s="21" t="s">
        <v>695</v>
      </c>
    </row>
    <row r="14" spans="1:5">
      <c r="A14" s="22" t="s">
        <v>450</v>
      </c>
      <c r="C14" s="21" t="s">
        <v>320</v>
      </c>
    </row>
    <row r="15" spans="1:5">
      <c r="A15" s="228" t="s">
        <v>1237</v>
      </c>
      <c r="C15" s="21" t="s">
        <v>326</v>
      </c>
    </row>
    <row r="16" spans="1:5">
      <c r="A16" s="227" t="s">
        <v>699</v>
      </c>
      <c r="C16" s="21" t="s">
        <v>1243</v>
      </c>
    </row>
    <row r="17" spans="1:4">
      <c r="C17" s="21" t="s">
        <v>327</v>
      </c>
    </row>
    <row r="18" spans="1:4">
      <c r="A18" s="229" t="s">
        <v>122</v>
      </c>
      <c r="C18" s="21" t="s">
        <v>328</v>
      </c>
    </row>
    <row r="19" spans="1:4">
      <c r="A19" s="227" t="s">
        <v>934</v>
      </c>
      <c r="C19" s="21" t="s">
        <v>1104</v>
      </c>
    </row>
    <row r="20" spans="1:4">
      <c r="C20" s="21" t="s">
        <v>1244</v>
      </c>
    </row>
    <row r="21" spans="1:4">
      <c r="C21" s="21" t="s">
        <v>1245</v>
      </c>
    </row>
    <row r="22" spans="1:4">
      <c r="A22" s="21"/>
    </row>
    <row r="23" spans="1:4" ht="15">
      <c r="A23" s="25" t="s">
        <v>61</v>
      </c>
      <c r="C23" s="91" t="s">
        <v>113</v>
      </c>
    </row>
    <row r="24" spans="1:4">
      <c r="A24" s="21" t="s">
        <v>342</v>
      </c>
      <c r="C24" s="21" t="s">
        <v>321</v>
      </c>
    </row>
    <row r="25" spans="1:4">
      <c r="A25" s="21" t="s">
        <v>355</v>
      </c>
      <c r="C25" s="21" t="s">
        <v>322</v>
      </c>
    </row>
    <row r="26" spans="1:4">
      <c r="A26" s="21" t="s">
        <v>332</v>
      </c>
      <c r="C26" s="21" t="s">
        <v>323</v>
      </c>
    </row>
    <row r="27" spans="1:4">
      <c r="A27" s="21" t="s">
        <v>333</v>
      </c>
      <c r="C27" s="21" t="s">
        <v>1246</v>
      </c>
    </row>
    <row r="28" spans="1:4">
      <c r="A28" s="21" t="s">
        <v>683</v>
      </c>
      <c r="C28" s="21" t="s">
        <v>647</v>
      </c>
    </row>
    <row r="29" spans="1:4">
      <c r="A29" s="21" t="s">
        <v>684</v>
      </c>
      <c r="C29" s="21" t="s">
        <v>1247</v>
      </c>
    </row>
    <row r="30" spans="1:4">
      <c r="A30" s="21" t="s">
        <v>1239</v>
      </c>
      <c r="C30" s="21"/>
    </row>
    <row r="31" spans="1:4">
      <c r="A31" s="21" t="s">
        <v>685</v>
      </c>
    </row>
    <row r="32" spans="1:4" ht="15">
      <c r="A32" s="21" t="s">
        <v>686</v>
      </c>
      <c r="C32" s="25" t="s">
        <v>902</v>
      </c>
      <c r="D32" s="25"/>
    </row>
    <row r="33" spans="1:4">
      <c r="A33" s="21" t="s">
        <v>687</v>
      </c>
      <c r="C33" s="228" t="s">
        <v>362</v>
      </c>
      <c r="D33" s="218"/>
    </row>
    <row r="34" spans="1:4">
      <c r="A34" s="21" t="s">
        <v>688</v>
      </c>
      <c r="C34" s="228" t="s">
        <v>935</v>
      </c>
    </row>
    <row r="35" spans="1:4">
      <c r="A35" s="21" t="s">
        <v>689</v>
      </c>
      <c r="C35" s="228" t="s">
        <v>329</v>
      </c>
      <c r="D35" s="218"/>
    </row>
    <row r="36" spans="1:4">
      <c r="A36" s="21" t="s">
        <v>690</v>
      </c>
      <c r="C36" s="228" t="s">
        <v>330</v>
      </c>
      <c r="D36" s="218"/>
    </row>
    <row r="37" spans="1:4">
      <c r="A37" s="22" t="s">
        <v>151</v>
      </c>
      <c r="C37" s="228" t="s">
        <v>331</v>
      </c>
      <c r="D37" s="218"/>
    </row>
    <row r="38" spans="1:4">
      <c r="A38" s="21" t="s">
        <v>1240</v>
      </c>
      <c r="C38" s="228" t="s">
        <v>1176</v>
      </c>
      <c r="D38" s="218"/>
    </row>
    <row r="39" spans="1:4">
      <c r="A39" s="21" t="s">
        <v>1241</v>
      </c>
      <c r="C39" s="228" t="s">
        <v>698</v>
      </c>
      <c r="D39" s="218"/>
    </row>
    <row r="40" spans="1:4">
      <c r="B40" s="217"/>
      <c r="D40" s="218"/>
    </row>
    <row r="41" spans="1:4">
      <c r="A41" s="21" t="s">
        <v>812</v>
      </c>
      <c r="B41" s="217"/>
    </row>
    <row r="42" spans="1:4" ht="15">
      <c r="B42" s="217"/>
      <c r="C42" s="25" t="s">
        <v>338</v>
      </c>
    </row>
    <row r="43" spans="1:4" ht="15">
      <c r="A43" s="25" t="s">
        <v>551</v>
      </c>
      <c r="B43" s="217"/>
      <c r="C43" s="608" t="s">
        <v>1081</v>
      </c>
    </row>
    <row r="44" spans="1:4">
      <c r="A44" s="227" t="s">
        <v>356</v>
      </c>
      <c r="B44" s="217"/>
      <c r="C44" s="608" t="s">
        <v>1082</v>
      </c>
    </row>
    <row r="45" spans="1:4">
      <c r="A45" s="227" t="s">
        <v>357</v>
      </c>
      <c r="B45" s="217"/>
      <c r="C45" s="608" t="s">
        <v>1083</v>
      </c>
    </row>
    <row r="46" spans="1:4">
      <c r="A46" s="227" t="s">
        <v>621</v>
      </c>
      <c r="B46" s="217"/>
      <c r="C46" s="21" t="s">
        <v>733</v>
      </c>
    </row>
    <row r="47" spans="1:4">
      <c r="A47" s="227" t="s">
        <v>149</v>
      </c>
      <c r="B47" s="218"/>
      <c r="C47" s="21" t="s">
        <v>734</v>
      </c>
    </row>
    <row r="48" spans="1:4">
      <c r="A48" s="227" t="s">
        <v>691</v>
      </c>
      <c r="B48" s="218"/>
      <c r="C48" s="21" t="s">
        <v>735</v>
      </c>
    </row>
    <row r="49" spans="1:3">
      <c r="A49" s="227" t="s">
        <v>847</v>
      </c>
      <c r="C49" s="21" t="s">
        <v>736</v>
      </c>
    </row>
    <row r="50" spans="1:3">
      <c r="C50" s="21" t="s">
        <v>1249</v>
      </c>
    </row>
    <row r="51" spans="1:3" ht="15">
      <c r="A51" s="105" t="s">
        <v>452</v>
      </c>
      <c r="C51" s="21" t="s">
        <v>1250</v>
      </c>
    </row>
    <row r="52" spans="1:3">
      <c r="A52" s="21" t="s">
        <v>532</v>
      </c>
    </row>
    <row r="53" spans="1:3" ht="15">
      <c r="A53" s="21" t="s">
        <v>358</v>
      </c>
      <c r="C53" s="25" t="s">
        <v>470</v>
      </c>
    </row>
    <row r="54" spans="1:3">
      <c r="A54" s="21" t="s">
        <v>359</v>
      </c>
      <c r="C54" s="21" t="s">
        <v>334</v>
      </c>
    </row>
    <row r="55" spans="1:3">
      <c r="A55" s="21" t="s">
        <v>360</v>
      </c>
      <c r="C55" s="21" t="s">
        <v>335</v>
      </c>
    </row>
    <row r="56" spans="1:3">
      <c r="A56" s="21" t="s">
        <v>696</v>
      </c>
    </row>
    <row r="57" spans="1:3" ht="15">
      <c r="A57" s="21" t="s">
        <v>697</v>
      </c>
      <c r="C57" s="25" t="s">
        <v>150</v>
      </c>
    </row>
    <row r="58" spans="1:3">
      <c r="A58" s="21" t="s">
        <v>324</v>
      </c>
      <c r="C58" s="21" t="s">
        <v>336</v>
      </c>
    </row>
    <row r="59" spans="1:3">
      <c r="A59" s="21" t="s">
        <v>1242</v>
      </c>
      <c r="C59" s="21" t="s">
        <v>337</v>
      </c>
    </row>
  </sheetData>
  <phoneticPr fontId="7" type="noConversion"/>
  <hyperlinks>
    <hyperlink ref="A5" location="'1.1, 1.2'!A1" display="Figure 1.1  Composition of the NZ Fleet" xr:uid="{00000000-0004-0000-0000-000000000000}"/>
    <hyperlink ref="D2" r:id="rId1" xr:uid="{00000000-0004-0000-0000-000001000000}"/>
    <hyperlink ref="A10" location="'1.4 to 1.7'!A1" display="Figure 1.4  Light fleet travel by year" xr:uid="{00000000-0004-0000-0000-000002000000}"/>
    <hyperlink ref="A11" location="'1.4 to 1.7'!A1" display="Figure 1.5  Light fleet ownership per capita by year" xr:uid="{00000000-0004-0000-0000-000003000000}"/>
    <hyperlink ref="A13" location="'1.4 to 1.7'!A1" display="Figure 1.6  Light fleet travel per capita by year" xr:uid="{00000000-0004-0000-0000-000004000000}"/>
    <hyperlink ref="A14" location="'1.4 to 1.7'!A1" display="Figure 1.7  Light fleet average vehicle travel by year" xr:uid="{00000000-0004-0000-0000-000005000000}"/>
    <hyperlink ref="A16" location="'1.8'!A1" display="Figure 1.8  International comparisons of fleet ages" xr:uid="{00000000-0004-0000-0000-000006000000}"/>
    <hyperlink ref="A18" location="'1.10'!A1" display="Figure 1.10  Light fleet share of CO2 emissions" xr:uid="{00000000-0004-0000-0000-000007000000}"/>
    <hyperlink ref="A24" location="'2.1, 2.2, 2.3,2.4'!A1" display="Figure 2.1  Number of new/used light vehicles by year " xr:uid="{00000000-0004-0000-0000-000008000000}"/>
    <hyperlink ref="A25" location="'2.1, 2.2, 2.3,2.4'!A1" display="Figure 2.2  Percentage of used imports in the light/truck/bus fleets, by year" xr:uid="{00000000-0004-0000-0000-000009000000}"/>
    <hyperlink ref="A44" location="'3.1,3.2,3.4,8.3'!A1" display="Figure 3.1  Total LPV, LCV, Truck and Bus travel by year of manufacture in 5 year blocks" xr:uid="{00000000-0004-0000-0000-00000A000000}"/>
    <hyperlink ref="A47" location="'3.1,3.2,3.4,8.3'!A1" display="Figure 3.4  LPV, LCV, Truck and Bus travel per vehicle by year of manufacture in 5 year blocks" xr:uid="{00000000-0004-0000-0000-00000B000000}"/>
    <hyperlink ref="A45" location="'3.1,3.2,3.4,8.3'!A1" display="Figure 3.2 Light, truck, bus travel by new/used, by year of manufacture in 5 year blocks" xr:uid="{00000000-0004-0000-0000-00000C000000}"/>
    <hyperlink ref="A48" location="'3.5'!A1" display="Figure 3.5  Average light travel in 2007 by year of manufacture" xr:uid="{00000000-0004-0000-0000-00000D000000}"/>
    <hyperlink ref="A52" location="'4.1a'!A1" display="Figure 4.1a  Light fleet average engine capacity by year" xr:uid="{00000000-0004-0000-0000-00000E000000}"/>
    <hyperlink ref="A53" location="'4.1b'!A1" display="Figure 4.1b  Light fleet average engine capacity by petrol/diesel by year " xr:uid="{00000000-0004-0000-0000-00000F000000}"/>
    <hyperlink ref="A54" location="'4.2a,b'!A1" display="Figure 4.2a  Light fleet numbers within cc bands, by month" xr:uid="{00000000-0004-0000-0000-000010000000}"/>
    <hyperlink ref="A55" location="'4.2a,b'!A1" display="Figure 4.2b  Light fleet numbers within cc bands, relative to Jan 2000" xr:uid="{00000000-0004-0000-0000-000011000000}"/>
    <hyperlink ref="A56" location="'4.3a,b'!A1" display="Figure 4.3a  Light passenger average travel in 2007 by cc band, by year of manufacture" xr:uid="{00000000-0004-0000-0000-000012000000}"/>
    <hyperlink ref="A57" location="'4.3a,b'!A1" display="Figure 4.3b  Light commercial average travel by cc band, by year of manufacture" xr:uid="{00000000-0004-0000-0000-000013000000}"/>
    <hyperlink ref="C11" location="'6.1,6.2a,c'!A1" display="Figure 6.1  Number of NZ new/used imports entering the light fleet by year" xr:uid="{00000000-0004-0000-0000-000014000000}"/>
    <hyperlink ref="C12" location="'6.1,6.2a,c'!A1" display="Figure 6.2a  Average age of used imports entering the light fleet by year" xr:uid="{00000000-0004-0000-0000-000015000000}"/>
    <hyperlink ref="C15" location="'6.3'!A1" display="Figure 6.3  Average engine size of vehicles entering the light fleet, by petrol/diesel and year" xr:uid="{00000000-0004-0000-0000-000016000000}"/>
    <hyperlink ref="C16" location="'6.4a,b'!A1" display="Figure 6.4a  Numbers of new and used imports entering the light fleet, by engize size band and year" xr:uid="{00000000-0004-0000-0000-000017000000}"/>
    <hyperlink ref="C24" location="'7.1,7.2'!A1" display="Figure 7.1a  Number of light fleet used imports/NZ new scrapped, by year" xr:uid="{00000000-0004-0000-0000-000018000000}"/>
    <hyperlink ref="C26" location="'7.1,7.2'!A1" display="Figure 7.2a  Average age of light fleet used imports/NZ new when scrapped, by year" xr:uid="{00000000-0004-0000-0000-000019000000}"/>
    <hyperlink ref="C35" location="'8.2a,b,c'!A1" display="Figure 8.2a  Percentage of light passenger/commercial vehicles by petrol/diesel" xr:uid="{00000000-0004-0000-0000-00001A000000}"/>
    <hyperlink ref="C36" location="'8.2a,b,c'!A1" display="Figure 8.2b  Percentage of light passenger/commercial travel by petrol/diesel" xr:uid="{00000000-0004-0000-0000-00001B000000}"/>
    <hyperlink ref="C54" location="'10.1, 10.2'!A1" display="Figure 10.1  Travel weighted vehicle age by year" xr:uid="{00000000-0004-0000-0000-00001C000000}"/>
    <hyperlink ref="C55" location="'10.1, 10.2'!A1" display="Figure 10.2  Travel weighted engine size by year" xr:uid="{00000000-0004-0000-0000-00001D000000}"/>
    <hyperlink ref="A7" location="'1.1, 1.2'!A1" display="Figure 1.2  Composition of the NZ fleet relative to Jan 2000" xr:uid="{00000000-0004-0000-0000-00001E000000}"/>
    <hyperlink ref="A8" location="'1.3a,c'!A1" display="Figure 1.3a,c  Travel by light passenger/light commercial/other" xr:uid="{00000000-0004-0000-0000-00001F000000}"/>
    <hyperlink ref="C7" location="'5.2abcd'!A1" display="Figure 5.2abcd  Vehicles entering/leaving the fleet in 2010 by Year of Manufacture" xr:uid="{00000000-0004-0000-0000-000020000000}"/>
    <hyperlink ref="A6" location="'1.1extra'!A1" display="Figure 1.1 extra Vehicle average ages" xr:uid="{00000000-0004-0000-0000-000021000000}"/>
    <hyperlink ref="A37" location="'2.9'!A1" display="Figure 2.9 Heavy vehicle mass" xr:uid="{00000000-0004-0000-0000-000022000000}"/>
    <hyperlink ref="C37" location="'3.1,3.2,3.4,8.3'!A1" display="Figure 8.3  Light fleet petrol and diesel travel by year of manufacture in 5 year blocks" xr:uid="{00000000-0004-0000-0000-000023000000}"/>
    <hyperlink ref="C8" location="'5.3'!A1" display="Figure 5.3  Detailed engine size breakdown of vehicles entering and leaving the light fleet, 2005-2010" xr:uid="{00000000-0004-0000-0000-000024000000}"/>
    <hyperlink ref="C19" location="'6.7a'!A1" display="Figure 6.7a  Country of manufacture of vehicles entering the fleet" xr:uid="{00000000-0004-0000-0000-000025000000}"/>
    <hyperlink ref="C34" location="'8.2a,b,c'!A1" display="Figure 8.2  Petrol and diesel travel" xr:uid="{00000000-0004-0000-0000-000026000000}"/>
    <hyperlink ref="C58" location="'11.1,11.2'!A1" display="Figure 11.1  Truck and trailer travel" xr:uid="{00000000-0004-0000-0000-000027000000}"/>
    <hyperlink ref="C59" location="'11.1,11.2'!A1" display="Figure 11.2  Truck+trailer tonne-km" xr:uid="{00000000-0004-0000-0000-000028000000}"/>
    <hyperlink ref="C6" location="'5.1'!A1" display="Figure 5.1  Entry and exit from the fleet, 2000-2010" xr:uid="{00000000-0004-0000-0000-000029000000}"/>
    <hyperlink ref="C14" location="'6.1,6.2a,c'!A1" display="Figure 6.2c  Average age of used imports entering the truck and bus fleets by year" xr:uid="{00000000-0004-0000-0000-00002A000000}"/>
    <hyperlink ref="C25" location="'7.1,7.2'!A1" display="Figure 7.1b  Number of heavy fleet used imports/NZ new scrapped, by year" xr:uid="{00000000-0004-0000-0000-00002B000000}"/>
    <hyperlink ref="C27" location="'7.2b'!A1" display="Figure 7.2b  Average age of vehicles when scrapped, by year and fuel" xr:uid="{00000000-0004-0000-0000-00002C000000}"/>
    <hyperlink ref="C17" location="'6.5a,b'!A1" display="Figure 6.5a  Numbers of motorcycles entering the fleet, by engize size band and year" xr:uid="{00000000-0004-0000-0000-00002D000000}"/>
    <hyperlink ref="C18" location="'6.5a,b'!A1" display="Figure 6.5b  Average engine capacity of motorcycles entering the fleet, by year" xr:uid="{00000000-0004-0000-0000-00002E000000}"/>
    <hyperlink ref="A15" location="'1.4 to 1.7'!A1" display="Table Fleet travel by vehicle type" xr:uid="{00000000-0004-0000-0000-00002F000000}"/>
    <hyperlink ref="A26" location="'2.1, 2.2, 2.3,2.4'!A1" display="Figure 2.3 Average age of Light, Trucks and Buses by year" xr:uid="{00000000-0004-0000-0000-000030000000}"/>
    <hyperlink ref="A27" location="'2.1, 2.2, 2.3,2.4'!A1" display="Figure 2.4 Light fleet average age in detail, by year" xr:uid="{00000000-0004-0000-0000-000031000000}"/>
    <hyperlink ref="A28" location="'2.5a-2.8a'!A1" display="Figure 2.5a Light fleet year of manufacture, Dec 2010" xr:uid="{00000000-0004-0000-0000-000032000000}"/>
    <hyperlink ref="A29" location="'2.5b- 2.8'!A1" display="Figure 2.5b Light passenger fleet year of manufacture in 5 year blocks" xr:uid="{00000000-0004-0000-0000-000033000000}"/>
    <hyperlink ref="A30" location="'2.5b- 2.8'!A1" display="Figure 2.5c Light commercial fleet year of manufacture in 5 year blocks" xr:uid="{00000000-0004-0000-0000-000034000000}"/>
    <hyperlink ref="A31" location="'2.5a-2.8a'!A1" display="Figure 2.6a Motorcycle year of manufacture" xr:uid="{00000000-0004-0000-0000-000035000000}"/>
    <hyperlink ref="A32" location="'2.5b- 2.8'!A1" display="Figure 2.6b Motorcycle year of manufacture in 5 year blocks" xr:uid="{00000000-0004-0000-0000-000036000000}"/>
    <hyperlink ref="A33" location="'2.5a-2.8a'!A1" display="Figure 2.7a Truck year of manufacture" xr:uid="{00000000-0004-0000-0000-000037000000}"/>
    <hyperlink ref="A34" location="'2.5b- 2.8'!A1" display="Figure 2.7b Truck year of manufacture in 5 year blocks" xr:uid="{00000000-0004-0000-0000-000038000000}"/>
    <hyperlink ref="A35" location="'2.5a-2.8a'!A1" display="Figure 2.8a Bus year of manufacture" xr:uid="{00000000-0004-0000-0000-000039000000}"/>
    <hyperlink ref="A36" location="'2.5b- 2.8'!A1" display="Figure 2.8b Bus year of manufacture in 5 year blocks" xr:uid="{00000000-0004-0000-0000-00003A000000}"/>
    <hyperlink ref="A46" location="'3.2b'!A1" display="Figure 3.2b Travel by new/used passenger light fleet" xr:uid="{00000000-0004-0000-0000-00003B000000}"/>
    <hyperlink ref="A58" location="'4.4'!A1" display="Figure 4.4 Motorcycle fleet engine composition by year" xr:uid="{00000000-0004-0000-0000-00003C000000}"/>
    <hyperlink ref="A59" location="'4.5'!A1" display="Figure 4.5 Average motorcycle fleet engine capacity by year" xr:uid="{00000000-0004-0000-0000-00003D000000}"/>
    <hyperlink ref="C13" location="'6.2b'!A1" display="Figure 6.2b 2010 used light imports : Year of manufacture and fuel" xr:uid="{00000000-0004-0000-0000-00003E000000}"/>
    <hyperlink ref="C33" location="'8.1a,b,c'!A1" display="Figure 8.1 Diesel vehicles in the light, truck and bus fleets" xr:uid="{00000000-0004-0000-0000-00003F000000}"/>
    <hyperlink ref="C46" location="'9.1a,b'!A1" display="Figure 9.1 New lights : quarterly CO2 emissions bands" xr:uid="{00000000-0004-0000-0000-000040000000}"/>
    <hyperlink ref="C47" location="'9.2a,b'!A1" display="Figure 9.2 Used lights : quarterly CO2 emissions bands" xr:uid="{00000000-0004-0000-0000-000041000000}"/>
    <hyperlink ref="C48" location="'9.3abcd'!A1" display="Figure 9.3 Used+new lights : quarterly CO2 emissions bands" xr:uid="{00000000-0004-0000-0000-000042000000}"/>
    <hyperlink ref="C49" location="'9.4'!A1" display="Figure 9.4 Average quarterly CO2 emissions of light fleet registrations" xr:uid="{00000000-0004-0000-0000-000043000000}"/>
    <hyperlink ref="A49" location="'Table 3'!A1" display="Table 3 Light fleet travel by engine size" xr:uid="{00000000-0004-0000-0000-000044000000}"/>
    <hyperlink ref="C28" location="'7.3abc'!A1" display="Figure 7.3a,b,c Last odometer reading of scrapped vehicles" xr:uid="{00000000-0004-0000-0000-000045000000}"/>
    <hyperlink ref="C29" location="'7.3de'!A1" display="Figure 7.3d,e Last odometer reading of scrapped vehicles by cc band" xr:uid="{00000000-0004-0000-0000-000046000000}"/>
    <hyperlink ref="A39" location="'2.11'!A1" display="Figure 2.11 Light fleet age structure" xr:uid="{00000000-0004-0000-0000-000047000000}"/>
    <hyperlink ref="A41" location="'2.13'!A1" display="Figure 2.13 Light diesel fleet age breakdown" xr:uid="{00000000-0004-0000-0000-000048000000}"/>
    <hyperlink ref="C38" location="Table6!A1" display="Table 6 Primary fuel types by vehicle type" xr:uid="{00000000-0004-0000-0000-000049000000}"/>
    <hyperlink ref="C39" location="'8.4'!A1" display="Figure 8.4ab LPG, CNG and electric light vehicles" xr:uid="{00000000-0004-0000-0000-00004A000000}"/>
    <hyperlink ref="A38" location="'2.10'!A1" display="Figure2.10 Light fleet age distribution" xr:uid="{00000000-0004-0000-0000-00004B000000}"/>
    <hyperlink ref="C51" location="'9.11'!A1" display="Figure 9.11 Emissions standards of vehicles in the light fleet" xr:uid="{00000000-0004-0000-0000-00004C000000}"/>
    <hyperlink ref="A12" location="'1.5b'!A1" display="Figure 1.5b,c Regional light fleet ownership per capita" xr:uid="{00000000-0004-0000-0000-00004D000000}"/>
    <hyperlink ref="A19" location="'1.11'!A1" display="Figure 1.11 Population and fleet growth" xr:uid="{00000000-0004-0000-0000-00004E000000}"/>
    <hyperlink ref="C43" location="'9.0a,b'!A1" display="Figure 9.0a  Real world emissions vs laboratory test results" xr:uid="{00000000-0004-0000-0000-00004F000000}"/>
    <hyperlink ref="C44" location="'9.0a,b'!A1" display="Figure 9.0b  Divergence between real world and test petrol economy" xr:uid="{00000000-0004-0000-0000-000050000000}"/>
    <hyperlink ref="C45" location="'9.0 extra'!A1" display="Figure 9.0extra Vehicles registered by month" xr:uid="{00000000-0004-0000-0000-000051000000}"/>
    <hyperlink ref="C20" location="'6.7b'!A1" display="Figure 6.7b  Country of origin of vehicles entering the fleet" xr:uid="{00000000-0004-0000-0000-000052000000}"/>
    <hyperlink ref="C21" location="'6.8'!A1" display="Figure 6.8  NZ new and used imports entering the light fleet by fuel type" xr:uid="{00000000-0004-0000-0000-000053000000}"/>
    <hyperlink ref="C50" location="'9.5'!A1" display="Figure 9.5 Aerage fuel economy of NZ new light registrations  by cc band and fuel" xr:uid="{00000000-0004-0000-0000-000054000000}"/>
  </hyperlinks>
  <pageMargins left="0.75" right="0.75" top="1" bottom="1" header="0.5" footer="0.5"/>
  <pageSetup paperSize="9"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AJ66"/>
  <sheetViews>
    <sheetView zoomScale="85" zoomScaleNormal="85" workbookViewId="0">
      <selection activeCell="O1" sqref="O1:P1"/>
    </sheetView>
  </sheetViews>
  <sheetFormatPr defaultColWidth="8.85546875" defaultRowHeight="12.75"/>
  <cols>
    <col min="1" max="1" width="12.42578125" customWidth="1"/>
    <col min="2" max="2" width="10.42578125" customWidth="1"/>
    <col min="3" max="3" width="11.28515625" customWidth="1"/>
    <col min="4" max="4" width="9.42578125" bestFit="1" customWidth="1"/>
    <col min="5" max="5" width="9.7109375" customWidth="1"/>
    <col min="6" max="6" width="10.42578125" customWidth="1"/>
    <col min="7" max="7" width="9.28515625" bestFit="1" customWidth="1"/>
    <col min="8" max="27" width="8.85546875" customWidth="1"/>
    <col min="28" max="28" width="10" customWidth="1"/>
  </cols>
  <sheetData>
    <row r="1" spans="1:36" ht="29.25" customHeight="1" thickBot="1">
      <c r="A1" s="28" t="s">
        <v>344</v>
      </c>
      <c r="B1" s="29"/>
      <c r="C1" s="29"/>
      <c r="D1" s="29"/>
      <c r="E1" s="29"/>
      <c r="F1" s="29"/>
      <c r="G1" s="29"/>
      <c r="H1" s="29"/>
      <c r="I1" s="29"/>
      <c r="J1" s="29"/>
      <c r="K1" s="29"/>
      <c r="L1" s="29"/>
      <c r="M1" s="29"/>
      <c r="N1" s="29"/>
      <c r="O1" s="684" t="s">
        <v>473</v>
      </c>
      <c r="P1" s="684"/>
      <c r="Q1" s="29"/>
      <c r="R1" s="29"/>
      <c r="S1" s="29"/>
      <c r="T1" s="29"/>
      <c r="U1" s="29"/>
      <c r="V1" s="29"/>
      <c r="W1" s="29"/>
    </row>
    <row r="2" spans="1:36" ht="21.75" customHeight="1" thickBot="1">
      <c r="A2" s="69"/>
      <c r="B2" s="687" t="s">
        <v>439</v>
      </c>
      <c r="C2" s="688"/>
      <c r="D2" s="688"/>
      <c r="E2" s="688"/>
      <c r="F2" s="688"/>
      <c r="G2" s="688"/>
      <c r="H2" s="689"/>
      <c r="I2" s="689"/>
      <c r="J2" s="689"/>
      <c r="K2" s="689"/>
      <c r="L2" s="689"/>
      <c r="M2" s="690"/>
      <c r="N2" s="687" t="s">
        <v>79</v>
      </c>
      <c r="O2" s="688"/>
      <c r="P2" s="688"/>
      <c r="Q2" s="688"/>
      <c r="R2" s="688"/>
      <c r="S2" s="688"/>
      <c r="T2" s="689"/>
      <c r="U2" s="689"/>
      <c r="V2" s="689"/>
      <c r="W2" s="689"/>
      <c r="X2" s="691" t="s">
        <v>84</v>
      </c>
      <c r="Y2" s="692"/>
      <c r="Z2" s="692"/>
      <c r="AA2" s="692"/>
      <c r="AB2" s="692"/>
      <c r="AC2" s="692"/>
      <c r="AD2" s="692"/>
      <c r="AE2" s="692"/>
      <c r="AF2" s="692"/>
    </row>
    <row r="3" spans="1:36" ht="63.75">
      <c r="A3" s="4" t="s">
        <v>416</v>
      </c>
      <c r="B3" s="4" t="s">
        <v>66</v>
      </c>
      <c r="C3" s="4" t="s">
        <v>67</v>
      </c>
      <c r="D3" s="4" t="s">
        <v>74</v>
      </c>
      <c r="E3" s="4" t="s">
        <v>75</v>
      </c>
      <c r="F3" s="73" t="s">
        <v>548</v>
      </c>
      <c r="G3" s="73" t="s">
        <v>549</v>
      </c>
      <c r="H3" s="120" t="s">
        <v>592</v>
      </c>
      <c r="I3" s="4" t="s">
        <v>593</v>
      </c>
      <c r="J3" s="4" t="s">
        <v>80</v>
      </c>
      <c r="K3" s="4" t="s">
        <v>81</v>
      </c>
      <c r="L3" s="4" t="s">
        <v>82</v>
      </c>
      <c r="M3" s="4" t="s">
        <v>83</v>
      </c>
      <c r="N3" s="136" t="s">
        <v>6</v>
      </c>
      <c r="O3" s="4" t="s">
        <v>7</v>
      </c>
      <c r="P3" s="116" t="s">
        <v>4</v>
      </c>
      <c r="Q3" s="67" t="s">
        <v>429</v>
      </c>
      <c r="R3" s="67" t="s">
        <v>68</v>
      </c>
      <c r="S3" s="67" t="s">
        <v>69</v>
      </c>
      <c r="T3" s="67" t="s">
        <v>70</v>
      </c>
      <c r="U3" s="67" t="s">
        <v>71</v>
      </c>
      <c r="V3" s="67" t="s">
        <v>63</v>
      </c>
      <c r="W3" s="67" t="s">
        <v>72</v>
      </c>
      <c r="X3" s="67" t="s">
        <v>73</v>
      </c>
      <c r="Y3" s="67" t="s">
        <v>77</v>
      </c>
      <c r="Z3" s="67" t="s">
        <v>78</v>
      </c>
      <c r="AA3" s="67" t="s">
        <v>76</v>
      </c>
      <c r="AB3" s="73" t="s">
        <v>547</v>
      </c>
      <c r="AC3" s="114" t="s">
        <v>546</v>
      </c>
      <c r="AD3" s="120" t="s">
        <v>594</v>
      </c>
      <c r="AE3" s="67" t="s">
        <v>85</v>
      </c>
      <c r="AF3" s="67" t="s">
        <v>86</v>
      </c>
      <c r="AG3" s="67" t="s">
        <v>650</v>
      </c>
      <c r="AH3" s="67" t="s">
        <v>682</v>
      </c>
    </row>
    <row r="4" spans="1:36">
      <c r="A4" s="44">
        <v>2000</v>
      </c>
      <c r="B4" s="50">
        <v>1527641</v>
      </c>
      <c r="C4" s="50">
        <v>966687</v>
      </c>
      <c r="D4" s="97">
        <v>1276498</v>
      </c>
      <c r="E4" s="97">
        <v>870680</v>
      </c>
      <c r="F4" s="97">
        <v>251143</v>
      </c>
      <c r="G4" s="97">
        <v>96007</v>
      </c>
      <c r="H4">
        <v>57728</v>
      </c>
      <c r="I4" s="97">
        <v>20310</v>
      </c>
      <c r="J4" s="97">
        <v>70872</v>
      </c>
      <c r="K4" s="97">
        <v>24593</v>
      </c>
      <c r="L4" s="97">
        <v>3461</v>
      </c>
      <c r="M4" s="97">
        <v>1120</v>
      </c>
      <c r="N4" s="137">
        <v>12.271011392</v>
      </c>
      <c r="O4" s="71">
        <v>10.897048284</v>
      </c>
      <c r="P4" s="71">
        <v>12.380349044000001</v>
      </c>
      <c r="Q4" s="71">
        <v>12.465950399</v>
      </c>
      <c r="R4" s="70">
        <v>16.284931056000001</v>
      </c>
      <c r="S4" s="70">
        <v>15.417331364000001</v>
      </c>
      <c r="T4" s="70">
        <v>15.065921661999999</v>
      </c>
      <c r="U4" s="70">
        <v>12.191741552</v>
      </c>
      <c r="V4" s="70">
        <v>16.563854376999998</v>
      </c>
      <c r="W4" s="70">
        <v>14.4125</v>
      </c>
      <c r="X4" s="195">
        <f t="shared" ref="X4:X11" si="0">C4/(B4+C4)</f>
        <v>0.3875540827028362</v>
      </c>
      <c r="Y4" s="195">
        <f t="shared" ref="Y4:Y13" si="1">K4/(J4+K4)</f>
        <v>0.25761273765254283</v>
      </c>
      <c r="Z4" s="195">
        <f>M4/(L4+M4)</f>
        <v>0.24448810303427199</v>
      </c>
      <c r="AA4" s="70">
        <f>(D4*N4+E4*O4+F4*P4+G4*Q4)/SUM(D4:G4)</f>
        <v>11.809922351708526</v>
      </c>
      <c r="AB4" s="70">
        <f>(D4*N4+E4*O4)/(D4+E4)</f>
        <v>11.713869786193012</v>
      </c>
      <c r="AC4" s="70">
        <f t="shared" ref="AC4:AC13" si="2">(F4*P4+G4*Q4)/(F4+G4)</f>
        <v>12.404022756485915</v>
      </c>
      <c r="AD4" s="70">
        <f t="shared" ref="AD4:AD13" si="3">(H4*R4+I4*S4)/(H4+I4)</f>
        <v>16.0591314488276</v>
      </c>
      <c r="AE4" s="17">
        <f t="shared" ref="AE4:AE13" si="4">(J4*T4+K4*U4)/(J4+K4)</f>
        <v>14.325496255356414</v>
      </c>
      <c r="AF4" s="17">
        <f t="shared" ref="AF4:AF13" si="5">(L4*V4+M4*W4)/(L4+M4)</f>
        <v>16.037873826412792</v>
      </c>
      <c r="AG4" s="70">
        <f>(E4*O4+G4*Q4)/SUM(E4,G4)</f>
        <v>11.052864577541555</v>
      </c>
      <c r="AH4" s="70">
        <f>(D4*N4+F4*P4)/SUM(D4,F4)</f>
        <v>12.288986417504184</v>
      </c>
    </row>
    <row r="5" spans="1:36">
      <c r="A5" s="44">
        <v>2001</v>
      </c>
      <c r="B5" s="50">
        <v>1510448</v>
      </c>
      <c r="C5" s="50">
        <v>1052505</v>
      </c>
      <c r="D5" s="97">
        <v>1256293</v>
      </c>
      <c r="E5" s="97">
        <v>956915</v>
      </c>
      <c r="F5" s="97">
        <v>254155</v>
      </c>
      <c r="G5" s="97">
        <v>95590</v>
      </c>
      <c r="H5">
        <v>58123</v>
      </c>
      <c r="I5" s="97">
        <v>20440</v>
      </c>
      <c r="J5" s="97">
        <v>70880</v>
      </c>
      <c r="K5" s="97">
        <v>26790</v>
      </c>
      <c r="L5" s="97">
        <v>3579</v>
      </c>
      <c r="M5" s="97">
        <v>1319</v>
      </c>
      <c r="N5" s="137">
        <v>12.356345215999999</v>
      </c>
      <c r="O5" s="71">
        <v>11.216756452</v>
      </c>
      <c r="P5" s="71">
        <v>12.399730479</v>
      </c>
      <c r="Q5" s="71">
        <v>13.090218642</v>
      </c>
      <c r="R5" s="70">
        <v>16.550410336999999</v>
      </c>
      <c r="S5" s="70">
        <v>16.145058708000001</v>
      </c>
      <c r="T5" s="70">
        <v>15.307618509999999</v>
      </c>
      <c r="U5" s="70">
        <v>12.773646883</v>
      </c>
      <c r="V5" s="70">
        <v>16.683291422</v>
      </c>
      <c r="W5" s="70">
        <v>14.732752085</v>
      </c>
      <c r="X5" s="195">
        <f t="shared" si="0"/>
        <v>0.41066106167378019</v>
      </c>
      <c r="Y5" s="195">
        <f t="shared" si="1"/>
        <v>0.27429097983003992</v>
      </c>
      <c r="Z5" s="195">
        <f t="shared" ref="Z5:Z11" si="6">M5/(L5+M5)</f>
        <v>0.26929358922008984</v>
      </c>
      <c r="AA5" s="70">
        <f t="shared" ref="AA5:AA11" si="7">(D5*N5+E5*O5+F5*P5+G5*Q5)/SUM(D5:G5)</f>
        <v>11.962536964426929</v>
      </c>
      <c r="AB5" s="70">
        <f t="shared" ref="AB5:AB12" si="8">(D5*N5+E5*O5)/(D5+E5)</f>
        <v>11.863626238794486</v>
      </c>
      <c r="AC5" s="70">
        <f t="shared" si="2"/>
        <v>12.588450156196728</v>
      </c>
      <c r="AD5" s="70">
        <f t="shared" si="3"/>
        <v>16.444948640059202</v>
      </c>
      <c r="AE5" s="17">
        <f t="shared" si="4"/>
        <v>14.612572949568648</v>
      </c>
      <c r="AF5" s="17">
        <f t="shared" si="5"/>
        <v>16.158023683024293</v>
      </c>
      <c r="AG5" s="70">
        <f t="shared" ref="AG5:AG14" si="9">(E5*O5+G5*Q5)/SUM(E5,G5)</f>
        <v>11.386906950802475</v>
      </c>
      <c r="AH5" s="70">
        <f t="shared" ref="AH5:AH21" si="10">(D5*N5+F5*P5)/SUM(D5,F5)</f>
        <v>12.363645421977143</v>
      </c>
      <c r="AI5" s="44"/>
      <c r="AJ5" s="44"/>
    </row>
    <row r="6" spans="1:36">
      <c r="A6" s="44">
        <v>2002</v>
      </c>
      <c r="B6" s="50">
        <v>1504464</v>
      </c>
      <c r="C6" s="50">
        <v>1142837</v>
      </c>
      <c r="D6" s="97">
        <v>1245805</v>
      </c>
      <c r="E6" s="97">
        <v>1046144</v>
      </c>
      <c r="F6" s="97">
        <v>258659</v>
      </c>
      <c r="G6" s="97">
        <v>96693</v>
      </c>
      <c r="H6">
        <v>59066</v>
      </c>
      <c r="I6" s="97">
        <v>21015</v>
      </c>
      <c r="J6" s="97">
        <v>71441</v>
      </c>
      <c r="K6" s="97">
        <v>30004</v>
      </c>
      <c r="L6" s="97">
        <v>3663</v>
      </c>
      <c r="M6" s="97">
        <v>1673</v>
      </c>
      <c r="N6" s="137">
        <v>12.372562319</v>
      </c>
      <c r="O6" s="71">
        <v>11.463388405</v>
      </c>
      <c r="P6" s="71">
        <v>12.344615884</v>
      </c>
      <c r="Q6" s="71">
        <v>13.545494503</v>
      </c>
      <c r="R6" s="70">
        <v>16.654928385000002</v>
      </c>
      <c r="S6" s="70">
        <v>16.681346656999999</v>
      </c>
      <c r="T6" s="70">
        <v>15.372839126000001</v>
      </c>
      <c r="U6" s="70">
        <v>13.191507799</v>
      </c>
      <c r="V6" s="70">
        <v>16.748430247999998</v>
      </c>
      <c r="W6" s="70">
        <v>14.856246263999999</v>
      </c>
      <c r="X6" s="195">
        <f t="shared" si="0"/>
        <v>0.43169892656709608</v>
      </c>
      <c r="Y6" s="195">
        <f t="shared" si="1"/>
        <v>0.29576617871753169</v>
      </c>
      <c r="Z6" s="195">
        <f t="shared" si="6"/>
        <v>0.31353073463268366</v>
      </c>
      <c r="AA6" s="70">
        <f t="shared" si="7"/>
        <v>12.053391548335551</v>
      </c>
      <c r="AB6" s="70">
        <f t="shared" si="8"/>
        <v>11.957576280878028</v>
      </c>
      <c r="AC6" s="70">
        <f t="shared" si="2"/>
        <v>12.671380771511444</v>
      </c>
      <c r="AD6" s="70">
        <f t="shared" si="3"/>
        <v>16.661861115436434</v>
      </c>
      <c r="AE6" s="17">
        <f t="shared" si="4"/>
        <v>14.727675094896368</v>
      </c>
      <c r="AF6" s="17">
        <f t="shared" si="5"/>
        <v>16.155172413436283</v>
      </c>
      <c r="AG6" s="70">
        <f t="shared" si="9"/>
        <v>11.639550959182193</v>
      </c>
      <c r="AH6" s="70">
        <f t="shared" si="10"/>
        <v>12.367757553362095</v>
      </c>
      <c r="AI6" s="44"/>
      <c r="AJ6" s="44"/>
    </row>
    <row r="7" spans="1:36">
      <c r="A7" s="44">
        <v>2003</v>
      </c>
      <c r="B7" s="50">
        <v>1510494</v>
      </c>
      <c r="C7" s="50">
        <v>1248263</v>
      </c>
      <c r="D7" s="97">
        <v>1245233</v>
      </c>
      <c r="E7" s="97">
        <v>1149489</v>
      </c>
      <c r="F7" s="97">
        <v>265261</v>
      </c>
      <c r="G7" s="97">
        <v>98774</v>
      </c>
      <c r="H7">
        <v>61057</v>
      </c>
      <c r="I7" s="97">
        <v>21829</v>
      </c>
      <c r="J7" s="97">
        <v>72482</v>
      </c>
      <c r="K7" s="97">
        <v>34101</v>
      </c>
      <c r="L7" s="97">
        <v>3796</v>
      </c>
      <c r="M7" s="97">
        <v>1952</v>
      </c>
      <c r="N7" s="137">
        <v>12.337300329</v>
      </c>
      <c r="O7" s="71">
        <v>11.657808383000001</v>
      </c>
      <c r="P7" s="71">
        <v>12.216775176000001</v>
      </c>
      <c r="Q7" s="71">
        <v>13.932472108000001</v>
      </c>
      <c r="R7" s="70">
        <v>16.508803249</v>
      </c>
      <c r="S7" s="70">
        <v>17.086742406999999</v>
      </c>
      <c r="T7" s="70">
        <v>15.337173367</v>
      </c>
      <c r="U7" s="70">
        <v>13.558297411</v>
      </c>
      <c r="V7" s="70">
        <v>16.522655427</v>
      </c>
      <c r="W7" s="70">
        <v>15.273053279000001</v>
      </c>
      <c r="X7" s="195">
        <f t="shared" si="0"/>
        <v>0.45247297967889161</v>
      </c>
      <c r="Y7" s="195">
        <f t="shared" si="1"/>
        <v>0.31994783408235833</v>
      </c>
      <c r="Z7" s="195">
        <f t="shared" si="6"/>
        <v>0.33959638135003478</v>
      </c>
      <c r="AA7" s="70">
        <f t="shared" si="7"/>
        <v>12.099701423831267</v>
      </c>
      <c r="AB7" s="70">
        <f t="shared" si="8"/>
        <v>12.011137827667657</v>
      </c>
      <c r="AC7" s="70">
        <f t="shared" si="2"/>
        <v>12.682297031759385</v>
      </c>
      <c r="AD7" s="70">
        <f t="shared" si="3"/>
        <v>16.661010303025794</v>
      </c>
      <c r="AE7" s="17">
        <f t="shared" si="4"/>
        <v>14.768025857776614</v>
      </c>
      <c r="AF7" s="17">
        <f t="shared" si="5"/>
        <v>16.098295059411971</v>
      </c>
      <c r="AG7" s="70">
        <f t="shared" si="9"/>
        <v>11.837800608014399</v>
      </c>
      <c r="AH7" s="70">
        <f t="shared" si="10"/>
        <v>12.316134655644175</v>
      </c>
      <c r="AI7" s="44"/>
      <c r="AJ7" s="44"/>
    </row>
    <row r="8" spans="1:36">
      <c r="A8" s="44">
        <v>2004</v>
      </c>
      <c r="B8" s="50">
        <v>1523241</v>
      </c>
      <c r="C8" s="50">
        <v>1343089</v>
      </c>
      <c r="D8" s="97">
        <v>1249158</v>
      </c>
      <c r="E8" s="97">
        <v>1241364</v>
      </c>
      <c r="F8" s="97">
        <v>274083</v>
      </c>
      <c r="G8" s="97">
        <v>101725</v>
      </c>
      <c r="H8">
        <v>64896</v>
      </c>
      <c r="I8" s="97">
        <v>22867</v>
      </c>
      <c r="J8" s="97">
        <v>74130</v>
      </c>
      <c r="K8" s="97">
        <v>39307</v>
      </c>
      <c r="L8" s="97">
        <v>4007</v>
      </c>
      <c r="M8" s="97">
        <v>2205</v>
      </c>
      <c r="N8" s="137">
        <v>12.25868505</v>
      </c>
      <c r="O8" s="71">
        <v>11.928456118</v>
      </c>
      <c r="P8" s="71">
        <v>12.032274895</v>
      </c>
      <c r="Q8" s="71">
        <v>14.255173260999999</v>
      </c>
      <c r="R8" s="70">
        <v>15.944611377999999</v>
      </c>
      <c r="S8" s="70">
        <v>17.330323173</v>
      </c>
      <c r="T8" s="70">
        <v>15.204505598000001</v>
      </c>
      <c r="U8" s="70">
        <v>13.889498054000001</v>
      </c>
      <c r="V8" s="70">
        <v>16.171574744000001</v>
      </c>
      <c r="W8" s="70">
        <v>15.641496599</v>
      </c>
      <c r="X8" s="195">
        <f t="shared" si="0"/>
        <v>0.46857444885969168</v>
      </c>
      <c r="Y8" s="195">
        <f t="shared" si="1"/>
        <v>0.34650951629538862</v>
      </c>
      <c r="Z8" s="195">
        <f t="shared" si="6"/>
        <v>0.35495814552479071</v>
      </c>
      <c r="AA8" s="70">
        <f t="shared" si="7"/>
        <v>12.164872851407328</v>
      </c>
      <c r="AB8" s="70">
        <f t="shared" si="8"/>
        <v>12.094087303847488</v>
      </c>
      <c r="AC8" s="70">
        <f t="shared" si="2"/>
        <v>12.633976658350832</v>
      </c>
      <c r="AD8" s="70">
        <f t="shared" si="3"/>
        <v>16.305664117950379</v>
      </c>
      <c r="AE8" s="17">
        <f t="shared" si="4"/>
        <v>14.748842970003773</v>
      </c>
      <c r="AF8" s="17">
        <f t="shared" si="5"/>
        <v>15.983419188667579</v>
      </c>
      <c r="AG8" s="70">
        <f t="shared" si="9"/>
        <v>12.104680702797936</v>
      </c>
      <c r="AH8" s="70">
        <f t="shared" si="10"/>
        <v>12.217946142294085</v>
      </c>
      <c r="AI8" s="44"/>
      <c r="AJ8" s="44"/>
    </row>
    <row r="9" spans="1:36">
      <c r="A9" s="44">
        <v>2005</v>
      </c>
      <c r="B9" s="50">
        <v>1541884</v>
      </c>
      <c r="C9" s="50">
        <v>1424588</v>
      </c>
      <c r="D9" s="97">
        <v>1257339</v>
      </c>
      <c r="E9" s="97">
        <v>1320880</v>
      </c>
      <c r="F9" s="97">
        <v>284545</v>
      </c>
      <c r="G9" s="97">
        <v>103708</v>
      </c>
      <c r="H9">
        <v>72200</v>
      </c>
      <c r="I9" s="97">
        <v>24471</v>
      </c>
      <c r="J9" s="97">
        <v>75901</v>
      </c>
      <c r="K9" s="97">
        <v>43563</v>
      </c>
      <c r="L9" s="97">
        <v>4148</v>
      </c>
      <c r="M9" s="97">
        <v>2435</v>
      </c>
      <c r="N9" s="137">
        <v>12.168557166999999</v>
      </c>
      <c r="O9" s="71">
        <v>12.254964115</v>
      </c>
      <c r="P9" s="71">
        <v>11.836284243</v>
      </c>
      <c r="Q9" s="71">
        <v>14.562589193000001</v>
      </c>
      <c r="R9" s="70">
        <v>14.880200831</v>
      </c>
      <c r="S9" s="70">
        <v>17.392934493999999</v>
      </c>
      <c r="T9" s="70">
        <v>14.982707738</v>
      </c>
      <c r="U9" s="70">
        <v>14.343399215</v>
      </c>
      <c r="V9" s="70">
        <v>16.110776277999999</v>
      </c>
      <c r="W9" s="70">
        <v>16.060985626000001</v>
      </c>
      <c r="X9" s="195">
        <f t="shared" si="0"/>
        <v>0.48022971394976927</v>
      </c>
      <c r="Y9" s="195">
        <f t="shared" si="1"/>
        <v>0.36465378691488648</v>
      </c>
      <c r="Z9" s="195">
        <f t="shared" si="6"/>
        <v>0.36989214643779433</v>
      </c>
      <c r="AA9" s="70">
        <f t="shared" si="7"/>
        <v>12.258855300158535</v>
      </c>
      <c r="AB9" s="70">
        <f t="shared" si="8"/>
        <v>12.212825403900837</v>
      </c>
      <c r="AC9" s="70">
        <f t="shared" si="2"/>
        <v>12.564519784656085</v>
      </c>
      <c r="AD9" s="70">
        <f t="shared" si="3"/>
        <v>15.516266512199874</v>
      </c>
      <c r="AE9" s="17">
        <f t="shared" si="4"/>
        <v>14.749581464081087</v>
      </c>
      <c r="AF9" s="17">
        <f t="shared" si="5"/>
        <v>16.092359106859181</v>
      </c>
      <c r="AG9" s="70">
        <f t="shared" si="9"/>
        <v>12.42295597060262</v>
      </c>
      <c r="AH9" s="70">
        <f t="shared" si="10"/>
        <v>12.107238287525551</v>
      </c>
    </row>
    <row r="10" spans="1:36">
      <c r="A10" s="44">
        <v>2006</v>
      </c>
      <c r="B10" s="50">
        <v>1561044</v>
      </c>
      <c r="C10" s="50">
        <v>1468085</v>
      </c>
      <c r="D10" s="97">
        <v>1267476</v>
      </c>
      <c r="E10" s="97">
        <v>1363917</v>
      </c>
      <c r="F10" s="97">
        <v>293568</v>
      </c>
      <c r="G10" s="97">
        <v>104168</v>
      </c>
      <c r="H10">
        <v>80661</v>
      </c>
      <c r="I10" s="97">
        <v>26640</v>
      </c>
      <c r="J10" s="97">
        <v>76775</v>
      </c>
      <c r="K10" s="97">
        <v>47165</v>
      </c>
      <c r="L10" s="97">
        <v>4219</v>
      </c>
      <c r="M10" s="97">
        <v>2664</v>
      </c>
      <c r="N10" s="137">
        <v>12.10960247</v>
      </c>
      <c r="O10" s="71">
        <v>12.673477198</v>
      </c>
      <c r="P10" s="71">
        <v>11.747004101</v>
      </c>
      <c r="Q10" s="71">
        <v>14.922154596</v>
      </c>
      <c r="R10" s="70">
        <v>14.005120194</v>
      </c>
      <c r="S10" s="70">
        <v>17.407357356999999</v>
      </c>
      <c r="T10" s="70">
        <v>14.994542493999999</v>
      </c>
      <c r="U10" s="70">
        <v>14.843750663</v>
      </c>
      <c r="V10" s="70">
        <v>16.357312158999999</v>
      </c>
      <c r="W10" s="70">
        <v>16.593093093</v>
      </c>
      <c r="X10" s="195">
        <f t="shared" si="0"/>
        <v>0.48465582020442177</v>
      </c>
      <c r="Y10" s="195">
        <f t="shared" si="1"/>
        <v>0.38054703888978536</v>
      </c>
      <c r="Z10" s="195">
        <f t="shared" si="6"/>
        <v>0.38704053465058841</v>
      </c>
      <c r="AA10" s="70">
        <f t="shared" si="7"/>
        <v>12.425075656932664</v>
      </c>
      <c r="AB10" s="70">
        <f t="shared" si="8"/>
        <v>12.401872886235651</v>
      </c>
      <c r="AC10" s="70">
        <f t="shared" si="2"/>
        <v>12.578583532490134</v>
      </c>
      <c r="AD10" s="70">
        <f t="shared" si="3"/>
        <v>14.849805686421506</v>
      </c>
      <c r="AE10" s="17">
        <f t="shared" si="4"/>
        <v>14.937159109224181</v>
      </c>
      <c r="AF10" s="17">
        <f t="shared" si="5"/>
        <v>16.448568937755777</v>
      </c>
      <c r="AG10" s="70">
        <f t="shared" si="9"/>
        <v>12.833032146926572</v>
      </c>
      <c r="AH10" s="70">
        <f t="shared" si="10"/>
        <v>12.041412670102886</v>
      </c>
    </row>
    <row r="11" spans="1:36">
      <c r="A11" s="44">
        <v>2007</v>
      </c>
      <c r="B11" s="50">
        <v>1584733</v>
      </c>
      <c r="C11" s="50">
        <v>1503359</v>
      </c>
      <c r="D11" s="97">
        <v>1280762</v>
      </c>
      <c r="E11" s="97">
        <v>1398318</v>
      </c>
      <c r="F11" s="97">
        <v>303971</v>
      </c>
      <c r="G11" s="97">
        <v>105041</v>
      </c>
      <c r="H11">
        <v>89861</v>
      </c>
      <c r="I11" s="97">
        <v>29146</v>
      </c>
      <c r="J11" s="97">
        <v>77869</v>
      </c>
      <c r="K11" s="97">
        <v>50480</v>
      </c>
      <c r="L11" s="97">
        <v>4328</v>
      </c>
      <c r="M11" s="97">
        <v>3055</v>
      </c>
      <c r="N11" s="137">
        <v>12.063247113999999</v>
      </c>
      <c r="O11" s="71">
        <v>13.075686645999999</v>
      </c>
      <c r="P11" s="71">
        <v>11.649040533000001</v>
      </c>
      <c r="Q11" s="71">
        <v>15.165892366</v>
      </c>
      <c r="R11" s="70">
        <v>13.186610432</v>
      </c>
      <c r="S11" s="70">
        <v>17.323028889</v>
      </c>
      <c r="T11" s="70">
        <v>14.974245206999999</v>
      </c>
      <c r="U11" s="70">
        <v>15.318601426000001</v>
      </c>
      <c r="V11" s="70">
        <v>16.319085028</v>
      </c>
      <c r="W11" s="70">
        <v>16.774631751000001</v>
      </c>
      <c r="X11" s="195">
        <f t="shared" si="0"/>
        <v>0.48682455056390805</v>
      </c>
      <c r="Y11" s="195">
        <f t="shared" si="1"/>
        <v>0.39330263578212532</v>
      </c>
      <c r="Z11" s="195">
        <f t="shared" si="6"/>
        <v>0.41378843288636058</v>
      </c>
      <c r="AA11" s="70">
        <f t="shared" si="7"/>
        <v>12.586453868458531</v>
      </c>
      <c r="AB11" s="70">
        <f t="shared" si="8"/>
        <v>12.591679419682238</v>
      </c>
      <c r="AC11" s="70">
        <f t="shared" si="2"/>
        <v>12.552225851255095</v>
      </c>
      <c r="AD11" s="70">
        <f t="shared" si="3"/>
        <v>14.199660524412396</v>
      </c>
      <c r="AE11" s="17">
        <f t="shared" si="4"/>
        <v>15.109681415580665</v>
      </c>
      <c r="AF11" s="17">
        <f t="shared" si="5"/>
        <v>16.507584992616689</v>
      </c>
      <c r="AG11" s="70">
        <f t="shared" si="9"/>
        <v>13.22173113639419</v>
      </c>
      <c r="AH11" s="70">
        <f t="shared" si="10"/>
        <v>11.983797270630076</v>
      </c>
    </row>
    <row r="12" spans="1:36">
      <c r="A12">
        <v>2008</v>
      </c>
      <c r="B12" s="2">
        <v>1605137</v>
      </c>
      <c r="C12" s="2">
        <v>1502981</v>
      </c>
      <c r="D12" s="2">
        <v>1292558</v>
      </c>
      <c r="E12" s="2">
        <v>1400142</v>
      </c>
      <c r="F12" s="2">
        <v>312579</v>
      </c>
      <c r="G12" s="2">
        <v>102839</v>
      </c>
      <c r="H12">
        <v>100697</v>
      </c>
      <c r="I12" s="2">
        <v>32149</v>
      </c>
      <c r="J12" s="2">
        <v>79089</v>
      </c>
      <c r="K12" s="2">
        <v>51642</v>
      </c>
      <c r="L12" s="2">
        <v>4526</v>
      </c>
      <c r="M12" s="2">
        <v>3362</v>
      </c>
      <c r="N12" s="137">
        <v>12.077442946</v>
      </c>
      <c r="O12" s="71">
        <v>13.551999369000001</v>
      </c>
      <c r="P12" s="71">
        <v>11.648858368999999</v>
      </c>
      <c r="Q12" s="71">
        <v>15.558849269</v>
      </c>
      <c r="R12" s="111">
        <v>12.424441642</v>
      </c>
      <c r="S12" s="111">
        <v>17.270770474999999</v>
      </c>
      <c r="T12" s="111">
        <v>14.906617861000001</v>
      </c>
      <c r="U12" s="111">
        <v>15.959277331999999</v>
      </c>
      <c r="V12" s="111">
        <v>15.889306231000001</v>
      </c>
      <c r="W12" s="111">
        <v>17.179654967000001</v>
      </c>
      <c r="X12" s="195">
        <f t="shared" ref="X12:X17" si="11">C12/(B12+C12)</f>
        <v>0.4835662609978128</v>
      </c>
      <c r="Y12" s="195">
        <f t="shared" si="1"/>
        <v>0.39502489845560734</v>
      </c>
      <c r="Z12" s="195">
        <f t="shared" ref="Z12:Z17" si="12">M12/(L12+M12)</f>
        <v>0.42621703853955373</v>
      </c>
      <c r="AA12" s="70">
        <f t="shared" ref="AA12:AA17" si="13">(D12*N12+E12*O12+F12*P12+G12*Q12)/SUM(D12:G12)</f>
        <v>12.81378763612083</v>
      </c>
      <c r="AB12" s="70">
        <f t="shared" si="8"/>
        <v>12.844178333979375</v>
      </c>
      <c r="AC12" s="70">
        <f t="shared" si="2"/>
        <v>12.616798020543987</v>
      </c>
      <c r="AD12" s="70">
        <f t="shared" si="3"/>
        <v>13.597262996441362</v>
      </c>
      <c r="AE12" s="17">
        <f t="shared" si="4"/>
        <v>15.322444561640109</v>
      </c>
      <c r="AF12" s="17">
        <f t="shared" si="5"/>
        <v>16.439274847941178</v>
      </c>
      <c r="AG12" s="70">
        <f t="shared" si="9"/>
        <v>13.689314768772917</v>
      </c>
      <c r="AH12" s="70">
        <f t="shared" si="10"/>
        <v>11.993981821813041</v>
      </c>
    </row>
    <row r="13" spans="1:36">
      <c r="A13">
        <v>2009</v>
      </c>
      <c r="B13" s="2">
        <v>1610696</v>
      </c>
      <c r="C13" s="2">
        <v>1488717</v>
      </c>
      <c r="D13" s="2">
        <v>1294924</v>
      </c>
      <c r="E13" s="2">
        <v>1389668</v>
      </c>
      <c r="F13" s="2">
        <v>315772</v>
      </c>
      <c r="G13" s="2">
        <v>99049</v>
      </c>
      <c r="H13">
        <v>104453</v>
      </c>
      <c r="I13" s="2">
        <v>33238</v>
      </c>
      <c r="J13" s="2">
        <v>78627</v>
      </c>
      <c r="K13" s="2">
        <v>51239</v>
      </c>
      <c r="L13" s="2">
        <v>4828</v>
      </c>
      <c r="M13" s="2">
        <v>3440</v>
      </c>
      <c r="N13" s="137">
        <v>12.315718529</v>
      </c>
      <c r="O13" s="71">
        <v>14.088155228</v>
      </c>
      <c r="P13" s="71">
        <v>11.940449122</v>
      </c>
      <c r="Q13" s="71">
        <v>16.155332209000001</v>
      </c>
      <c r="R13" s="111">
        <v>12.630963208000001</v>
      </c>
      <c r="S13" s="111">
        <v>17.793880498</v>
      </c>
      <c r="T13" s="111">
        <v>15.196160352</v>
      </c>
      <c r="U13" s="111">
        <v>16.734235641000001</v>
      </c>
      <c r="V13" s="111">
        <v>15.216445733</v>
      </c>
      <c r="W13" s="111">
        <v>17.862209302</v>
      </c>
      <c r="X13" s="195">
        <f t="shared" si="11"/>
        <v>0.48032224166317944</v>
      </c>
      <c r="Y13" s="195">
        <f t="shared" si="1"/>
        <v>0.3945528467805276</v>
      </c>
      <c r="Z13" s="195">
        <f t="shared" si="12"/>
        <v>0.41606192549588777</v>
      </c>
      <c r="AA13" s="70">
        <f t="shared" si="13"/>
        <v>13.194887870687941</v>
      </c>
      <c r="AB13" s="70">
        <f t="shared" ref="AB13:AB17" si="14">(D13*N13+E13*O13)/(D13+E13)</f>
        <v>13.23321309153536</v>
      </c>
      <c r="AC13" s="70">
        <f t="shared" si="2"/>
        <v>12.9468590069486</v>
      </c>
      <c r="AD13" s="70">
        <f t="shared" si="3"/>
        <v>13.877268666490535</v>
      </c>
      <c r="AE13" s="17">
        <f t="shared" si="4"/>
        <v>15.803012335837733</v>
      </c>
      <c r="AF13" s="17">
        <f t="shared" si="5"/>
        <v>16.317247217925011</v>
      </c>
      <c r="AG13" s="70">
        <f t="shared" si="9"/>
        <v>14.225690980457362</v>
      </c>
      <c r="AH13" s="70">
        <f t="shared" si="10"/>
        <v>12.24214811522409</v>
      </c>
    </row>
    <row r="14" spans="1:36">
      <c r="A14">
        <v>2010</v>
      </c>
      <c r="B14" s="2">
        <v>1628515</v>
      </c>
      <c r="C14" s="2">
        <v>1493451</v>
      </c>
      <c r="D14" s="2">
        <v>1306995</v>
      </c>
      <c r="E14" s="2">
        <v>1398139</v>
      </c>
      <c r="F14" s="2">
        <v>321520</v>
      </c>
      <c r="G14" s="2">
        <v>95312</v>
      </c>
      <c r="H14">
        <v>105875</v>
      </c>
      <c r="I14" s="2">
        <v>33639</v>
      </c>
      <c r="J14" s="2">
        <v>77935</v>
      </c>
      <c r="K14" s="2">
        <v>50557</v>
      </c>
      <c r="L14" s="2">
        <v>4968</v>
      </c>
      <c r="M14" s="2">
        <v>3452</v>
      </c>
      <c r="N14" s="137">
        <v>12.481052338</v>
      </c>
      <c r="O14" s="71">
        <v>14.515081476000001</v>
      </c>
      <c r="P14" s="71">
        <v>12.102988928</v>
      </c>
      <c r="Q14" s="71">
        <v>16.738994041000002</v>
      </c>
      <c r="R14" s="111">
        <v>13.037582054</v>
      </c>
      <c r="S14" s="111">
        <v>18.337510033000001</v>
      </c>
      <c r="T14" s="111">
        <v>15.453570282999999</v>
      </c>
      <c r="U14" s="111">
        <v>17.52288506</v>
      </c>
      <c r="V14" s="111">
        <v>15.140096617999999</v>
      </c>
      <c r="W14" s="111">
        <v>18.599362687999999</v>
      </c>
      <c r="X14" s="195">
        <f t="shared" si="11"/>
        <v>0.47836875866040823</v>
      </c>
      <c r="Y14" s="195">
        <f t="shared" ref="Y14:Y18" si="15">K14/(J14+K14)</f>
        <v>0.39346418454067178</v>
      </c>
      <c r="Z14" s="195">
        <f t="shared" si="12"/>
        <v>0.40997624703087887</v>
      </c>
      <c r="AA14" s="70">
        <f t="shared" si="13"/>
        <v>13.483027842213474</v>
      </c>
      <c r="AB14" s="70">
        <f t="shared" si="14"/>
        <v>13.532333148848624</v>
      </c>
      <c r="AC14" s="70">
        <f t="shared" ref="AC14:AC18" si="16">(F14*P14+G14*Q14)/(F14+G14)</f>
        <v>13.163048902594698</v>
      </c>
      <c r="AD14" s="70">
        <f t="shared" ref="AD14:AD18" si="17">(H14*R14+I14*S14)/(H14+I14)</f>
        <v>14.315477299535079</v>
      </c>
      <c r="AE14" s="17">
        <f t="shared" ref="AE14:AE18" si="18">(J14*T14+K14*U14)/(J14+K14)</f>
        <v>16.267771534290269</v>
      </c>
      <c r="AF14" s="17">
        <f t="shared" ref="AF14:AF18" si="19">(L14*V14+M14*W14)/(L14+M14)</f>
        <v>16.558313538859856</v>
      </c>
      <c r="AG14" s="70">
        <f t="shared" si="9"/>
        <v>14.657011512134616</v>
      </c>
      <c r="AH14" s="70">
        <f t="shared" si="10"/>
        <v>12.406410748832446</v>
      </c>
    </row>
    <row r="15" spans="1:36">
      <c r="A15">
        <v>2011</v>
      </c>
      <c r="B15" s="2">
        <v>1643564</v>
      </c>
      <c r="C15" s="2">
        <v>1473590</v>
      </c>
      <c r="D15" s="2">
        <v>1315826</v>
      </c>
      <c r="E15" s="2">
        <v>1382331</v>
      </c>
      <c r="F15" s="2">
        <v>327738</v>
      </c>
      <c r="G15" s="2">
        <v>91259</v>
      </c>
      <c r="H15">
        <v>106463</v>
      </c>
      <c r="I15" s="2">
        <v>33563</v>
      </c>
      <c r="J15" s="2">
        <v>77833</v>
      </c>
      <c r="K15" s="2">
        <v>49425</v>
      </c>
      <c r="L15" s="2">
        <v>5127</v>
      </c>
      <c r="M15" s="2">
        <v>3407</v>
      </c>
      <c r="N15" s="137">
        <v>12.614005955</v>
      </c>
      <c r="O15" s="71">
        <v>14.953688733</v>
      </c>
      <c r="P15" s="71">
        <v>12.192995625</v>
      </c>
      <c r="Q15" s="71">
        <v>17.236858829999999</v>
      </c>
      <c r="R15" s="111">
        <v>13.525872838</v>
      </c>
      <c r="S15" s="111">
        <v>18.958898190999999</v>
      </c>
      <c r="T15" s="111">
        <v>15.605700667000001</v>
      </c>
      <c r="U15" s="111">
        <v>18.298664642999999</v>
      </c>
      <c r="V15" s="111">
        <v>14.802125999999999</v>
      </c>
      <c r="W15" s="111">
        <v>19.412533020000001</v>
      </c>
      <c r="X15" s="195">
        <f t="shared" si="11"/>
        <v>0.47273570699426465</v>
      </c>
      <c r="Y15" s="195">
        <f t="shared" si="15"/>
        <v>0.38838422731773248</v>
      </c>
      <c r="Z15" s="195">
        <f t="shared" si="12"/>
        <v>0.39922662292008437</v>
      </c>
      <c r="AA15" s="70">
        <f t="shared" si="13"/>
        <v>13.742635429572513</v>
      </c>
      <c r="AB15" s="70">
        <f t="shared" si="14"/>
        <v>13.812681952799801</v>
      </c>
      <c r="AC15" s="70">
        <f t="shared" si="16"/>
        <v>13.291566526999524</v>
      </c>
      <c r="AD15" s="70">
        <f t="shared" si="17"/>
        <v>14.828121205608438</v>
      </c>
      <c r="AE15" s="17">
        <f t="shared" si="18"/>
        <v>16.651605400013249</v>
      </c>
      <c r="AF15" s="17">
        <f t="shared" si="19"/>
        <v>16.642723224881649</v>
      </c>
      <c r="AG15" s="70">
        <f t="shared" ref="AG15:AG20" si="20">(E15*O15+G15*Q15)/SUM(E15,G15)</f>
        <v>15.095084792882414</v>
      </c>
      <c r="AH15" s="70">
        <f t="shared" si="10"/>
        <v>12.530053590788118</v>
      </c>
    </row>
    <row r="16" spans="1:36">
      <c r="A16">
        <v>2012</v>
      </c>
      <c r="B16" s="2">
        <v>1690422</v>
      </c>
      <c r="C16" s="2">
        <v>1474965</v>
      </c>
      <c r="D16" s="2">
        <v>1350457</v>
      </c>
      <c r="E16" s="2">
        <v>1385912</v>
      </c>
      <c r="F16" s="2">
        <v>339965</v>
      </c>
      <c r="G16" s="2">
        <v>89053</v>
      </c>
      <c r="H16" s="2">
        <v>108735</v>
      </c>
      <c r="I16" s="2">
        <v>34070</v>
      </c>
      <c r="J16" s="2">
        <v>78593</v>
      </c>
      <c r="K16" s="2">
        <v>48672</v>
      </c>
      <c r="L16" s="2">
        <v>5251</v>
      </c>
      <c r="M16" s="2">
        <v>3417</v>
      </c>
      <c r="N16" s="137">
        <v>12.689561015000001</v>
      </c>
      <c r="O16" s="71">
        <v>15.370521</v>
      </c>
      <c r="P16" s="71">
        <v>12.255132145999999</v>
      </c>
      <c r="Q16" s="71">
        <v>17.755971163000002</v>
      </c>
      <c r="R16" s="111">
        <v>13.949827561999999</v>
      </c>
      <c r="S16" s="111">
        <v>19.559583211</v>
      </c>
      <c r="T16" s="111">
        <v>15.749901391</v>
      </c>
      <c r="U16" s="111">
        <v>19.07642998</v>
      </c>
      <c r="V16" s="111">
        <v>14.620929347000001</v>
      </c>
      <c r="W16" s="111">
        <v>20.029411764999999</v>
      </c>
      <c r="X16" s="195">
        <f t="shared" si="11"/>
        <v>0.46596672065690548</v>
      </c>
      <c r="Y16" s="195">
        <f t="shared" si="15"/>
        <v>0.38244607708325146</v>
      </c>
      <c r="Z16" s="195">
        <f t="shared" si="12"/>
        <v>0.39420858329487773</v>
      </c>
      <c r="AA16" s="70">
        <f t="shared" si="13"/>
        <v>13.959251901830449</v>
      </c>
      <c r="AB16" s="70">
        <f t="shared" si="14"/>
        <v>14.047409541544235</v>
      </c>
      <c r="AC16" s="70">
        <f t="shared" si="16"/>
        <v>13.396963530652629</v>
      </c>
      <c r="AD16" s="70">
        <f t="shared" si="17"/>
        <v>15.28818668781093</v>
      </c>
      <c r="AE16" s="17">
        <f t="shared" si="18"/>
        <v>17.022119200168333</v>
      </c>
      <c r="AF16" s="17">
        <f t="shared" si="19"/>
        <v>16.752999538775033</v>
      </c>
      <c r="AG16" s="70">
        <f t="shared" si="20"/>
        <v>15.514545768971223</v>
      </c>
      <c r="AH16" s="70">
        <f t="shared" si="10"/>
        <v>12.602191937663344</v>
      </c>
    </row>
    <row r="17" spans="1:34">
      <c r="A17">
        <v>2013</v>
      </c>
      <c r="B17" s="2">
        <v>1748586</v>
      </c>
      <c r="C17" s="2">
        <v>1494485</v>
      </c>
      <c r="D17" s="2">
        <v>1389608</v>
      </c>
      <c r="E17" s="2">
        <v>1404935</v>
      </c>
      <c r="F17" s="2">
        <v>358978</v>
      </c>
      <c r="G17" s="2">
        <v>89550</v>
      </c>
      <c r="H17" s="2">
        <v>111958</v>
      </c>
      <c r="I17" s="2">
        <v>34912</v>
      </c>
      <c r="J17" s="2">
        <v>80661</v>
      </c>
      <c r="K17" s="2">
        <v>48560</v>
      </c>
      <c r="L17" s="2">
        <v>5472</v>
      </c>
      <c r="M17" s="2">
        <v>3460</v>
      </c>
      <c r="N17" s="137">
        <v>12.733471598</v>
      </c>
      <c r="O17" s="71">
        <v>15.638918171</v>
      </c>
      <c r="P17" s="71">
        <v>12.176875742</v>
      </c>
      <c r="Q17" s="71">
        <v>17.996192070999999</v>
      </c>
      <c r="R17" s="111">
        <v>14.272914843000001</v>
      </c>
      <c r="S17" s="111">
        <v>20.075991063</v>
      </c>
      <c r="T17" s="111">
        <v>15.807273650999999</v>
      </c>
      <c r="U17" s="111">
        <v>19.730704283000001</v>
      </c>
      <c r="V17" s="111">
        <v>14.500913743</v>
      </c>
      <c r="W17" s="111">
        <v>20.384393064000001</v>
      </c>
      <c r="X17" s="195">
        <f t="shared" si="11"/>
        <v>0.46082401526207722</v>
      </c>
      <c r="Y17" s="195">
        <f t="shared" si="15"/>
        <v>0.37579031272006874</v>
      </c>
      <c r="Z17" s="195">
        <f t="shared" si="12"/>
        <v>0.38737124944021495</v>
      </c>
      <c r="AA17" s="70">
        <f t="shared" si="13"/>
        <v>14.075851870340548</v>
      </c>
      <c r="AB17" s="70">
        <f t="shared" si="14"/>
        <v>14.194162516349708</v>
      </c>
      <c r="AC17" s="70">
        <f t="shared" si="16"/>
        <v>13.338720213832193</v>
      </c>
      <c r="AD17" s="70">
        <f t="shared" si="17"/>
        <v>15.652345611656909</v>
      </c>
      <c r="AE17" s="17">
        <f t="shared" si="18"/>
        <v>17.281660875134776</v>
      </c>
      <c r="AF17" s="17">
        <f t="shared" si="19"/>
        <v>16.780004478631437</v>
      </c>
      <c r="AG17" s="70">
        <f t="shared" si="20"/>
        <v>15.78016674676021</v>
      </c>
      <c r="AH17" s="70">
        <f t="shared" si="10"/>
        <v>12.619204603299615</v>
      </c>
    </row>
    <row r="18" spans="1:34">
      <c r="A18">
        <v>2014</v>
      </c>
      <c r="B18" s="2">
        <v>1817743</v>
      </c>
      <c r="C18" s="2">
        <v>1541012</v>
      </c>
      <c r="D18" s="2">
        <v>1434731</v>
      </c>
      <c r="E18" s="2">
        <v>1449199</v>
      </c>
      <c r="F18" s="2">
        <v>383012</v>
      </c>
      <c r="G18" s="2">
        <v>91813</v>
      </c>
      <c r="H18" s="2">
        <v>115798</v>
      </c>
      <c r="I18" s="2">
        <v>36262</v>
      </c>
      <c r="J18" s="2">
        <v>83884</v>
      </c>
      <c r="K18" s="2">
        <v>48868</v>
      </c>
      <c r="L18" s="2">
        <v>5683</v>
      </c>
      <c r="M18" s="2">
        <v>3480</v>
      </c>
      <c r="N18" s="137">
        <v>12.716751433000001</v>
      </c>
      <c r="O18" s="71">
        <v>15.756514461</v>
      </c>
      <c r="P18" s="71">
        <v>12.005134304</v>
      </c>
      <c r="Q18" s="71">
        <v>18.059953384</v>
      </c>
      <c r="R18" s="111">
        <v>14.532591236</v>
      </c>
      <c r="S18" s="111">
        <v>20.562213887999999</v>
      </c>
      <c r="T18" s="111">
        <v>15.733638119</v>
      </c>
      <c r="U18" s="111">
        <v>20.31732422</v>
      </c>
      <c r="V18" s="111">
        <v>14.442284004999999</v>
      </c>
      <c r="W18" s="111">
        <v>20.916091953999999</v>
      </c>
      <c r="X18" s="195">
        <f t="shared" ref="X18" si="21">C18/(B18+C18)</f>
        <v>0.45880452727275434</v>
      </c>
      <c r="Y18" s="195">
        <f t="shared" si="15"/>
        <v>0.36811498131854886</v>
      </c>
      <c r="Z18" s="195">
        <f t="shared" ref="Z18" si="22">M18/(L18+M18)</f>
        <v>0.37978827894794281</v>
      </c>
      <c r="AA18" s="70">
        <f t="shared" ref="AA18" si="23">(D18*N18+E18*O18+F18*P18+G18*Q18)/SUM(D18:G18)</f>
        <v>14.093225466184673</v>
      </c>
      <c r="AB18" s="70">
        <f>(D18*N18+E18*O18)/(D18+E18)</f>
        <v>14.24425783586504</v>
      </c>
      <c r="AC18" s="70">
        <f t="shared" si="16"/>
        <v>13.175904807221272</v>
      </c>
      <c r="AD18" s="70">
        <f t="shared" si="17"/>
        <v>15.970485334427094</v>
      </c>
      <c r="AE18" s="17">
        <f t="shared" si="18"/>
        <v>17.420961642439707</v>
      </c>
      <c r="AF18" s="17">
        <f t="shared" si="19"/>
        <v>16.900960384190221</v>
      </c>
      <c r="AG18" s="70">
        <f t="shared" si="20"/>
        <v>15.893752612187271</v>
      </c>
      <c r="AH18" s="70">
        <f t="shared" si="10"/>
        <v>12.566808399351929</v>
      </c>
    </row>
    <row r="19" spans="1:34">
      <c r="A19">
        <v>2015</v>
      </c>
      <c r="B19" s="2">
        <v>1888590</v>
      </c>
      <c r="C19" s="2">
        <v>1593749</v>
      </c>
      <c r="D19" s="2">
        <v>1479943</v>
      </c>
      <c r="E19" s="2">
        <v>1499088</v>
      </c>
      <c r="F19" s="2">
        <v>408647</v>
      </c>
      <c r="G19" s="2">
        <v>94661</v>
      </c>
      <c r="H19" s="2">
        <v>120101</v>
      </c>
      <c r="I19" s="2">
        <v>37761</v>
      </c>
      <c r="J19" s="2">
        <v>86894</v>
      </c>
      <c r="K19" s="2">
        <v>49320</v>
      </c>
      <c r="L19" s="2">
        <v>5922</v>
      </c>
      <c r="M19" s="2">
        <v>3479</v>
      </c>
      <c r="N19" s="137">
        <v>12.665448264</v>
      </c>
      <c r="O19" s="71">
        <v>15.840834894</v>
      </c>
      <c r="P19" s="71">
        <v>11.834877045000001</v>
      </c>
      <c r="Q19" s="71">
        <v>18.090876918999999</v>
      </c>
      <c r="R19" s="111">
        <v>14.677238323999999</v>
      </c>
      <c r="S19" s="111">
        <v>20.981051878999999</v>
      </c>
      <c r="T19" s="111">
        <v>15.702073791</v>
      </c>
      <c r="U19" s="111">
        <v>20.801358475000001</v>
      </c>
      <c r="V19" s="111">
        <v>14.420634921</v>
      </c>
      <c r="W19" s="111">
        <v>21.443661972000001</v>
      </c>
      <c r="X19" s="195">
        <f t="shared" ref="X19" si="24">C19/(B19+C19)</f>
        <v>0.45766624099491748</v>
      </c>
      <c r="Y19" s="195">
        <f>K19/(J19+K19)</f>
        <v>0.36207731951194444</v>
      </c>
      <c r="Z19" s="195">
        <f t="shared" ref="Z19" si="25">M19/(L19+M19)</f>
        <v>0.37006701414743115</v>
      </c>
      <c r="AA19" s="70">
        <f t="shared" ref="AA19" si="26">(D19*N19+E19*O19+F19*P19+G19*Q19)/SUM(D19:G19)</f>
        <v>14.082412567984679</v>
      </c>
      <c r="AB19" s="70">
        <f>(D19*N19+E19*O19)/(D19+E19)</f>
        <v>14.263345027207043</v>
      </c>
      <c r="AC19" s="70">
        <f>(F19*P19+G19*Q19)/(F19+G19)</f>
        <v>13.011490975382019</v>
      </c>
      <c r="AD19" s="70">
        <f>(H19*R19+I19*S19)/(H19+I19)</f>
        <v>16.18512688268008</v>
      </c>
      <c r="AE19" s="17">
        <f>(J19*T19+K19*U19)/(J19+K19)</f>
        <v>17.548409120811034</v>
      </c>
      <c r="AF19" s="17">
        <f>(L19*V19+M19*W19)/(L19+M19)</f>
        <v>17.019625572040209</v>
      </c>
      <c r="AG19" s="70">
        <f t="shared" si="20"/>
        <v>15.97447653275775</v>
      </c>
      <c r="AH19" s="70">
        <f t="shared" si="10"/>
        <v>12.485731948160833</v>
      </c>
    </row>
    <row r="20" spans="1:34">
      <c r="A20">
        <v>2016</v>
      </c>
      <c r="B20" s="2">
        <v>1975136</v>
      </c>
      <c r="C20" s="2">
        <v>1656445</v>
      </c>
      <c r="D20" s="2">
        <v>1535175</v>
      </c>
      <c r="E20" s="2">
        <v>1556538</v>
      </c>
      <c r="F20" s="2">
        <v>439961</v>
      </c>
      <c r="G20" s="2">
        <v>99907</v>
      </c>
      <c r="H20" s="2">
        <v>124223</v>
      </c>
      <c r="I20" s="2">
        <v>39092</v>
      </c>
      <c r="J20" s="2">
        <v>89790</v>
      </c>
      <c r="K20" s="2">
        <v>49743</v>
      </c>
      <c r="L20" s="2">
        <v>6527</v>
      </c>
      <c r="M20" s="2">
        <v>3497</v>
      </c>
      <c r="N20" s="137">
        <v>12.594621460000001</v>
      </c>
      <c r="O20" s="71">
        <v>15.988949836</v>
      </c>
      <c r="P20" s="71">
        <v>11.616491007</v>
      </c>
      <c r="Q20" s="71">
        <v>17.943072056999998</v>
      </c>
      <c r="R20" s="111">
        <v>14.855976751</v>
      </c>
      <c r="S20" s="111">
        <v>21.436112248000001</v>
      </c>
      <c r="T20" s="111">
        <v>15.749838512</v>
      </c>
      <c r="U20" s="111">
        <v>21.263524516</v>
      </c>
      <c r="V20" s="111">
        <v>13.742684235</v>
      </c>
      <c r="W20" s="111">
        <v>21.978696025000001</v>
      </c>
      <c r="X20" s="195">
        <f t="shared" ref="X20" si="27">C20/(B20+C20)</f>
        <v>0.45612227842363973</v>
      </c>
      <c r="Y20" s="195">
        <f>K20/(J20+K20)</f>
        <v>0.35649631270022147</v>
      </c>
      <c r="Z20" s="195">
        <f t="shared" ref="Z20" si="28">M20/(L20+M20)</f>
        <v>0.34886272944932162</v>
      </c>
      <c r="AA20" s="70">
        <f t="shared" ref="AA20" si="29">(D20*N20+E20*O20+F20*P20+G20*Q20)/SUM(D20:G20)</f>
        <v>14.078110194874544</v>
      </c>
      <c r="AB20" s="70">
        <f>(D20*N20+E20*O20)/(D20+E20)</f>
        <v>14.303512648063798</v>
      </c>
      <c r="AC20" s="70">
        <f>(F20*P20+G20*Q20)/(F20+G20)</f>
        <v>12.787276704545233</v>
      </c>
      <c r="AD20" s="70">
        <f>(H20*R20+I20*S20)/(H20+I20)</f>
        <v>16.431035115808648</v>
      </c>
      <c r="AE20" s="17">
        <f>(J20*T20+K20*U20)/(J20+K20)</f>
        <v>17.715447241812818</v>
      </c>
      <c r="AF20" s="17">
        <f>(L20*V20+M20*W20)/(L20+M20)</f>
        <v>16.615921787836196</v>
      </c>
      <c r="AG20" s="70">
        <f t="shared" si="20"/>
        <v>16.106810971584611</v>
      </c>
      <c r="AH20" s="70">
        <f t="shared" si="10"/>
        <v>12.376743170994922</v>
      </c>
    </row>
    <row r="21" spans="1:34">
      <c r="A21">
        <v>2017</v>
      </c>
      <c r="B21" s="2">
        <v>2066267</v>
      </c>
      <c r="C21" s="2">
        <v>1723994</v>
      </c>
      <c r="D21" s="2">
        <v>1590094</v>
      </c>
      <c r="E21" s="2">
        <v>1617627</v>
      </c>
      <c r="F21" s="2">
        <v>476173</v>
      </c>
      <c r="G21" s="2">
        <v>106367</v>
      </c>
      <c r="H21" s="2">
        <v>128698</v>
      </c>
      <c r="I21" s="2">
        <v>40858</v>
      </c>
      <c r="J21" s="2">
        <v>93716</v>
      </c>
      <c r="K21" s="2">
        <v>50593</v>
      </c>
      <c r="L21" s="2">
        <v>7053</v>
      </c>
      <c r="M21" s="2">
        <v>3509</v>
      </c>
      <c r="N21" s="137">
        <v>12.501882279</v>
      </c>
      <c r="O21" s="71">
        <v>16.090398775000001</v>
      </c>
      <c r="P21" s="71">
        <v>11.347701361</v>
      </c>
      <c r="Q21" s="71">
        <v>17.738147170000001</v>
      </c>
      <c r="R21" s="111">
        <v>15.056982237</v>
      </c>
      <c r="S21" s="111">
        <v>21.767536345</v>
      </c>
      <c r="T21" s="111">
        <v>15.660367493000001</v>
      </c>
      <c r="U21" s="111">
        <v>21.572124601999999</v>
      </c>
      <c r="V21" s="111">
        <v>13.383737417000001</v>
      </c>
      <c r="W21" s="111">
        <v>22.411085779</v>
      </c>
      <c r="X21" s="195">
        <f t="shared" ref="X21" si="30">C21/(B21+C21)</f>
        <v>0.45484836004697304</v>
      </c>
      <c r="Y21" s="195">
        <f>K21/(J21+K21)</f>
        <v>0.35058797441601008</v>
      </c>
      <c r="Z21" s="195">
        <f t="shared" ref="Z21" si="31">M21/(L21+M21)</f>
        <v>0.3322287445559553</v>
      </c>
      <c r="AA21" s="70">
        <f t="shared" ref="AA21" si="32">(D21*N21+E21*O21+F21*P21+G21*Q21)/SUM(D21:G21)</f>
        <v>14.035353765863087</v>
      </c>
      <c r="AB21" s="70">
        <f>(D21*N21+E21*O21)/(D21+E21)</f>
        <v>14.311541277982453</v>
      </c>
      <c r="AC21" s="70">
        <f>(F21*P21+G21*Q21)/(F21+G21)</f>
        <v>12.514544065991766</v>
      </c>
      <c r="AD21" s="70">
        <f>(H21*R21+I21*S21)/(H21+I21)</f>
        <v>16.674028049266532</v>
      </c>
      <c r="AE21" s="17">
        <f>(J21*T21+K21*U21)/(J21+K21)</f>
        <v>17.73295844308376</v>
      </c>
      <c r="AF21" s="17">
        <f>(L21*V21+M21*W21)/(L21+M21)</f>
        <v>16.382882029976518</v>
      </c>
      <c r="AG21" s="70">
        <f t="shared" ref="AG21" si="33">(E21*O21+G21*Q21)/SUM(E21,G21)</f>
        <v>16.192061572858325</v>
      </c>
      <c r="AH21" s="70">
        <f t="shared" si="10"/>
        <v>12.235900297839379</v>
      </c>
    </row>
    <row r="22" spans="1:34">
      <c r="A22">
        <v>2018</v>
      </c>
      <c r="B22" s="2">
        <v>2151898</v>
      </c>
      <c r="C22" s="2">
        <v>1768376</v>
      </c>
      <c r="D22" s="2">
        <v>1641232</v>
      </c>
      <c r="E22" s="2">
        <v>1657190</v>
      </c>
      <c r="F22" s="2">
        <v>510666</v>
      </c>
      <c r="G22" s="2">
        <v>111186</v>
      </c>
      <c r="H22" s="2">
        <v>133706</v>
      </c>
      <c r="I22" s="2">
        <v>42961</v>
      </c>
      <c r="J22" s="2">
        <v>97694</v>
      </c>
      <c r="K22" s="2">
        <v>51135</v>
      </c>
      <c r="L22" s="2">
        <v>7851</v>
      </c>
      <c r="M22" s="2">
        <v>3528</v>
      </c>
      <c r="N22" s="82">
        <v>12.479402059</v>
      </c>
      <c r="O22" s="71">
        <v>16.333022766999999</v>
      </c>
      <c r="P22" s="71">
        <v>11.162042313000001</v>
      </c>
      <c r="Q22" s="71">
        <v>17.770105949000001</v>
      </c>
      <c r="R22" s="111">
        <v>15.280376348000001</v>
      </c>
      <c r="S22" s="111">
        <v>22.210795837999999</v>
      </c>
      <c r="T22" s="111">
        <v>15.626952525</v>
      </c>
      <c r="U22" s="111">
        <v>21.918500048999999</v>
      </c>
      <c r="V22" s="111">
        <v>12.782002293</v>
      </c>
      <c r="W22" s="111">
        <v>22.890589568999999</v>
      </c>
      <c r="X22" s="195">
        <f t="shared" ref="X22" si="34">C22/(B22+C22)</f>
        <v>0.45108479662390943</v>
      </c>
      <c r="Y22" s="195">
        <f>K22/(J22+K22)</f>
        <v>0.34358223195748139</v>
      </c>
      <c r="Z22" s="195">
        <f t="shared" ref="Z22" si="35">M22/(L22+M22)</f>
        <v>0.31004481940416556</v>
      </c>
      <c r="AA22" s="70">
        <f t="shared" ref="AA22" si="36">(D22*N22+E22*O22+F22*P22+G22*Q22)/SUM(D22:G22)</f>
        <v>14.086867014702896</v>
      </c>
      <c r="AB22" s="70">
        <f>(D22*N22+E22*O22)/(D22+E22)</f>
        <v>14.415534458399021</v>
      </c>
      <c r="AC22" s="70">
        <f>(F22*P22+G22*Q22)/(F22+G22)</f>
        <v>12.343552002495727</v>
      </c>
      <c r="AD22" s="70">
        <f>(H22*R22+I22*S22)/(H22+I22)</f>
        <v>16.965681196726077</v>
      </c>
      <c r="AE22" s="17">
        <f>(J22*T22+K22*U22)/(J22+K22)</f>
        <v>17.788616465762487</v>
      </c>
      <c r="AF22" s="17">
        <f>(L22*V22+M22*W22)/(L22+M22)</f>
        <v>15.916117409418664</v>
      </c>
      <c r="AG22" s="70">
        <f t="shared" ref="AG22" si="37">(E22*O22+G22*Q22)/SUM(E22,G22)</f>
        <v>16.423378851155096</v>
      </c>
      <c r="AH22" s="70">
        <f t="shared" ref="AH22" si="38">(D22*N22+F22*P22)/SUM(D22,F22)</f>
        <v>12.166779977446488</v>
      </c>
    </row>
    <row r="27" spans="1:34">
      <c r="Q27" t="s">
        <v>839</v>
      </c>
    </row>
    <row r="29" spans="1:34">
      <c r="Q29" t="s">
        <v>76</v>
      </c>
      <c r="X29" s="44"/>
      <c r="Y29" s="220"/>
      <c r="Z29" s="44"/>
      <c r="AA29" s="44"/>
      <c r="AB29" s="44"/>
      <c r="AC29" s="44"/>
      <c r="AD29" s="44"/>
      <c r="AE29" s="44"/>
      <c r="AF29" s="44"/>
    </row>
    <row r="30" spans="1:34">
      <c r="X30" s="44"/>
      <c r="Y30" s="44"/>
      <c r="Z30" s="44"/>
      <c r="AA30" s="44"/>
      <c r="AB30" s="44"/>
      <c r="AC30" s="44"/>
      <c r="AD30" s="44"/>
      <c r="AE30" s="44"/>
      <c r="AF30" s="44"/>
    </row>
    <row r="31" spans="1:34">
      <c r="X31" s="44"/>
      <c r="Y31" s="44"/>
      <c r="Z31" s="44"/>
      <c r="AA31" s="44"/>
      <c r="AB31" s="44"/>
      <c r="AC31" s="44"/>
      <c r="AD31" s="44"/>
      <c r="AE31" s="44"/>
      <c r="AF31" s="44"/>
    </row>
    <row r="32" spans="1:34">
      <c r="X32" s="44"/>
      <c r="Y32" s="44"/>
      <c r="Z32" s="44"/>
      <c r="AA32" s="44"/>
      <c r="AB32" s="44"/>
      <c r="AC32" s="44"/>
      <c r="AD32" s="44"/>
      <c r="AE32" s="44"/>
      <c r="AF32" s="44"/>
    </row>
    <row r="33" spans="24:32">
      <c r="X33" s="44"/>
      <c r="Y33" s="44"/>
      <c r="Z33" s="44"/>
      <c r="AA33" s="44"/>
      <c r="AB33" s="44"/>
      <c r="AC33" s="44"/>
      <c r="AD33" s="44"/>
      <c r="AE33" s="44"/>
      <c r="AF33" s="44"/>
    </row>
    <row r="34" spans="24:32">
      <c r="X34" s="44"/>
      <c r="Y34" s="44"/>
      <c r="Z34" s="44"/>
      <c r="AA34" s="44"/>
      <c r="AB34" s="44"/>
      <c r="AC34" s="44"/>
      <c r="AD34" s="44"/>
      <c r="AE34" s="44"/>
      <c r="AF34" s="44"/>
    </row>
    <row r="35" spans="24:32">
      <c r="X35" s="44"/>
      <c r="Y35" s="44"/>
      <c r="Z35" s="44"/>
      <c r="AA35" s="44"/>
      <c r="AB35" s="44"/>
      <c r="AC35" s="44"/>
      <c r="AD35" s="44"/>
      <c r="AE35" s="44"/>
      <c r="AF35" s="44"/>
    </row>
    <row r="36" spans="24:32">
      <c r="X36" s="44"/>
      <c r="Y36" s="44"/>
      <c r="Z36" s="44"/>
      <c r="AA36" s="44"/>
      <c r="AB36" s="44"/>
      <c r="AC36" s="44"/>
      <c r="AD36" s="44"/>
      <c r="AE36" s="44"/>
      <c r="AF36" s="44"/>
    </row>
    <row r="37" spans="24:32">
      <c r="X37" s="44"/>
      <c r="Y37" s="44"/>
      <c r="Z37" s="44"/>
      <c r="AA37" s="44"/>
      <c r="AB37" s="44"/>
      <c r="AC37" s="44"/>
      <c r="AD37" s="44"/>
      <c r="AE37" s="44"/>
      <c r="AF37" s="44"/>
    </row>
    <row r="38" spans="24:32">
      <c r="X38" s="44"/>
      <c r="Y38" s="44"/>
      <c r="Z38" s="44"/>
      <c r="AA38" s="44"/>
      <c r="AB38" s="44"/>
      <c r="AC38" s="44"/>
      <c r="AD38" s="44"/>
      <c r="AE38" s="44"/>
      <c r="AF38" s="44"/>
    </row>
    <row r="39" spans="24:32">
      <c r="X39" s="44"/>
      <c r="Y39" s="44"/>
      <c r="Z39" s="44"/>
      <c r="AA39" s="44"/>
      <c r="AB39" s="44"/>
      <c r="AC39" s="44"/>
      <c r="AD39" s="44"/>
      <c r="AE39" s="44"/>
      <c r="AF39" s="44"/>
    </row>
    <row r="40" spans="24:32">
      <c r="X40" s="44"/>
      <c r="Y40" s="44"/>
      <c r="Z40" s="44"/>
      <c r="AA40" s="44"/>
      <c r="AB40" s="44"/>
      <c r="AC40" s="44"/>
      <c r="AD40" s="44"/>
      <c r="AE40" s="44"/>
      <c r="AF40" s="44"/>
    </row>
    <row r="41" spans="24:32">
      <c r="X41" s="44"/>
      <c r="Y41" s="44"/>
      <c r="Z41" s="44"/>
      <c r="AA41" s="44"/>
      <c r="AB41" s="44"/>
      <c r="AC41" s="44"/>
      <c r="AD41" s="44"/>
      <c r="AE41" s="44"/>
      <c r="AF41" s="44"/>
    </row>
    <row r="42" spans="24:32">
      <c r="X42" s="44"/>
      <c r="Y42" s="44"/>
      <c r="Z42" s="44"/>
      <c r="AA42" s="44"/>
      <c r="AB42" s="44"/>
      <c r="AC42" s="44"/>
      <c r="AD42" s="44"/>
      <c r="AE42" s="44"/>
      <c r="AF42" s="44"/>
    </row>
    <row r="43" spans="24:32">
      <c r="X43" s="44"/>
      <c r="Y43" s="44"/>
      <c r="Z43" s="44"/>
      <c r="AA43" s="44"/>
      <c r="AB43" s="44"/>
      <c r="AC43" s="44"/>
      <c r="AD43" s="44"/>
      <c r="AE43" s="44"/>
      <c r="AF43" s="44"/>
    </row>
    <row r="44" spans="24:32">
      <c r="X44" s="44"/>
      <c r="Y44" s="44"/>
      <c r="Z44" s="44"/>
      <c r="AA44" s="44"/>
      <c r="AB44" s="44"/>
      <c r="AC44" s="44"/>
      <c r="AD44" s="44"/>
      <c r="AE44" s="44"/>
      <c r="AF44" s="44"/>
    </row>
    <row r="45" spans="24:32">
      <c r="X45" s="44"/>
      <c r="Y45" s="44"/>
      <c r="Z45" s="44"/>
      <c r="AA45" s="44"/>
      <c r="AB45" s="44"/>
      <c r="AC45" s="44"/>
      <c r="AD45" s="44"/>
      <c r="AE45" s="44"/>
      <c r="AF45" s="44"/>
    </row>
    <row r="46" spans="24:32">
      <c r="X46" s="44"/>
      <c r="Y46" s="44"/>
      <c r="Z46" s="44"/>
      <c r="AA46" s="44"/>
      <c r="AB46" s="44"/>
      <c r="AC46" s="44"/>
      <c r="AD46" s="44"/>
      <c r="AE46" s="44"/>
      <c r="AF46" s="44"/>
    </row>
    <row r="47" spans="24:32">
      <c r="X47" s="44"/>
      <c r="Y47" s="44"/>
      <c r="Z47" s="44"/>
      <c r="AA47" s="44"/>
      <c r="AB47" s="44"/>
      <c r="AC47" s="44"/>
      <c r="AD47" s="44"/>
      <c r="AE47" s="44"/>
      <c r="AF47" s="44"/>
    </row>
    <row r="48" spans="24:32">
      <c r="X48" s="44"/>
      <c r="Y48" s="44"/>
      <c r="Z48" s="44"/>
      <c r="AA48" s="44"/>
      <c r="AB48" s="44"/>
      <c r="AC48" s="44"/>
      <c r="AD48" s="44"/>
      <c r="AE48" s="44"/>
      <c r="AF48" s="44"/>
    </row>
    <row r="49" spans="24:32">
      <c r="X49" s="44"/>
      <c r="Y49" s="44"/>
      <c r="Z49" s="44"/>
      <c r="AA49" s="44"/>
      <c r="AB49" s="44"/>
      <c r="AC49" s="44"/>
      <c r="AD49" s="44"/>
      <c r="AE49" s="44"/>
      <c r="AF49" s="44"/>
    </row>
    <row r="50" spans="24:32">
      <c r="X50" s="44"/>
      <c r="Y50" s="44"/>
      <c r="Z50" s="44"/>
      <c r="AA50" s="44"/>
      <c r="AB50" s="44"/>
      <c r="AC50" s="44"/>
      <c r="AD50" s="44"/>
      <c r="AE50" s="44"/>
      <c r="AF50" s="44"/>
    </row>
    <row r="51" spans="24:32">
      <c r="X51" s="44"/>
      <c r="Y51" s="44"/>
      <c r="Z51" s="44"/>
      <c r="AA51" s="44"/>
      <c r="AB51" s="44"/>
      <c r="AC51" s="44"/>
      <c r="AD51" s="44"/>
      <c r="AE51" s="44"/>
      <c r="AF51" s="44"/>
    </row>
    <row r="66" spans="22:22">
      <c r="V66" t="s">
        <v>834</v>
      </c>
    </row>
  </sheetData>
  <mergeCells count="4">
    <mergeCell ref="N2:W2"/>
    <mergeCell ref="O1:P1"/>
    <mergeCell ref="B2:M2"/>
    <mergeCell ref="X2:AF2"/>
  </mergeCells>
  <phoneticPr fontId="0" type="noConversion"/>
  <hyperlinks>
    <hyperlink ref="O1:P1" location="Contents!A1" display="Back to Contents" xr:uid="{00000000-0004-0000-0900-000000000000}"/>
  </hyperlinks>
  <pageMargins left="0.75" right="0.75" top="1" bottom="1" header="0.5" footer="0.5"/>
  <pageSetup paperSize="9" scale="60" orientation="landscape" horizontalDpi="4294967292" verticalDpi="4294967292"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39997558519241921"/>
  </sheetPr>
  <dimension ref="A1:AH55"/>
  <sheetViews>
    <sheetView workbookViewId="0">
      <selection activeCell="V1" sqref="V1:W1"/>
    </sheetView>
  </sheetViews>
  <sheetFormatPr defaultColWidth="8.85546875" defaultRowHeight="12.75"/>
  <cols>
    <col min="1" max="1" width="8.85546875" customWidth="1"/>
    <col min="2" max="3" width="11.42578125" customWidth="1"/>
    <col min="4" max="4" width="11.140625" customWidth="1"/>
    <col min="5" max="5" width="11.42578125" customWidth="1"/>
    <col min="6" max="7" width="8.85546875" customWidth="1"/>
    <col min="8" max="8" width="11.140625" customWidth="1"/>
    <col min="9" max="9" width="11" customWidth="1"/>
    <col min="13" max="13" width="4.140625" customWidth="1"/>
    <col min="14" max="14" width="6.42578125" customWidth="1"/>
    <col min="15" max="15" width="7" customWidth="1"/>
    <col min="16" max="16" width="7.7109375" customWidth="1"/>
    <col min="17" max="17" width="9.42578125" customWidth="1"/>
    <col min="18" max="18" width="7.7109375" customWidth="1"/>
    <col min="19" max="19" width="4.7109375" customWidth="1"/>
    <col min="20" max="20" width="18.7109375" customWidth="1"/>
    <col min="21" max="21" width="15" customWidth="1"/>
    <col min="22" max="22" width="13.42578125" customWidth="1"/>
    <col min="27" max="27" width="8.85546875" customWidth="1"/>
  </cols>
  <sheetData>
    <row r="1" spans="1:34" ht="30" customHeight="1">
      <c r="A1" s="28" t="s">
        <v>65</v>
      </c>
      <c r="B1" s="24"/>
      <c r="C1" s="24"/>
      <c r="D1" s="24"/>
      <c r="E1" s="24"/>
      <c r="F1" s="24"/>
      <c r="G1" s="24"/>
      <c r="H1" s="103"/>
      <c r="I1" s="103"/>
      <c r="J1" s="103"/>
      <c r="K1" s="103"/>
      <c r="L1" s="103"/>
      <c r="M1" s="103"/>
      <c r="N1" s="103"/>
      <c r="O1" s="103"/>
      <c r="P1" s="103"/>
      <c r="Q1" s="103"/>
      <c r="R1" s="103"/>
      <c r="S1" s="103"/>
      <c r="T1" s="103"/>
      <c r="U1" s="103"/>
      <c r="V1" s="693" t="s">
        <v>473</v>
      </c>
      <c r="W1" s="693"/>
      <c r="X1" s="103"/>
      <c r="Y1" s="103"/>
      <c r="Z1" s="103"/>
      <c r="AA1" s="24"/>
      <c r="AB1" s="24"/>
      <c r="AC1" s="24"/>
      <c r="AD1" s="24"/>
    </row>
    <row r="2" spans="1:34" ht="38.25" customHeight="1">
      <c r="A2" s="261" t="s">
        <v>454</v>
      </c>
      <c r="B2" s="308" t="s">
        <v>6</v>
      </c>
      <c r="C2" s="308" t="s">
        <v>7</v>
      </c>
      <c r="D2" s="308" t="s">
        <v>428</v>
      </c>
      <c r="E2" s="308" t="s">
        <v>429</v>
      </c>
      <c r="F2" s="308" t="s">
        <v>542</v>
      </c>
      <c r="G2" s="308" t="s">
        <v>543</v>
      </c>
      <c r="H2" s="273" t="s">
        <v>195</v>
      </c>
      <c r="I2" s="273" t="s">
        <v>198</v>
      </c>
      <c r="J2" s="273" t="s">
        <v>197</v>
      </c>
      <c r="K2" s="273" t="s">
        <v>62</v>
      </c>
      <c r="L2" s="308" t="s">
        <v>58</v>
      </c>
      <c r="M2" s="9"/>
      <c r="N2" s="132"/>
      <c r="O2" s="182" t="s">
        <v>33</v>
      </c>
      <c r="P2" s="183" t="s">
        <v>677</v>
      </c>
      <c r="Q2" s="183" t="s">
        <v>751</v>
      </c>
      <c r="R2" s="183" t="s">
        <v>750</v>
      </c>
      <c r="S2" s="133"/>
      <c r="V2" s="155"/>
      <c r="W2" s="674" t="s">
        <v>454</v>
      </c>
      <c r="X2" s="675" t="s">
        <v>677</v>
      </c>
      <c r="Y2" s="675" t="s">
        <v>1224</v>
      </c>
      <c r="Z2" s="675" t="s">
        <v>750</v>
      </c>
      <c r="AA2" s="676" t="s">
        <v>1227</v>
      </c>
      <c r="AB2" s="155"/>
      <c r="AC2" s="674" t="s">
        <v>454</v>
      </c>
      <c r="AD2" s="675" t="s">
        <v>677</v>
      </c>
      <c r="AE2" s="675" t="s">
        <v>1224</v>
      </c>
      <c r="AF2" s="675" t="s">
        <v>750</v>
      </c>
      <c r="AG2" s="673" t="s">
        <v>1225</v>
      </c>
    </row>
    <row r="3" spans="1:34">
      <c r="A3" s="402">
        <v>1968</v>
      </c>
      <c r="B3" s="222">
        <v>38247</v>
      </c>
      <c r="C3" s="222">
        <v>10297</v>
      </c>
      <c r="D3" s="222">
        <v>5790</v>
      </c>
      <c r="E3" s="222">
        <v>1174</v>
      </c>
      <c r="F3" s="222">
        <v>5820</v>
      </c>
      <c r="G3" s="222">
        <v>973</v>
      </c>
      <c r="H3" s="222">
        <v>2016</v>
      </c>
      <c r="I3" s="222">
        <v>28</v>
      </c>
      <c r="J3" s="222">
        <v>127</v>
      </c>
      <c r="K3" s="222">
        <v>5</v>
      </c>
      <c r="L3" s="222">
        <f t="shared" ref="L3:L51" si="0">SUM(B3:E3)</f>
        <v>55508</v>
      </c>
      <c r="N3" s="134"/>
      <c r="O3" s="184">
        <v>2018</v>
      </c>
      <c r="P3" s="606">
        <f>X3</f>
        <v>155258</v>
      </c>
      <c r="Q3" s="607">
        <f>X3</f>
        <v>155258</v>
      </c>
      <c r="R3" s="188">
        <f>Q3/Q$41</f>
        <v>3.9603854321444289E-2</v>
      </c>
      <c r="S3" s="133"/>
      <c r="V3" s="155"/>
      <c r="W3" s="402">
        <v>2018</v>
      </c>
      <c r="X3" s="222">
        <v>155258</v>
      </c>
      <c r="Y3" s="222">
        <f>SUM($X$3:X3)</f>
        <v>155258</v>
      </c>
      <c r="Z3" s="379">
        <f>(Y3/SUM($X$3:$X$53))</f>
        <v>3.9603854321444289E-2</v>
      </c>
      <c r="AA3" s="303"/>
      <c r="AB3" s="303"/>
      <c r="AC3" s="402">
        <v>2018</v>
      </c>
      <c r="AD3" s="222">
        <v>155258</v>
      </c>
      <c r="AE3" s="222">
        <f>SUM($AD$3:AD3)</f>
        <v>155258</v>
      </c>
      <c r="AF3" s="379">
        <f>(AE3/SUM($AD$3:$AD$37))</f>
        <v>3.9603854321444289E-2</v>
      </c>
      <c r="AG3" s="303"/>
      <c r="AH3" s="44"/>
    </row>
    <row r="4" spans="1:34">
      <c r="A4" s="155">
        <v>1969</v>
      </c>
      <c r="B4" s="222">
        <v>3036</v>
      </c>
      <c r="C4" s="222">
        <v>997</v>
      </c>
      <c r="D4" s="222">
        <v>320</v>
      </c>
      <c r="E4" s="222">
        <v>73</v>
      </c>
      <c r="F4" s="222">
        <v>314</v>
      </c>
      <c r="G4" s="222">
        <v>158</v>
      </c>
      <c r="H4" s="222">
        <v>199</v>
      </c>
      <c r="I4" s="222">
        <v>1</v>
      </c>
      <c r="J4" s="222">
        <v>8</v>
      </c>
      <c r="K4" s="222">
        <v>0</v>
      </c>
      <c r="L4" s="222">
        <f t="shared" si="0"/>
        <v>4426</v>
      </c>
      <c r="N4" s="134"/>
      <c r="O4" s="184">
        <v>2017</v>
      </c>
      <c r="P4" s="606">
        <f t="shared" ref="P4:P40" si="1">X4</f>
        <v>154489</v>
      </c>
      <c r="Q4" s="607">
        <f>Q3+P4</f>
        <v>309747</v>
      </c>
      <c r="R4" s="188">
        <f t="shared" ref="R4:R41" si="2">Q4/Q$41</f>
        <v>7.9011548934704842E-2</v>
      </c>
      <c r="S4" s="16"/>
      <c r="T4" s="180" t="s">
        <v>1186</v>
      </c>
      <c r="U4" s="181"/>
      <c r="V4" s="155"/>
      <c r="W4" s="402">
        <v>2017</v>
      </c>
      <c r="X4" s="222">
        <v>154489</v>
      </c>
      <c r="Y4" s="222">
        <f>SUM($X$3:X4)</f>
        <v>309747</v>
      </c>
      <c r="Z4" s="379">
        <f t="shared" ref="Z4:Z53" si="3">(Y4/SUM($X$3:$X$53))</f>
        <v>7.9011548934704842E-2</v>
      </c>
      <c r="AA4" s="303"/>
      <c r="AB4" s="303"/>
      <c r="AC4" s="402">
        <v>2017</v>
      </c>
      <c r="AD4" s="222">
        <v>154489</v>
      </c>
      <c r="AE4" s="222">
        <f>SUM($AD$3:AD4)</f>
        <v>309747</v>
      </c>
      <c r="AF4" s="379">
        <f t="shared" ref="AF4:AF37" si="4">(AE4/SUM($AD$3:$AD$37))</f>
        <v>7.9011548934704842E-2</v>
      </c>
      <c r="AG4" s="303"/>
      <c r="AH4" s="44"/>
    </row>
    <row r="5" spans="1:34">
      <c r="A5" s="155">
        <v>1970</v>
      </c>
      <c r="B5" s="222">
        <v>4273</v>
      </c>
      <c r="C5" s="222">
        <v>803</v>
      </c>
      <c r="D5" s="222">
        <v>560</v>
      </c>
      <c r="E5" s="222">
        <v>92</v>
      </c>
      <c r="F5" s="222">
        <v>425</v>
      </c>
      <c r="G5" s="222">
        <v>139</v>
      </c>
      <c r="H5" s="222">
        <v>250</v>
      </c>
      <c r="I5" s="222">
        <v>0</v>
      </c>
      <c r="J5" s="222">
        <v>16</v>
      </c>
      <c r="K5" s="222">
        <v>0</v>
      </c>
      <c r="L5" s="222">
        <f t="shared" si="0"/>
        <v>5728</v>
      </c>
      <c r="N5" s="134"/>
      <c r="O5" s="184">
        <v>2016</v>
      </c>
      <c r="P5" s="606">
        <f t="shared" si="1"/>
        <v>144780</v>
      </c>
      <c r="Q5" s="607">
        <f t="shared" ref="Q5:Q41" si="5">Q4+P5</f>
        <v>454527</v>
      </c>
      <c r="R5" s="188">
        <f t="shared" si="2"/>
        <v>0.115942631575591</v>
      </c>
      <c r="S5" s="16"/>
      <c r="T5" s="406" t="s">
        <v>748</v>
      </c>
      <c r="U5" s="407">
        <f>R4</f>
        <v>7.9011548934704842E-2</v>
      </c>
      <c r="V5" s="155"/>
      <c r="W5" s="155">
        <v>2016</v>
      </c>
      <c r="X5" s="222">
        <v>144780</v>
      </c>
      <c r="Y5" s="222">
        <f>SUM($X$3:X5)</f>
        <v>454527</v>
      </c>
      <c r="Z5" s="379">
        <f t="shared" si="3"/>
        <v>0.115942631575591</v>
      </c>
      <c r="AA5" s="155"/>
      <c r="AB5" s="155"/>
      <c r="AC5" s="155">
        <v>2016</v>
      </c>
      <c r="AD5" s="222">
        <v>144780</v>
      </c>
      <c r="AE5" s="222">
        <f>SUM($AD$3:AD5)</f>
        <v>454527</v>
      </c>
      <c r="AF5" s="379">
        <f t="shared" si="4"/>
        <v>0.115942631575591</v>
      </c>
      <c r="AG5" s="155"/>
    </row>
    <row r="6" spans="1:34">
      <c r="A6" s="155">
        <v>1971</v>
      </c>
      <c r="B6" s="222">
        <v>4525</v>
      </c>
      <c r="C6" s="222">
        <v>509</v>
      </c>
      <c r="D6" s="222">
        <v>779</v>
      </c>
      <c r="E6" s="222">
        <v>74</v>
      </c>
      <c r="F6" s="222">
        <v>610</v>
      </c>
      <c r="G6" s="222">
        <v>162</v>
      </c>
      <c r="H6" s="222">
        <v>236</v>
      </c>
      <c r="I6" s="222">
        <v>2</v>
      </c>
      <c r="J6" s="222">
        <v>14</v>
      </c>
      <c r="K6" s="222">
        <v>1</v>
      </c>
      <c r="L6" s="222">
        <f t="shared" si="0"/>
        <v>5887</v>
      </c>
      <c r="N6" s="134"/>
      <c r="O6" s="184">
        <v>2015</v>
      </c>
      <c r="P6" s="606">
        <f t="shared" si="1"/>
        <v>134510</v>
      </c>
      <c r="Q6" s="607">
        <f t="shared" si="5"/>
        <v>589037</v>
      </c>
      <c r="R6" s="188">
        <f t="shared" si="2"/>
        <v>0.15025400003826261</v>
      </c>
      <c r="S6" s="16"/>
      <c r="T6" s="406" t="s">
        <v>741</v>
      </c>
      <c r="U6" s="407">
        <f t="shared" ref="U6:U8" si="6">R5</f>
        <v>0.115942631575591</v>
      </c>
      <c r="V6" s="155"/>
      <c r="W6" s="155">
        <v>2015</v>
      </c>
      <c r="X6" s="222">
        <v>134510</v>
      </c>
      <c r="Y6" s="222">
        <f>SUM($X$3:X6)</f>
        <v>589037</v>
      </c>
      <c r="Z6" s="379">
        <f t="shared" si="3"/>
        <v>0.15025400003826261</v>
      </c>
      <c r="AA6" s="155"/>
      <c r="AB6" s="155"/>
      <c r="AC6" s="155">
        <v>2015</v>
      </c>
      <c r="AD6" s="222">
        <v>134510</v>
      </c>
      <c r="AE6" s="222">
        <f>SUM($AD$3:AD6)</f>
        <v>589037</v>
      </c>
      <c r="AF6" s="379">
        <f t="shared" si="4"/>
        <v>0.15025400003826261</v>
      </c>
      <c r="AG6" s="155"/>
    </row>
    <row r="7" spans="1:34">
      <c r="A7" s="155">
        <v>1972</v>
      </c>
      <c r="B7" s="222">
        <v>5174</v>
      </c>
      <c r="C7" s="222">
        <v>587</v>
      </c>
      <c r="D7" s="222">
        <v>686</v>
      </c>
      <c r="E7" s="222">
        <v>91</v>
      </c>
      <c r="F7" s="222">
        <v>702</v>
      </c>
      <c r="G7" s="222">
        <v>224</v>
      </c>
      <c r="H7" s="222">
        <v>250</v>
      </c>
      <c r="I7" s="222">
        <v>5</v>
      </c>
      <c r="J7" s="222">
        <v>12</v>
      </c>
      <c r="K7" s="222">
        <v>1</v>
      </c>
      <c r="L7" s="222">
        <f t="shared" si="0"/>
        <v>6538</v>
      </c>
      <c r="N7" s="134"/>
      <c r="O7" s="184">
        <v>2014</v>
      </c>
      <c r="P7" s="606">
        <f t="shared" si="1"/>
        <v>130592</v>
      </c>
      <c r="Q7" s="607">
        <f t="shared" si="5"/>
        <v>719629</v>
      </c>
      <c r="R7" s="188">
        <f t="shared" si="2"/>
        <v>0.18356594881736613</v>
      </c>
      <c r="S7" s="16"/>
      <c r="T7" s="406" t="s">
        <v>749</v>
      </c>
      <c r="U7" s="407">
        <f t="shared" si="6"/>
        <v>0.15025400003826261</v>
      </c>
      <c r="V7" s="155"/>
      <c r="W7" s="155">
        <v>2014</v>
      </c>
      <c r="X7" s="222">
        <v>130592</v>
      </c>
      <c r="Y7" s="222">
        <f>SUM($X$3:X7)</f>
        <v>719629</v>
      </c>
      <c r="Z7" s="379">
        <f t="shared" si="3"/>
        <v>0.18356594881736613</v>
      </c>
      <c r="AA7" s="155"/>
      <c r="AB7" s="155"/>
      <c r="AC7" s="155">
        <v>2014</v>
      </c>
      <c r="AD7" s="222">
        <v>130592</v>
      </c>
      <c r="AE7" s="222">
        <f>SUM($AD$3:AD7)</f>
        <v>719629</v>
      </c>
      <c r="AF7" s="379">
        <f t="shared" si="4"/>
        <v>0.18356594881736613</v>
      </c>
      <c r="AG7" s="155"/>
    </row>
    <row r="8" spans="1:34">
      <c r="A8" s="155">
        <v>1973</v>
      </c>
      <c r="B8" s="222">
        <v>5319</v>
      </c>
      <c r="C8" s="222">
        <v>611</v>
      </c>
      <c r="D8" s="222">
        <v>656</v>
      </c>
      <c r="E8" s="222">
        <v>64</v>
      </c>
      <c r="F8" s="222">
        <v>1001</v>
      </c>
      <c r="G8" s="222">
        <v>264</v>
      </c>
      <c r="H8" s="222">
        <v>298</v>
      </c>
      <c r="I8" s="222">
        <v>3</v>
      </c>
      <c r="J8" s="222">
        <v>12</v>
      </c>
      <c r="K8" s="222">
        <v>0</v>
      </c>
      <c r="L8" s="222">
        <f t="shared" si="0"/>
        <v>6650</v>
      </c>
      <c r="N8" s="134"/>
      <c r="O8" s="184">
        <v>2013</v>
      </c>
      <c r="P8" s="606">
        <f t="shared" si="1"/>
        <v>126373</v>
      </c>
      <c r="Q8" s="607">
        <f t="shared" si="5"/>
        <v>846002</v>
      </c>
      <c r="R8" s="188">
        <f t="shared" si="2"/>
        <v>0.21580169758499085</v>
      </c>
      <c r="S8" s="16"/>
      <c r="T8" s="406" t="s">
        <v>742</v>
      </c>
      <c r="U8" s="407">
        <f t="shared" si="6"/>
        <v>0.18356594881736613</v>
      </c>
      <c r="V8" s="155"/>
      <c r="W8" s="155">
        <v>2013</v>
      </c>
      <c r="X8" s="222">
        <v>126373</v>
      </c>
      <c r="Y8" s="222">
        <f>SUM($X$3:X8)</f>
        <v>846002</v>
      </c>
      <c r="Z8" s="379">
        <f t="shared" si="3"/>
        <v>0.21580169758499085</v>
      </c>
      <c r="AA8" s="155"/>
      <c r="AB8" s="155"/>
      <c r="AC8" s="155">
        <v>2013</v>
      </c>
      <c r="AD8" s="222">
        <v>126373</v>
      </c>
      <c r="AE8" s="222">
        <f>SUM($AD$3:AD8)</f>
        <v>846002</v>
      </c>
      <c r="AF8" s="379">
        <f t="shared" si="4"/>
        <v>0.21580169758499085</v>
      </c>
      <c r="AG8" s="155"/>
    </row>
    <row r="9" spans="1:34">
      <c r="A9" s="155">
        <v>1974</v>
      </c>
      <c r="B9" s="222">
        <v>5654</v>
      </c>
      <c r="C9" s="222">
        <v>447</v>
      </c>
      <c r="D9" s="222">
        <v>660</v>
      </c>
      <c r="E9" s="222">
        <v>64</v>
      </c>
      <c r="F9" s="222">
        <v>840</v>
      </c>
      <c r="G9" s="222">
        <v>270</v>
      </c>
      <c r="H9" s="222">
        <v>286</v>
      </c>
      <c r="I9" s="222">
        <v>5</v>
      </c>
      <c r="J9" s="222">
        <v>27</v>
      </c>
      <c r="K9" s="222">
        <v>1</v>
      </c>
      <c r="L9" s="222">
        <f t="shared" si="0"/>
        <v>6825</v>
      </c>
      <c r="N9" s="134"/>
      <c r="O9" s="184">
        <v>2012</v>
      </c>
      <c r="P9" s="606">
        <f t="shared" si="1"/>
        <v>123789</v>
      </c>
      <c r="Q9" s="607">
        <f t="shared" si="5"/>
        <v>969791</v>
      </c>
      <c r="R9" s="188">
        <f t="shared" si="2"/>
        <v>0.24737830891965487</v>
      </c>
      <c r="S9" s="16"/>
      <c r="T9" s="406" t="s">
        <v>743</v>
      </c>
      <c r="U9" s="407">
        <f>R9</f>
        <v>0.24737830891965487</v>
      </c>
      <c r="V9" s="155"/>
      <c r="W9" s="155">
        <v>2012</v>
      </c>
      <c r="X9" s="222">
        <v>123789</v>
      </c>
      <c r="Y9" s="222">
        <f>SUM($X$3:X9)</f>
        <v>969791</v>
      </c>
      <c r="Z9" s="379">
        <f t="shared" si="3"/>
        <v>0.24737830891965487</v>
      </c>
      <c r="AA9" s="155"/>
      <c r="AB9" s="155"/>
      <c r="AC9" s="155">
        <v>2012</v>
      </c>
      <c r="AD9" s="222">
        <v>123789</v>
      </c>
      <c r="AE9" s="222">
        <f>SUM($AD$3:AD9)</f>
        <v>969791</v>
      </c>
      <c r="AF9" s="379">
        <f t="shared" si="4"/>
        <v>0.24737830891965487</v>
      </c>
      <c r="AG9" s="155"/>
    </row>
    <row r="10" spans="1:34">
      <c r="A10" s="155">
        <v>1975</v>
      </c>
      <c r="B10" s="222">
        <v>3447</v>
      </c>
      <c r="C10" s="222">
        <v>312</v>
      </c>
      <c r="D10" s="222">
        <v>677</v>
      </c>
      <c r="E10" s="222">
        <v>69</v>
      </c>
      <c r="F10" s="222">
        <v>787</v>
      </c>
      <c r="G10" s="222">
        <v>326</v>
      </c>
      <c r="H10" s="222">
        <v>372</v>
      </c>
      <c r="I10" s="222">
        <v>14</v>
      </c>
      <c r="J10" s="222">
        <v>34</v>
      </c>
      <c r="K10" s="222">
        <v>0</v>
      </c>
      <c r="L10" s="222">
        <f t="shared" si="0"/>
        <v>4505</v>
      </c>
      <c r="N10" s="134"/>
      <c r="O10" s="184">
        <v>2011</v>
      </c>
      <c r="P10" s="606">
        <f t="shared" si="1"/>
        <v>110926</v>
      </c>
      <c r="Q10" s="607">
        <f t="shared" si="5"/>
        <v>1080717</v>
      </c>
      <c r="R10" s="188">
        <f t="shared" si="2"/>
        <v>0.27567377288583073</v>
      </c>
      <c r="S10" s="16"/>
      <c r="T10" s="406" t="s">
        <v>744</v>
      </c>
      <c r="U10" s="407">
        <f>R11</f>
        <v>0.30567779046112836</v>
      </c>
      <c r="V10" s="155"/>
      <c r="W10" s="155">
        <v>2011</v>
      </c>
      <c r="X10" s="222">
        <v>110926</v>
      </c>
      <c r="Y10" s="222">
        <f>SUM($X$3:X10)</f>
        <v>1080717</v>
      </c>
      <c r="Z10" s="379">
        <f t="shared" si="3"/>
        <v>0.27567377288583073</v>
      </c>
      <c r="AA10" s="155"/>
      <c r="AB10" s="155"/>
      <c r="AC10" s="155">
        <v>2011</v>
      </c>
      <c r="AD10" s="222">
        <v>110926</v>
      </c>
      <c r="AE10" s="222">
        <f>SUM($AD$3:AD10)</f>
        <v>1080717</v>
      </c>
      <c r="AF10" s="379">
        <f t="shared" si="4"/>
        <v>0.27567377288583073</v>
      </c>
      <c r="AG10" s="155"/>
    </row>
    <row r="11" spans="1:34">
      <c r="A11" s="155">
        <v>1976</v>
      </c>
      <c r="B11" s="222">
        <v>2839</v>
      </c>
      <c r="C11" s="222">
        <v>346</v>
      </c>
      <c r="D11" s="222">
        <v>799</v>
      </c>
      <c r="E11" s="222">
        <v>94</v>
      </c>
      <c r="F11" s="222">
        <v>640</v>
      </c>
      <c r="G11" s="222">
        <v>242</v>
      </c>
      <c r="H11" s="222">
        <v>432</v>
      </c>
      <c r="I11" s="222">
        <v>11</v>
      </c>
      <c r="J11" s="222">
        <v>38</v>
      </c>
      <c r="K11" s="222">
        <v>5</v>
      </c>
      <c r="L11" s="222">
        <f t="shared" si="0"/>
        <v>4078</v>
      </c>
      <c r="N11" s="134"/>
      <c r="O11" s="184">
        <v>2010</v>
      </c>
      <c r="P11" s="606">
        <f t="shared" si="1"/>
        <v>117624</v>
      </c>
      <c r="Q11" s="607">
        <f t="shared" si="5"/>
        <v>1198341</v>
      </c>
      <c r="R11" s="188">
        <f t="shared" si="2"/>
        <v>0.30567779046112836</v>
      </c>
      <c r="S11" s="16"/>
      <c r="T11" s="406" t="s">
        <v>745</v>
      </c>
      <c r="U11" s="407">
        <f>R13</f>
        <v>0.38476050787253446</v>
      </c>
      <c r="V11" s="155"/>
      <c r="W11" s="155">
        <v>2010</v>
      </c>
      <c r="X11" s="222">
        <v>117624</v>
      </c>
      <c r="Y11" s="222">
        <f>SUM($X$3:X11)</f>
        <v>1198341</v>
      </c>
      <c r="Z11" s="379">
        <f t="shared" si="3"/>
        <v>0.30567779046112836</v>
      </c>
      <c r="AA11" s="155"/>
      <c r="AB11" s="155"/>
      <c r="AC11" s="155">
        <v>2010</v>
      </c>
      <c r="AD11" s="222">
        <v>117624</v>
      </c>
      <c r="AE11" s="222">
        <f>SUM($AD$3:AD11)</f>
        <v>1198341</v>
      </c>
      <c r="AF11" s="379">
        <f t="shared" si="4"/>
        <v>0.30567779046112836</v>
      </c>
      <c r="AG11" s="155"/>
    </row>
    <row r="12" spans="1:34">
      <c r="A12" s="155">
        <v>1977</v>
      </c>
      <c r="B12" s="222">
        <v>2813</v>
      </c>
      <c r="C12" s="222">
        <v>419</v>
      </c>
      <c r="D12" s="222">
        <v>938</v>
      </c>
      <c r="E12" s="222">
        <v>124</v>
      </c>
      <c r="F12" s="222">
        <v>561</v>
      </c>
      <c r="G12" s="222">
        <v>209</v>
      </c>
      <c r="H12" s="222">
        <v>462</v>
      </c>
      <c r="I12" s="222">
        <v>14</v>
      </c>
      <c r="J12" s="222">
        <v>43</v>
      </c>
      <c r="K12" s="222">
        <v>8</v>
      </c>
      <c r="L12" s="222">
        <f t="shared" si="0"/>
        <v>4294</v>
      </c>
      <c r="N12" s="134"/>
      <c r="O12" s="184">
        <v>2009</v>
      </c>
      <c r="P12" s="606">
        <f t="shared" si="1"/>
        <v>123106</v>
      </c>
      <c r="Q12" s="607">
        <f t="shared" si="5"/>
        <v>1321447</v>
      </c>
      <c r="R12" s="188">
        <f t="shared" si="2"/>
        <v>0.33708017932415457</v>
      </c>
      <c r="S12" s="16"/>
      <c r="T12" s="406" t="s">
        <v>746</v>
      </c>
      <c r="U12" s="407">
        <f>R18</f>
        <v>0.66835081722583234</v>
      </c>
      <c r="V12" s="155"/>
      <c r="W12" s="155">
        <v>2009</v>
      </c>
      <c r="X12" s="222">
        <v>123106</v>
      </c>
      <c r="Y12" s="222">
        <f>SUM($X$3:X12)</f>
        <v>1321447</v>
      </c>
      <c r="Z12" s="379">
        <f t="shared" si="3"/>
        <v>0.33708017932415457</v>
      </c>
      <c r="AA12" s="155"/>
      <c r="AB12" s="155"/>
      <c r="AC12" s="155">
        <v>2009</v>
      </c>
      <c r="AD12" s="222">
        <v>123106</v>
      </c>
      <c r="AE12" s="222">
        <f>SUM($AD$3:AD12)</f>
        <v>1321447</v>
      </c>
      <c r="AF12" s="379">
        <f t="shared" si="4"/>
        <v>0.33708017932415457</v>
      </c>
      <c r="AG12" s="155"/>
    </row>
    <row r="13" spans="1:34">
      <c r="A13" s="155">
        <v>1978</v>
      </c>
      <c r="B13" s="222">
        <v>3398</v>
      </c>
      <c r="C13" s="222">
        <v>799</v>
      </c>
      <c r="D13" s="222">
        <v>1083</v>
      </c>
      <c r="E13" s="222">
        <v>136</v>
      </c>
      <c r="F13" s="222">
        <v>595</v>
      </c>
      <c r="G13" s="222">
        <v>270</v>
      </c>
      <c r="H13" s="222">
        <v>412</v>
      </c>
      <c r="I13" s="222">
        <v>23</v>
      </c>
      <c r="J13" s="222">
        <v>59</v>
      </c>
      <c r="K13" s="222">
        <v>12</v>
      </c>
      <c r="L13" s="222">
        <f t="shared" si="0"/>
        <v>5416</v>
      </c>
      <c r="N13" s="134"/>
      <c r="O13" s="184">
        <v>2008</v>
      </c>
      <c r="P13" s="606">
        <f t="shared" si="1"/>
        <v>186920</v>
      </c>
      <c r="Q13" s="607">
        <f t="shared" si="5"/>
        <v>1508367</v>
      </c>
      <c r="R13" s="188">
        <f t="shared" si="2"/>
        <v>0.38476050787253446</v>
      </c>
      <c r="S13" s="16"/>
      <c r="T13" s="406" t="s">
        <v>747</v>
      </c>
      <c r="U13" s="407">
        <f>R23</f>
        <v>0.80889835534496946</v>
      </c>
      <c r="V13" s="155"/>
      <c r="W13" s="155">
        <v>2008</v>
      </c>
      <c r="X13" s="222">
        <v>186920</v>
      </c>
      <c r="Y13" s="222">
        <f>SUM($X$3:X13)</f>
        <v>1508367</v>
      </c>
      <c r="Z13" s="379">
        <f t="shared" si="3"/>
        <v>0.38476050787253446</v>
      </c>
      <c r="AA13" s="155"/>
      <c r="AB13" s="155"/>
      <c r="AC13" s="155">
        <v>2008</v>
      </c>
      <c r="AD13" s="222">
        <v>186920</v>
      </c>
      <c r="AE13" s="222">
        <f>SUM($AD$3:AD13)</f>
        <v>1508367</v>
      </c>
      <c r="AF13" s="379">
        <f t="shared" si="4"/>
        <v>0.38476050787253446</v>
      </c>
      <c r="AG13" s="155"/>
    </row>
    <row r="14" spans="1:34">
      <c r="A14" s="155">
        <v>1979</v>
      </c>
      <c r="B14" s="222">
        <v>3012</v>
      </c>
      <c r="C14" s="222">
        <v>1197</v>
      </c>
      <c r="D14" s="222">
        <v>1247</v>
      </c>
      <c r="E14" s="222">
        <v>226</v>
      </c>
      <c r="F14" s="222">
        <v>605</v>
      </c>
      <c r="G14" s="222">
        <v>796</v>
      </c>
      <c r="H14" s="222">
        <v>453</v>
      </c>
      <c r="I14" s="222">
        <v>67</v>
      </c>
      <c r="J14" s="222">
        <v>67</v>
      </c>
      <c r="K14" s="222">
        <v>7</v>
      </c>
      <c r="L14" s="222">
        <f t="shared" si="0"/>
        <v>5682</v>
      </c>
      <c r="N14" s="134"/>
      <c r="O14" s="184">
        <v>2007</v>
      </c>
      <c r="P14" s="606">
        <f t="shared" si="1"/>
        <v>237820</v>
      </c>
      <c r="Q14" s="607">
        <f t="shared" si="5"/>
        <v>1746187</v>
      </c>
      <c r="R14" s="188">
        <f t="shared" si="2"/>
        <v>0.44542461944633988</v>
      </c>
      <c r="S14" s="16"/>
      <c r="U14" s="150"/>
      <c r="V14" s="155"/>
      <c r="W14" s="155">
        <v>2007</v>
      </c>
      <c r="X14" s="222">
        <v>237820</v>
      </c>
      <c r="Y14" s="222">
        <f>SUM($X$3:X14)</f>
        <v>1746187</v>
      </c>
      <c r="Z14" s="379">
        <f t="shared" si="3"/>
        <v>0.44542461944633988</v>
      </c>
      <c r="AA14" s="155"/>
      <c r="AB14" s="155"/>
      <c r="AC14" s="155">
        <v>2007</v>
      </c>
      <c r="AD14" s="222">
        <v>237820</v>
      </c>
      <c r="AE14" s="222">
        <f>SUM($AD$3:AD14)</f>
        <v>1746187</v>
      </c>
      <c r="AF14" s="379">
        <f t="shared" si="4"/>
        <v>0.44542461944633988</v>
      </c>
      <c r="AG14" s="155"/>
    </row>
    <row r="15" spans="1:34" ht="15">
      <c r="A15" s="155">
        <v>1980</v>
      </c>
      <c r="B15" s="222">
        <v>2922</v>
      </c>
      <c r="C15" s="222">
        <v>1065</v>
      </c>
      <c r="D15" s="222">
        <v>1264</v>
      </c>
      <c r="E15" s="222">
        <v>134</v>
      </c>
      <c r="F15" s="222">
        <v>849</v>
      </c>
      <c r="G15" s="222">
        <v>698</v>
      </c>
      <c r="H15" s="222">
        <v>523</v>
      </c>
      <c r="I15" s="222">
        <v>98</v>
      </c>
      <c r="J15" s="222">
        <v>50</v>
      </c>
      <c r="K15" s="222">
        <v>12</v>
      </c>
      <c r="L15" s="222">
        <f t="shared" si="0"/>
        <v>5385</v>
      </c>
      <c r="N15" s="134"/>
      <c r="O15" s="184">
        <v>2006</v>
      </c>
      <c r="P15" s="606">
        <f t="shared" si="1"/>
        <v>253457</v>
      </c>
      <c r="Q15" s="607">
        <f t="shared" si="5"/>
        <v>1999644</v>
      </c>
      <c r="R15" s="188">
        <f t="shared" si="2"/>
        <v>0.51007748180931189</v>
      </c>
      <c r="S15" s="16"/>
      <c r="T15" s="680" t="s">
        <v>1238</v>
      </c>
      <c r="V15" s="155"/>
      <c r="W15" s="155">
        <v>2006</v>
      </c>
      <c r="X15" s="222">
        <v>253457</v>
      </c>
      <c r="Y15" s="222">
        <f>SUM($X$3:X15)</f>
        <v>1999644</v>
      </c>
      <c r="Z15" s="379">
        <f t="shared" si="3"/>
        <v>0.51007748180931189</v>
      </c>
      <c r="AA15" s="155"/>
      <c r="AB15" s="155"/>
      <c r="AC15" s="155">
        <v>2006</v>
      </c>
      <c r="AD15" s="222">
        <v>253457</v>
      </c>
      <c r="AE15" s="222">
        <f>SUM($AD$3:AD15)</f>
        <v>1999644</v>
      </c>
      <c r="AF15" s="379">
        <f t="shared" si="4"/>
        <v>0.51007748180931189</v>
      </c>
      <c r="AG15" s="155"/>
    </row>
    <row r="16" spans="1:34">
      <c r="A16" s="155">
        <v>1981</v>
      </c>
      <c r="B16" s="222">
        <v>2513</v>
      </c>
      <c r="C16" s="222">
        <v>961</v>
      </c>
      <c r="D16" s="222">
        <v>1124</v>
      </c>
      <c r="E16" s="222">
        <v>167</v>
      </c>
      <c r="F16" s="222">
        <v>833</v>
      </c>
      <c r="G16" s="222">
        <v>691</v>
      </c>
      <c r="H16" s="222">
        <v>569</v>
      </c>
      <c r="I16" s="222">
        <v>129</v>
      </c>
      <c r="J16" s="222">
        <v>52</v>
      </c>
      <c r="K16" s="222">
        <v>20</v>
      </c>
      <c r="L16" s="222">
        <f t="shared" si="0"/>
        <v>4765</v>
      </c>
      <c r="N16" s="134"/>
      <c r="O16" s="184">
        <v>2005</v>
      </c>
      <c r="P16" s="606">
        <f t="shared" si="1"/>
        <v>273262</v>
      </c>
      <c r="Q16" s="607">
        <f t="shared" si="5"/>
        <v>2272906</v>
      </c>
      <c r="R16" s="188">
        <f t="shared" si="2"/>
        <v>0.57978228568148915</v>
      </c>
      <c r="S16" s="16"/>
      <c r="V16" s="155"/>
      <c r="W16" s="155">
        <v>2005</v>
      </c>
      <c r="X16" s="222">
        <v>273262</v>
      </c>
      <c r="Y16" s="222">
        <f>SUM($X$3:X16)</f>
        <v>2272906</v>
      </c>
      <c r="Z16" s="379">
        <f t="shared" si="3"/>
        <v>0.57978228568148915</v>
      </c>
      <c r="AA16" s="155"/>
      <c r="AB16" s="155"/>
      <c r="AC16" s="155">
        <v>2005</v>
      </c>
      <c r="AD16" s="222">
        <v>273262</v>
      </c>
      <c r="AE16" s="222">
        <f>SUM($AD$3:AD16)</f>
        <v>2272906</v>
      </c>
      <c r="AF16" s="379">
        <f t="shared" si="4"/>
        <v>0.57978228568148915</v>
      </c>
      <c r="AG16" s="155"/>
    </row>
    <row r="17" spans="1:33">
      <c r="A17" s="155">
        <v>1982</v>
      </c>
      <c r="B17" s="222">
        <v>2367</v>
      </c>
      <c r="C17" s="222">
        <v>1159</v>
      </c>
      <c r="D17" s="222">
        <v>1334</v>
      </c>
      <c r="E17" s="222">
        <v>276</v>
      </c>
      <c r="F17" s="222">
        <v>847</v>
      </c>
      <c r="G17" s="222">
        <v>679</v>
      </c>
      <c r="H17" s="222">
        <v>672</v>
      </c>
      <c r="I17" s="222">
        <v>209</v>
      </c>
      <c r="J17" s="222">
        <v>42</v>
      </c>
      <c r="K17" s="222">
        <v>22</v>
      </c>
      <c r="L17" s="222">
        <f t="shared" si="0"/>
        <v>5136</v>
      </c>
      <c r="N17" s="134"/>
      <c r="O17" s="184">
        <v>2004</v>
      </c>
      <c r="P17" s="606">
        <f t="shared" si="1"/>
        <v>223072</v>
      </c>
      <c r="Q17" s="607">
        <f t="shared" si="5"/>
        <v>2495978</v>
      </c>
      <c r="R17" s="188">
        <f t="shared" si="2"/>
        <v>0.63668441627181771</v>
      </c>
      <c r="S17" s="16"/>
      <c r="V17" s="155"/>
      <c r="W17" s="155">
        <v>2004</v>
      </c>
      <c r="X17" s="222">
        <v>223072</v>
      </c>
      <c r="Y17" s="222">
        <f>SUM($X$3:X17)</f>
        <v>2495978</v>
      </c>
      <c r="Z17" s="379">
        <f t="shared" si="3"/>
        <v>0.63668441627181771</v>
      </c>
      <c r="AA17" s="155"/>
      <c r="AB17" s="155"/>
      <c r="AC17" s="155">
        <v>2004</v>
      </c>
      <c r="AD17" s="222">
        <v>223072</v>
      </c>
      <c r="AE17" s="222">
        <f>SUM($AD$3:AD17)</f>
        <v>2495978</v>
      </c>
      <c r="AF17" s="379">
        <f t="shared" si="4"/>
        <v>0.63668441627181771</v>
      </c>
      <c r="AG17" s="155"/>
    </row>
    <row r="18" spans="1:33">
      <c r="A18" s="155">
        <v>1983</v>
      </c>
      <c r="B18" s="222">
        <v>2132</v>
      </c>
      <c r="C18" s="222">
        <v>1388</v>
      </c>
      <c r="D18" s="222">
        <v>1334</v>
      </c>
      <c r="E18" s="222">
        <v>326</v>
      </c>
      <c r="F18" s="222">
        <v>623</v>
      </c>
      <c r="G18" s="222">
        <v>701</v>
      </c>
      <c r="H18" s="222">
        <v>862</v>
      </c>
      <c r="I18" s="222">
        <v>330</v>
      </c>
      <c r="J18" s="222">
        <v>59</v>
      </c>
      <c r="K18" s="222">
        <v>26</v>
      </c>
      <c r="L18" s="222">
        <f t="shared" si="0"/>
        <v>5180</v>
      </c>
      <c r="N18" s="134"/>
      <c r="O18" s="184">
        <v>2003</v>
      </c>
      <c r="P18" s="606">
        <f t="shared" si="1"/>
        <v>124141</v>
      </c>
      <c r="Q18" s="607">
        <f t="shared" si="5"/>
        <v>2620119</v>
      </c>
      <c r="R18" s="188">
        <f t="shared" si="2"/>
        <v>0.66835081722583234</v>
      </c>
      <c r="S18" s="16"/>
      <c r="V18" s="155"/>
      <c r="W18" s="155">
        <v>2003</v>
      </c>
      <c r="X18" s="222">
        <v>124141</v>
      </c>
      <c r="Y18" s="222">
        <f>SUM($X$3:X18)</f>
        <v>2620119</v>
      </c>
      <c r="Z18" s="379">
        <f t="shared" si="3"/>
        <v>0.66835081722583234</v>
      </c>
      <c r="AA18" s="155"/>
      <c r="AB18" s="155"/>
      <c r="AC18" s="155">
        <v>2003</v>
      </c>
      <c r="AD18" s="222">
        <v>124141</v>
      </c>
      <c r="AE18" s="222">
        <f>SUM($AD$3:AD18)</f>
        <v>2620119</v>
      </c>
      <c r="AF18" s="379">
        <f t="shared" si="4"/>
        <v>0.66835081722583234</v>
      </c>
      <c r="AG18" s="155"/>
    </row>
    <row r="19" spans="1:33">
      <c r="A19" s="155">
        <v>1984</v>
      </c>
      <c r="B19" s="222">
        <v>2529</v>
      </c>
      <c r="C19" s="222">
        <v>1895</v>
      </c>
      <c r="D19" s="222">
        <v>1811</v>
      </c>
      <c r="E19" s="222">
        <v>524</v>
      </c>
      <c r="F19" s="222">
        <v>660</v>
      </c>
      <c r="G19" s="222">
        <v>723</v>
      </c>
      <c r="H19" s="222">
        <v>1227</v>
      </c>
      <c r="I19" s="222">
        <v>478</v>
      </c>
      <c r="J19" s="222">
        <v>72</v>
      </c>
      <c r="K19" s="222">
        <v>65</v>
      </c>
      <c r="L19" s="222">
        <f t="shared" si="0"/>
        <v>6759</v>
      </c>
      <c r="N19" s="134"/>
      <c r="O19" s="184">
        <v>2002</v>
      </c>
      <c r="P19" s="606">
        <f t="shared" si="1"/>
        <v>124784</v>
      </c>
      <c r="Q19" s="607">
        <f t="shared" si="5"/>
        <v>2744903</v>
      </c>
      <c r="R19" s="188">
        <f t="shared" si="2"/>
        <v>0.70018123728564963</v>
      </c>
      <c r="S19" s="16"/>
      <c r="T19" s="408" t="s">
        <v>884</v>
      </c>
      <c r="U19" s="409"/>
      <c r="V19" s="155"/>
      <c r="W19" s="155">
        <v>2002</v>
      </c>
      <c r="X19" s="222">
        <v>124784</v>
      </c>
      <c r="Y19" s="222">
        <f>SUM($X$3:X19)</f>
        <v>2744903</v>
      </c>
      <c r="Z19" s="379">
        <f t="shared" si="3"/>
        <v>0.70018123728564963</v>
      </c>
      <c r="AA19" s="155"/>
      <c r="AB19" s="155"/>
      <c r="AC19" s="155">
        <v>2002</v>
      </c>
      <c r="AD19" s="222">
        <v>124784</v>
      </c>
      <c r="AE19" s="222">
        <f>SUM($AD$3:AD19)</f>
        <v>2744903</v>
      </c>
      <c r="AF19" s="379">
        <f t="shared" si="4"/>
        <v>0.70018123728564963</v>
      </c>
      <c r="AG19" s="155"/>
    </row>
    <row r="20" spans="1:33">
      <c r="A20" s="155">
        <v>1985</v>
      </c>
      <c r="B20" s="222">
        <v>3079</v>
      </c>
      <c r="C20" s="222">
        <v>2272</v>
      </c>
      <c r="D20" s="222">
        <v>1938</v>
      </c>
      <c r="E20" s="222">
        <v>835</v>
      </c>
      <c r="F20" s="222">
        <v>822</v>
      </c>
      <c r="G20" s="222">
        <v>884</v>
      </c>
      <c r="H20" s="222">
        <v>1490</v>
      </c>
      <c r="I20" s="222">
        <v>789</v>
      </c>
      <c r="J20" s="222">
        <v>52</v>
      </c>
      <c r="K20" s="222">
        <v>59</v>
      </c>
      <c r="L20" s="222">
        <f t="shared" si="0"/>
        <v>8124</v>
      </c>
      <c r="N20" s="134"/>
      <c r="O20" s="184">
        <v>2001</v>
      </c>
      <c r="P20" s="606">
        <f t="shared" si="1"/>
        <v>118623</v>
      </c>
      <c r="Q20" s="607">
        <f t="shared" si="5"/>
        <v>2863526</v>
      </c>
      <c r="R20" s="188">
        <f t="shared" si="2"/>
        <v>0.730440083922684</v>
      </c>
      <c r="S20" s="16"/>
      <c r="T20" s="408" t="s">
        <v>1075</v>
      </c>
      <c r="U20" s="410">
        <f>SUM(H45:I53)/SUM(H3:I53)</f>
        <v>0.27278957730012299</v>
      </c>
      <c r="V20" s="155"/>
      <c r="W20" s="155">
        <v>2001</v>
      </c>
      <c r="X20" s="222">
        <v>118623</v>
      </c>
      <c r="Y20" s="222">
        <f>SUM($X$3:X20)</f>
        <v>2863526</v>
      </c>
      <c r="Z20" s="379">
        <f t="shared" si="3"/>
        <v>0.730440083922684</v>
      </c>
      <c r="AA20" s="155"/>
      <c r="AB20" s="155"/>
      <c r="AC20" s="155">
        <v>2001</v>
      </c>
      <c r="AD20" s="222">
        <v>118623</v>
      </c>
      <c r="AE20" s="222">
        <f>SUM($AD$3:AD20)</f>
        <v>2863526</v>
      </c>
      <c r="AF20" s="379">
        <f t="shared" si="4"/>
        <v>0.730440083922684</v>
      </c>
      <c r="AG20" s="155"/>
    </row>
    <row r="21" spans="1:33">
      <c r="A21" s="155">
        <v>1986</v>
      </c>
      <c r="B21" s="222">
        <v>3799</v>
      </c>
      <c r="C21" s="222">
        <v>2488</v>
      </c>
      <c r="D21" s="222">
        <v>1499</v>
      </c>
      <c r="E21" s="222">
        <v>1217</v>
      </c>
      <c r="F21" s="222">
        <v>1448</v>
      </c>
      <c r="G21" s="222">
        <v>986</v>
      </c>
      <c r="H21" s="222">
        <v>1245</v>
      </c>
      <c r="I21" s="222">
        <v>1062</v>
      </c>
      <c r="J21" s="222">
        <v>87</v>
      </c>
      <c r="K21" s="222">
        <v>95</v>
      </c>
      <c r="L21" s="222">
        <f t="shared" si="0"/>
        <v>9003</v>
      </c>
      <c r="N21" s="134"/>
      <c r="O21" s="184">
        <v>2000</v>
      </c>
      <c r="P21" s="606">
        <f t="shared" si="1"/>
        <v>110491</v>
      </c>
      <c r="Q21" s="607">
        <f t="shared" si="5"/>
        <v>2974017</v>
      </c>
      <c r="R21" s="188">
        <f t="shared" si="2"/>
        <v>0.75862458628540086</v>
      </c>
      <c r="S21" s="16"/>
      <c r="V21" s="303"/>
      <c r="W21" s="155">
        <v>2000</v>
      </c>
      <c r="X21" s="222">
        <v>110491</v>
      </c>
      <c r="Y21" s="222">
        <f>SUM($X$3:X21)</f>
        <v>2974017</v>
      </c>
      <c r="Z21" s="379">
        <f t="shared" si="3"/>
        <v>0.75862458628540086</v>
      </c>
      <c r="AA21" s="155"/>
      <c r="AB21" s="155"/>
      <c r="AC21" s="155">
        <v>2000</v>
      </c>
      <c r="AD21" s="222">
        <v>110491</v>
      </c>
      <c r="AE21" s="222">
        <f>SUM($AD$3:AD21)</f>
        <v>2974017</v>
      </c>
      <c r="AF21" s="379">
        <f t="shared" si="4"/>
        <v>0.75862458628540086</v>
      </c>
      <c r="AG21" s="155"/>
    </row>
    <row r="22" spans="1:33" ht="15.75" customHeight="1">
      <c r="A22" s="155">
        <v>1987</v>
      </c>
      <c r="B22" s="222">
        <v>4835</v>
      </c>
      <c r="C22" s="222">
        <v>3115</v>
      </c>
      <c r="D22" s="222">
        <v>1545</v>
      </c>
      <c r="E22" s="222">
        <v>1455</v>
      </c>
      <c r="F22" s="222">
        <v>1557</v>
      </c>
      <c r="G22" s="222">
        <v>909</v>
      </c>
      <c r="H22" s="222">
        <v>1208</v>
      </c>
      <c r="I22" s="222">
        <v>1357</v>
      </c>
      <c r="J22" s="222">
        <v>78</v>
      </c>
      <c r="K22" s="222">
        <v>121</v>
      </c>
      <c r="L22" s="222">
        <f t="shared" si="0"/>
        <v>10950</v>
      </c>
      <c r="N22" s="134"/>
      <c r="O22" s="184">
        <v>1999</v>
      </c>
      <c r="P22" s="606">
        <f t="shared" si="1"/>
        <v>97181</v>
      </c>
      <c r="Q22" s="607">
        <f t="shared" si="5"/>
        <v>3071198</v>
      </c>
      <c r="R22" s="188">
        <f t="shared" si="2"/>
        <v>0.78341391866642007</v>
      </c>
      <c r="S22" s="16"/>
      <c r="T22" s="408" t="s">
        <v>885</v>
      </c>
      <c r="U22" s="409"/>
      <c r="V22" s="303"/>
      <c r="W22" s="155">
        <v>1999</v>
      </c>
      <c r="X22" s="222">
        <v>97181</v>
      </c>
      <c r="Y22" s="222">
        <f>SUM($X$3:X22)</f>
        <v>3071198</v>
      </c>
      <c r="Z22" s="379">
        <f t="shared" si="3"/>
        <v>0.78341391866642007</v>
      </c>
      <c r="AA22" s="155"/>
      <c r="AB22" s="155"/>
      <c r="AC22" s="155">
        <v>1999</v>
      </c>
      <c r="AD22" s="222">
        <v>97181</v>
      </c>
      <c r="AE22" s="222">
        <f>SUM($AD$3:AD22)</f>
        <v>3071198</v>
      </c>
      <c r="AF22" s="379">
        <f t="shared" si="4"/>
        <v>0.78341391866642007</v>
      </c>
      <c r="AG22" s="155"/>
    </row>
    <row r="23" spans="1:33" s="49" customFormat="1" ht="17.100000000000001" customHeight="1">
      <c r="A23" s="403">
        <v>1988</v>
      </c>
      <c r="B23" s="315">
        <v>4856</v>
      </c>
      <c r="C23" s="315">
        <v>5277</v>
      </c>
      <c r="D23" s="315">
        <v>2162</v>
      </c>
      <c r="E23" s="315">
        <v>2073</v>
      </c>
      <c r="F23" s="315">
        <v>1480</v>
      </c>
      <c r="G23" s="315">
        <v>1002</v>
      </c>
      <c r="H23" s="315">
        <v>1038</v>
      </c>
      <c r="I23" s="315">
        <v>1782</v>
      </c>
      <c r="J23" s="315">
        <v>57</v>
      </c>
      <c r="K23" s="315">
        <v>157</v>
      </c>
      <c r="L23" s="315">
        <f t="shared" si="0"/>
        <v>14368</v>
      </c>
      <c r="N23" s="178"/>
      <c r="O23" s="184">
        <v>1998</v>
      </c>
      <c r="P23" s="606">
        <f t="shared" si="1"/>
        <v>99906</v>
      </c>
      <c r="Q23" s="607">
        <f t="shared" si="5"/>
        <v>3171104</v>
      </c>
      <c r="R23" s="188">
        <f t="shared" si="2"/>
        <v>0.80889835534496946</v>
      </c>
      <c r="S23" s="135"/>
      <c r="T23" s="411" t="s">
        <v>1076</v>
      </c>
      <c r="U23" s="412">
        <f>SUM(J45:K53)/SUM(J3:K53)</f>
        <v>0.37323139115915283</v>
      </c>
      <c r="V23" s="303"/>
      <c r="W23" s="155">
        <v>1998</v>
      </c>
      <c r="X23" s="222">
        <v>99906</v>
      </c>
      <c r="Y23" s="222">
        <f>SUM($X$3:X23)</f>
        <v>3171104</v>
      </c>
      <c r="Z23" s="379">
        <f t="shared" si="3"/>
        <v>0.80889835534496946</v>
      </c>
      <c r="AA23" s="155"/>
      <c r="AB23" s="403"/>
      <c r="AC23" s="155">
        <v>1998</v>
      </c>
      <c r="AD23" s="222">
        <v>99906</v>
      </c>
      <c r="AE23" s="222">
        <f>SUM($AD$3:AD23)</f>
        <v>3171104</v>
      </c>
      <c r="AF23" s="379">
        <f t="shared" si="4"/>
        <v>0.80889835534496946</v>
      </c>
      <c r="AG23" s="155"/>
    </row>
    <row r="24" spans="1:33" s="49" customFormat="1" ht="17.100000000000001" customHeight="1">
      <c r="A24" s="403">
        <v>1989</v>
      </c>
      <c r="B24" s="315">
        <v>6934</v>
      </c>
      <c r="C24" s="315">
        <v>9630</v>
      </c>
      <c r="D24" s="315">
        <v>3322</v>
      </c>
      <c r="E24" s="315">
        <v>2811</v>
      </c>
      <c r="F24" s="315">
        <v>1114</v>
      </c>
      <c r="G24" s="315">
        <v>981</v>
      </c>
      <c r="H24" s="315">
        <v>1111</v>
      </c>
      <c r="I24" s="315">
        <v>2114</v>
      </c>
      <c r="J24" s="315">
        <v>49</v>
      </c>
      <c r="K24" s="315">
        <v>200</v>
      </c>
      <c r="L24" s="315">
        <f t="shared" si="0"/>
        <v>22697</v>
      </c>
      <c r="N24" s="178"/>
      <c r="O24" s="184">
        <v>1997</v>
      </c>
      <c r="P24" s="606">
        <f t="shared" si="1"/>
        <v>113156</v>
      </c>
      <c r="Q24" s="607">
        <f t="shared" si="5"/>
        <v>3284260</v>
      </c>
      <c r="R24" s="188">
        <f t="shared" si="2"/>
        <v>0.83776265695646346</v>
      </c>
      <c r="S24" s="179"/>
      <c r="V24" s="404"/>
      <c r="W24" s="403">
        <v>1997</v>
      </c>
      <c r="X24" s="315">
        <v>113156</v>
      </c>
      <c r="Y24" s="222">
        <f>SUM($X$3:X24)</f>
        <v>3284260</v>
      </c>
      <c r="Z24" s="379">
        <f t="shared" si="3"/>
        <v>0.83776265695646346</v>
      </c>
      <c r="AA24" s="403"/>
      <c r="AB24" s="403"/>
      <c r="AC24" s="403">
        <v>1997</v>
      </c>
      <c r="AD24" s="315">
        <v>113156</v>
      </c>
      <c r="AE24" s="222">
        <f>SUM($AD$3:AD24)</f>
        <v>3284260</v>
      </c>
      <c r="AF24" s="379">
        <f t="shared" si="4"/>
        <v>0.83776265695646346</v>
      </c>
      <c r="AG24" s="403"/>
    </row>
    <row r="25" spans="1:33" s="49" customFormat="1" ht="17.100000000000001" customHeight="1">
      <c r="A25" s="403">
        <v>1990</v>
      </c>
      <c r="B25" s="315">
        <v>9945</v>
      </c>
      <c r="C25" s="315">
        <v>14543</v>
      </c>
      <c r="D25" s="315">
        <v>5617</v>
      </c>
      <c r="E25" s="315">
        <v>3248</v>
      </c>
      <c r="F25" s="315">
        <v>855</v>
      </c>
      <c r="G25" s="315">
        <v>1022</v>
      </c>
      <c r="H25" s="315">
        <v>1463</v>
      </c>
      <c r="I25" s="315">
        <v>2622</v>
      </c>
      <c r="J25" s="315">
        <v>46</v>
      </c>
      <c r="K25" s="315">
        <v>208</v>
      </c>
      <c r="L25" s="315">
        <f t="shared" si="0"/>
        <v>33353</v>
      </c>
      <c r="N25" s="178"/>
      <c r="O25" s="184">
        <v>1996</v>
      </c>
      <c r="P25" s="606">
        <f t="shared" si="1"/>
        <v>127127</v>
      </c>
      <c r="Q25" s="607">
        <f t="shared" si="5"/>
        <v>3411387</v>
      </c>
      <c r="R25" s="188">
        <f t="shared" si="2"/>
        <v>0.87019073917008372</v>
      </c>
      <c r="S25" s="179"/>
      <c r="V25" s="404"/>
      <c r="W25" s="403">
        <v>1996</v>
      </c>
      <c r="X25" s="315">
        <v>127127</v>
      </c>
      <c r="Y25" s="222">
        <f>SUM($X$3:X25)</f>
        <v>3411387</v>
      </c>
      <c r="Z25" s="379">
        <f t="shared" si="3"/>
        <v>0.87019073917008372</v>
      </c>
      <c r="AA25" s="403"/>
      <c r="AB25" s="403"/>
      <c r="AC25" s="403">
        <v>1996</v>
      </c>
      <c r="AD25" s="315">
        <v>127127</v>
      </c>
      <c r="AE25" s="222">
        <f>SUM($AD$3:AD25)</f>
        <v>3411387</v>
      </c>
      <c r="AF25" s="379">
        <f t="shared" si="4"/>
        <v>0.87019073917008372</v>
      </c>
      <c r="AG25" s="403"/>
    </row>
    <row r="26" spans="1:33" s="49" customFormat="1" ht="17.100000000000001" customHeight="1">
      <c r="A26" s="403">
        <v>1991</v>
      </c>
      <c r="B26" s="315">
        <v>8525</v>
      </c>
      <c r="C26" s="315">
        <v>18673</v>
      </c>
      <c r="D26" s="315">
        <v>4189</v>
      </c>
      <c r="E26" s="315">
        <v>3151</v>
      </c>
      <c r="F26" s="315">
        <v>873</v>
      </c>
      <c r="G26" s="315">
        <v>875</v>
      </c>
      <c r="H26" s="315">
        <v>973</v>
      </c>
      <c r="I26" s="315">
        <v>2744</v>
      </c>
      <c r="J26" s="315">
        <v>42</v>
      </c>
      <c r="K26" s="315">
        <v>204</v>
      </c>
      <c r="L26" s="315">
        <f t="shared" si="0"/>
        <v>34538</v>
      </c>
      <c r="N26" s="178"/>
      <c r="O26" s="184">
        <v>1995</v>
      </c>
      <c r="P26" s="606">
        <f t="shared" si="1"/>
        <v>79073</v>
      </c>
      <c r="Q26" s="607">
        <f t="shared" si="5"/>
        <v>3490460</v>
      </c>
      <c r="R26" s="188">
        <f t="shared" si="2"/>
        <v>0.89036100783746042</v>
      </c>
      <c r="S26" s="179"/>
      <c r="V26" s="404"/>
      <c r="W26" s="403">
        <v>1995</v>
      </c>
      <c r="X26" s="315">
        <v>79073</v>
      </c>
      <c r="Y26" s="222">
        <f>SUM($X$3:X26)</f>
        <v>3490460</v>
      </c>
      <c r="Z26" s="379">
        <f t="shared" si="3"/>
        <v>0.89036100783746042</v>
      </c>
      <c r="AA26" s="403"/>
      <c r="AB26" s="403"/>
      <c r="AC26" s="403">
        <v>1995</v>
      </c>
      <c r="AD26" s="315">
        <v>79073</v>
      </c>
      <c r="AE26" s="222">
        <f>SUM($AD$3:AD26)</f>
        <v>3490460</v>
      </c>
      <c r="AF26" s="379">
        <f t="shared" si="4"/>
        <v>0.89036100783746042</v>
      </c>
      <c r="AG26" s="403"/>
    </row>
    <row r="27" spans="1:33" s="49" customFormat="1" ht="17.100000000000001" customHeight="1">
      <c r="A27" s="403">
        <v>1992</v>
      </c>
      <c r="B27" s="315">
        <v>10269</v>
      </c>
      <c r="C27" s="315">
        <v>24288</v>
      </c>
      <c r="D27" s="315">
        <v>4511</v>
      </c>
      <c r="E27" s="315">
        <v>3268</v>
      </c>
      <c r="F27" s="315">
        <v>490</v>
      </c>
      <c r="G27" s="315">
        <v>889</v>
      </c>
      <c r="H27" s="315">
        <v>1211</v>
      </c>
      <c r="I27" s="315">
        <v>2728</v>
      </c>
      <c r="J27" s="315">
        <v>32</v>
      </c>
      <c r="K27" s="315">
        <v>181</v>
      </c>
      <c r="L27" s="315">
        <f t="shared" si="0"/>
        <v>42336</v>
      </c>
      <c r="N27" s="178"/>
      <c r="O27" s="184">
        <v>1994</v>
      </c>
      <c r="P27" s="606">
        <f t="shared" si="1"/>
        <v>66183</v>
      </c>
      <c r="Q27" s="607">
        <f t="shared" si="5"/>
        <v>3556643</v>
      </c>
      <c r="R27" s="188">
        <f t="shared" si="2"/>
        <v>0.90724324186441008</v>
      </c>
      <c r="S27" s="179"/>
      <c r="V27" s="404"/>
      <c r="W27" s="403">
        <v>1994</v>
      </c>
      <c r="X27" s="315">
        <v>66183</v>
      </c>
      <c r="Y27" s="222">
        <f>SUM($X$3:X27)</f>
        <v>3556643</v>
      </c>
      <c r="Z27" s="379">
        <f t="shared" si="3"/>
        <v>0.90724324186441008</v>
      </c>
      <c r="AA27" s="403"/>
      <c r="AB27" s="403"/>
      <c r="AC27" s="403">
        <v>1994</v>
      </c>
      <c r="AD27" s="315">
        <v>66183</v>
      </c>
      <c r="AE27" s="222">
        <f>SUM($AD$3:AD27)</f>
        <v>3556643</v>
      </c>
      <c r="AF27" s="379">
        <f t="shared" si="4"/>
        <v>0.90724324186441008</v>
      </c>
      <c r="AG27" s="403"/>
    </row>
    <row r="28" spans="1:33" s="49" customFormat="1" ht="17.100000000000001" customHeight="1">
      <c r="A28" s="403">
        <v>1993</v>
      </c>
      <c r="B28" s="315">
        <v>12525</v>
      </c>
      <c r="C28" s="315">
        <v>24816</v>
      </c>
      <c r="D28" s="315">
        <v>4884</v>
      </c>
      <c r="E28" s="315">
        <v>3276</v>
      </c>
      <c r="F28" s="315">
        <v>482</v>
      </c>
      <c r="G28" s="315">
        <v>755</v>
      </c>
      <c r="H28" s="315">
        <v>1416</v>
      </c>
      <c r="I28" s="315">
        <v>2553</v>
      </c>
      <c r="J28" s="315">
        <v>44</v>
      </c>
      <c r="K28" s="315">
        <v>178</v>
      </c>
      <c r="L28" s="315">
        <f t="shared" si="0"/>
        <v>45501</v>
      </c>
      <c r="N28" s="178"/>
      <c r="O28" s="184">
        <v>1993</v>
      </c>
      <c r="P28" s="606">
        <f t="shared" si="1"/>
        <v>45501</v>
      </c>
      <c r="Q28" s="607">
        <f t="shared" si="5"/>
        <v>3602144</v>
      </c>
      <c r="R28" s="188">
        <f t="shared" si="2"/>
        <v>0.91884982558621531</v>
      </c>
      <c r="S28" s="179"/>
      <c r="V28" s="404"/>
      <c r="W28" s="403">
        <v>1993</v>
      </c>
      <c r="X28" s="315">
        <v>45501</v>
      </c>
      <c r="Y28" s="222">
        <f>SUM($X$3:X28)</f>
        <v>3602144</v>
      </c>
      <c r="Z28" s="379">
        <f t="shared" si="3"/>
        <v>0.91884982558621531</v>
      </c>
      <c r="AA28" s="403"/>
      <c r="AB28" s="403"/>
      <c r="AC28" s="403">
        <v>1993</v>
      </c>
      <c r="AD28" s="315">
        <v>45501</v>
      </c>
      <c r="AE28" s="222">
        <f>SUM($AD$3:AD28)</f>
        <v>3602144</v>
      </c>
      <c r="AF28" s="379">
        <f t="shared" si="4"/>
        <v>0.91884982558621531</v>
      </c>
      <c r="AG28" s="403"/>
    </row>
    <row r="29" spans="1:33" s="49" customFormat="1" ht="17.100000000000001" customHeight="1">
      <c r="A29" s="403">
        <v>1994</v>
      </c>
      <c r="B29" s="315">
        <v>18213</v>
      </c>
      <c r="C29" s="315">
        <v>38070</v>
      </c>
      <c r="D29" s="315">
        <v>6156</v>
      </c>
      <c r="E29" s="315">
        <v>3744</v>
      </c>
      <c r="F29" s="315">
        <v>620</v>
      </c>
      <c r="G29" s="315">
        <v>895</v>
      </c>
      <c r="H29" s="315">
        <v>1684</v>
      </c>
      <c r="I29" s="315">
        <v>3771</v>
      </c>
      <c r="J29" s="315">
        <v>72</v>
      </c>
      <c r="K29" s="315">
        <v>312</v>
      </c>
      <c r="L29" s="315">
        <f t="shared" si="0"/>
        <v>66183</v>
      </c>
      <c r="N29" s="178"/>
      <c r="O29" s="186">
        <v>1992</v>
      </c>
      <c r="P29" s="606">
        <f t="shared" si="1"/>
        <v>42336</v>
      </c>
      <c r="Q29" s="607">
        <f t="shared" si="5"/>
        <v>3644480</v>
      </c>
      <c r="R29" s="188">
        <f t="shared" si="2"/>
        <v>0.92964906798630198</v>
      </c>
      <c r="S29" s="179"/>
      <c r="V29" s="404"/>
      <c r="W29" s="403">
        <v>1992</v>
      </c>
      <c r="X29" s="315">
        <v>42336</v>
      </c>
      <c r="Y29" s="222">
        <f>SUM($X$3:X29)</f>
        <v>3644480</v>
      </c>
      <c r="Z29" s="379">
        <f t="shared" si="3"/>
        <v>0.92964906798630198</v>
      </c>
      <c r="AA29" s="403"/>
      <c r="AB29" s="403"/>
      <c r="AC29" s="403">
        <v>1992</v>
      </c>
      <c r="AD29" s="315">
        <v>42336</v>
      </c>
      <c r="AE29" s="222">
        <f>SUM($AD$3:AD29)</f>
        <v>3644480</v>
      </c>
      <c r="AF29" s="379">
        <f t="shared" si="4"/>
        <v>0.92964906798630198</v>
      </c>
      <c r="AG29" s="403"/>
    </row>
    <row r="30" spans="1:33">
      <c r="A30" s="155">
        <v>1995</v>
      </c>
      <c r="B30" s="222">
        <v>16179</v>
      </c>
      <c r="C30" s="222">
        <v>53570</v>
      </c>
      <c r="D30" s="222">
        <v>4750</v>
      </c>
      <c r="E30" s="222">
        <v>4574</v>
      </c>
      <c r="F30" s="222">
        <v>699</v>
      </c>
      <c r="G30" s="222">
        <v>972</v>
      </c>
      <c r="H30" s="222">
        <v>1465</v>
      </c>
      <c r="I30" s="222">
        <v>4168</v>
      </c>
      <c r="J30" s="222">
        <v>93</v>
      </c>
      <c r="K30" s="222">
        <v>302</v>
      </c>
      <c r="L30" s="222">
        <f t="shared" si="0"/>
        <v>79073</v>
      </c>
      <c r="N30" s="134"/>
      <c r="O30" s="186">
        <v>1991</v>
      </c>
      <c r="P30" s="606">
        <f t="shared" si="1"/>
        <v>34538</v>
      </c>
      <c r="Q30" s="607">
        <f t="shared" si="5"/>
        <v>3679018</v>
      </c>
      <c r="R30" s="188">
        <f t="shared" si="2"/>
        <v>0.93845916421679598</v>
      </c>
      <c r="S30" s="179"/>
      <c r="V30" s="404"/>
      <c r="W30" s="403">
        <v>1991</v>
      </c>
      <c r="X30" s="315">
        <v>34538</v>
      </c>
      <c r="Y30" s="222">
        <f>SUM($X$3:X30)</f>
        <v>3679018</v>
      </c>
      <c r="Z30" s="379">
        <f t="shared" si="3"/>
        <v>0.93845916421679598</v>
      </c>
      <c r="AA30" s="403"/>
      <c r="AB30" s="155"/>
      <c r="AC30" s="403">
        <v>1991</v>
      </c>
      <c r="AD30" s="315">
        <v>34538</v>
      </c>
      <c r="AE30" s="222">
        <f>SUM($AD$3:AD30)</f>
        <v>3679018</v>
      </c>
      <c r="AF30" s="379">
        <f t="shared" si="4"/>
        <v>0.93845916421679598</v>
      </c>
      <c r="AG30" s="403"/>
    </row>
    <row r="31" spans="1:33">
      <c r="A31" s="155">
        <v>1996</v>
      </c>
      <c r="B31" s="222">
        <v>23442</v>
      </c>
      <c r="C31" s="222">
        <v>92439</v>
      </c>
      <c r="D31" s="222">
        <v>6488</v>
      </c>
      <c r="E31" s="222">
        <v>4758</v>
      </c>
      <c r="F31" s="222">
        <v>1102</v>
      </c>
      <c r="G31" s="222">
        <v>969</v>
      </c>
      <c r="H31" s="222">
        <v>1930</v>
      </c>
      <c r="I31" s="222">
        <v>3946</v>
      </c>
      <c r="J31" s="222">
        <v>104</v>
      </c>
      <c r="K31" s="222">
        <v>151</v>
      </c>
      <c r="L31" s="222">
        <f t="shared" si="0"/>
        <v>127127</v>
      </c>
      <c r="N31" s="134"/>
      <c r="O31" s="186">
        <v>1990</v>
      </c>
      <c r="P31" s="606">
        <f t="shared" si="1"/>
        <v>33353</v>
      </c>
      <c r="Q31" s="607">
        <f t="shared" si="5"/>
        <v>3712371</v>
      </c>
      <c r="R31" s="188">
        <f t="shared" si="2"/>
        <v>0.94696698573441918</v>
      </c>
      <c r="S31" s="135"/>
      <c r="T31" s="44"/>
      <c r="U31" s="44"/>
      <c r="V31" s="303"/>
      <c r="W31" s="155">
        <v>1990</v>
      </c>
      <c r="X31" s="222">
        <v>33353</v>
      </c>
      <c r="Y31" s="222">
        <f>SUM($X$3:X31)</f>
        <v>3712371</v>
      </c>
      <c r="Z31" s="379">
        <f t="shared" si="3"/>
        <v>0.94696698573441918</v>
      </c>
      <c r="AA31" s="155"/>
      <c r="AB31" s="155"/>
      <c r="AC31" s="155">
        <v>1990</v>
      </c>
      <c r="AD31" s="222">
        <v>33353</v>
      </c>
      <c r="AE31" s="222">
        <f>SUM($AD$3:AD31)</f>
        <v>3712371</v>
      </c>
      <c r="AF31" s="379">
        <f t="shared" si="4"/>
        <v>0.94696698573441918</v>
      </c>
      <c r="AG31" s="155"/>
    </row>
    <row r="32" spans="1:33">
      <c r="A32" s="155">
        <v>1997</v>
      </c>
      <c r="B32" s="222">
        <v>23607</v>
      </c>
      <c r="C32" s="222">
        <v>78535</v>
      </c>
      <c r="D32" s="222">
        <v>6142</v>
      </c>
      <c r="E32" s="222">
        <v>4872</v>
      </c>
      <c r="F32" s="222">
        <v>1493</v>
      </c>
      <c r="G32" s="222">
        <v>1054</v>
      </c>
      <c r="H32" s="222">
        <v>1746</v>
      </c>
      <c r="I32" s="222">
        <v>3561</v>
      </c>
      <c r="J32" s="222">
        <v>79</v>
      </c>
      <c r="K32" s="222">
        <v>151</v>
      </c>
      <c r="L32" s="222">
        <f t="shared" si="0"/>
        <v>113156</v>
      </c>
      <c r="N32" s="134"/>
      <c r="O32" s="186">
        <v>1989</v>
      </c>
      <c r="P32" s="606">
        <f t="shared" si="1"/>
        <v>22697</v>
      </c>
      <c r="Q32" s="607">
        <f t="shared" si="5"/>
        <v>3735068</v>
      </c>
      <c r="R32" s="188">
        <f t="shared" si="2"/>
        <v>0.95275663059351701</v>
      </c>
      <c r="S32" s="135"/>
      <c r="V32" s="303"/>
      <c r="W32" s="155">
        <v>1989</v>
      </c>
      <c r="X32" s="222">
        <v>22697</v>
      </c>
      <c r="Y32" s="222">
        <f>SUM($X$3:X32)</f>
        <v>3735068</v>
      </c>
      <c r="Z32" s="379">
        <f t="shared" si="3"/>
        <v>0.95275663059351701</v>
      </c>
      <c r="AA32" s="155"/>
      <c r="AB32" s="155"/>
      <c r="AC32" s="155">
        <v>1989</v>
      </c>
      <c r="AD32" s="222">
        <v>22697</v>
      </c>
      <c r="AE32" s="222">
        <f>SUM($AD$3:AD32)</f>
        <v>3735068</v>
      </c>
      <c r="AF32" s="379">
        <f t="shared" si="4"/>
        <v>0.95275663059351701</v>
      </c>
      <c r="AG32" s="155"/>
    </row>
    <row r="33" spans="1:33">
      <c r="A33" s="155">
        <v>1998</v>
      </c>
      <c r="B33" s="222">
        <v>25265</v>
      </c>
      <c r="C33" s="222">
        <v>64848</v>
      </c>
      <c r="D33" s="222">
        <v>6305</v>
      </c>
      <c r="E33" s="222">
        <v>3488</v>
      </c>
      <c r="F33" s="222">
        <v>1674</v>
      </c>
      <c r="G33" s="222">
        <v>1157</v>
      </c>
      <c r="H33" s="222">
        <v>1360</v>
      </c>
      <c r="I33" s="222">
        <v>2056</v>
      </c>
      <c r="J33" s="222">
        <v>119</v>
      </c>
      <c r="K33" s="222">
        <v>80</v>
      </c>
      <c r="L33" s="222">
        <f t="shared" si="0"/>
        <v>99906</v>
      </c>
      <c r="N33" s="134"/>
      <c r="O33" s="186">
        <v>1988</v>
      </c>
      <c r="P33" s="606">
        <f t="shared" si="1"/>
        <v>14368</v>
      </c>
      <c r="Q33" s="607">
        <f t="shared" si="5"/>
        <v>3749436</v>
      </c>
      <c r="R33" s="188">
        <f t="shared" si="2"/>
        <v>0.95642167960155855</v>
      </c>
      <c r="S33" s="135"/>
      <c r="V33" s="155"/>
      <c r="W33" s="155">
        <v>1988</v>
      </c>
      <c r="X33" s="222">
        <v>14368</v>
      </c>
      <c r="Y33" s="222">
        <f>SUM($X$3:X33)</f>
        <v>3749436</v>
      </c>
      <c r="Z33" s="379">
        <f t="shared" si="3"/>
        <v>0.95642167960155855</v>
      </c>
      <c r="AA33" s="155"/>
      <c r="AB33" s="155"/>
      <c r="AC33" s="155">
        <v>1988</v>
      </c>
      <c r="AD33" s="222">
        <v>14368</v>
      </c>
      <c r="AE33" s="222">
        <f>SUM($AD$3:AD33)</f>
        <v>3749436</v>
      </c>
      <c r="AF33" s="379">
        <f t="shared" si="4"/>
        <v>0.95642167960155855</v>
      </c>
      <c r="AG33" s="155"/>
    </row>
    <row r="34" spans="1:33">
      <c r="A34" s="155">
        <v>1999</v>
      </c>
      <c r="B34" s="222">
        <v>31164</v>
      </c>
      <c r="C34" s="222">
        <v>54457</v>
      </c>
      <c r="D34" s="222">
        <v>8344</v>
      </c>
      <c r="E34" s="222">
        <v>3216</v>
      </c>
      <c r="F34" s="222">
        <v>1646</v>
      </c>
      <c r="G34" s="222">
        <v>1141</v>
      </c>
      <c r="H34" s="222">
        <v>1670</v>
      </c>
      <c r="I34" s="222">
        <v>1143</v>
      </c>
      <c r="J34" s="222">
        <v>106</v>
      </c>
      <c r="K34" s="222">
        <v>66</v>
      </c>
      <c r="L34" s="222">
        <f t="shared" si="0"/>
        <v>97181</v>
      </c>
      <c r="N34" s="134"/>
      <c r="O34" s="186">
        <v>1987</v>
      </c>
      <c r="P34" s="606">
        <f t="shared" si="1"/>
        <v>10950</v>
      </c>
      <c r="Q34" s="607">
        <f t="shared" si="5"/>
        <v>3760386</v>
      </c>
      <c r="R34" s="188">
        <f t="shared" si="2"/>
        <v>0.9592148509989733</v>
      </c>
      <c r="S34" s="135"/>
      <c r="V34" s="155"/>
      <c r="W34" s="155">
        <v>1987</v>
      </c>
      <c r="X34" s="222">
        <v>10950</v>
      </c>
      <c r="Y34" s="222">
        <f>SUM($X$3:X34)</f>
        <v>3760386</v>
      </c>
      <c r="Z34" s="379">
        <f t="shared" si="3"/>
        <v>0.9592148509989733</v>
      </c>
      <c r="AA34" s="155"/>
      <c r="AB34" s="155"/>
      <c r="AC34" s="155">
        <v>1987</v>
      </c>
      <c r="AD34" s="222">
        <v>10950</v>
      </c>
      <c r="AE34" s="222">
        <f>SUM($AD$3:AD34)</f>
        <v>3760386</v>
      </c>
      <c r="AF34" s="379">
        <f t="shared" si="4"/>
        <v>0.9592148509989733</v>
      </c>
      <c r="AG34" s="155"/>
    </row>
    <row r="35" spans="1:33">
      <c r="A35" s="155">
        <v>2000</v>
      </c>
      <c r="B35" s="222">
        <v>35139</v>
      </c>
      <c r="C35" s="222">
        <v>62582</v>
      </c>
      <c r="D35" s="222">
        <v>9994</v>
      </c>
      <c r="E35" s="222">
        <v>2776</v>
      </c>
      <c r="F35" s="222">
        <v>1591</v>
      </c>
      <c r="G35" s="222">
        <v>1420</v>
      </c>
      <c r="H35" s="222">
        <v>2245</v>
      </c>
      <c r="I35" s="222">
        <v>787</v>
      </c>
      <c r="J35" s="222">
        <v>105</v>
      </c>
      <c r="K35" s="222">
        <v>36</v>
      </c>
      <c r="L35" s="222">
        <f t="shared" si="0"/>
        <v>110491</v>
      </c>
      <c r="N35" s="134"/>
      <c r="O35" s="186">
        <v>1986</v>
      </c>
      <c r="P35" s="606">
        <f t="shared" si="1"/>
        <v>9003</v>
      </c>
      <c r="Q35" s="607">
        <f t="shared" si="5"/>
        <v>3769389</v>
      </c>
      <c r="R35" s="188">
        <f t="shared" si="2"/>
        <v>0.96151137356435457</v>
      </c>
      <c r="S35" s="135"/>
      <c r="V35" s="155"/>
      <c r="W35" s="155">
        <v>1986</v>
      </c>
      <c r="X35" s="222">
        <v>9003</v>
      </c>
      <c r="Y35" s="222">
        <f>SUM($X$3:X35)</f>
        <v>3769389</v>
      </c>
      <c r="Z35" s="379">
        <f t="shared" si="3"/>
        <v>0.96151137356435457</v>
      </c>
      <c r="AA35" s="155"/>
      <c r="AB35" s="155"/>
      <c r="AC35" s="155">
        <v>1986</v>
      </c>
      <c r="AD35" s="222">
        <v>9003</v>
      </c>
      <c r="AE35" s="222">
        <f>SUM($AD$3:AD35)</f>
        <v>3769389</v>
      </c>
      <c r="AF35" s="379">
        <f t="shared" si="4"/>
        <v>0.96151137356435457</v>
      </c>
      <c r="AG35" s="155"/>
    </row>
    <row r="36" spans="1:33">
      <c r="A36" s="155">
        <v>2001</v>
      </c>
      <c r="B36" s="222">
        <v>39553</v>
      </c>
      <c r="C36" s="222">
        <v>65826</v>
      </c>
      <c r="D36" s="222">
        <v>10962</v>
      </c>
      <c r="E36" s="222">
        <v>2282</v>
      </c>
      <c r="F36" s="222">
        <v>1831</v>
      </c>
      <c r="G36" s="222">
        <v>1509</v>
      </c>
      <c r="H36" s="222">
        <v>2224</v>
      </c>
      <c r="I36" s="222">
        <v>420</v>
      </c>
      <c r="J36" s="222">
        <v>154</v>
      </c>
      <c r="K36" s="222">
        <v>32</v>
      </c>
      <c r="L36" s="222">
        <f t="shared" si="0"/>
        <v>118623</v>
      </c>
      <c r="N36" s="134"/>
      <c r="O36" s="184">
        <v>1985</v>
      </c>
      <c r="P36" s="606">
        <f t="shared" si="1"/>
        <v>8124</v>
      </c>
      <c r="Q36" s="607">
        <f t="shared" si="5"/>
        <v>3777513</v>
      </c>
      <c r="R36" s="188">
        <f t="shared" si="2"/>
        <v>0.96358367716550497</v>
      </c>
      <c r="S36" s="135"/>
      <c r="V36" s="155"/>
      <c r="W36" s="155">
        <v>1985</v>
      </c>
      <c r="X36" s="222">
        <v>8124</v>
      </c>
      <c r="Y36" s="222">
        <f>SUM($X$3:X36)</f>
        <v>3777513</v>
      </c>
      <c r="Z36" s="379">
        <f t="shared" si="3"/>
        <v>0.96358367716550497</v>
      </c>
      <c r="AA36" s="155"/>
      <c r="AB36" s="155"/>
      <c r="AC36" s="155">
        <v>1985</v>
      </c>
      <c r="AD36" s="222">
        <v>8124</v>
      </c>
      <c r="AE36" s="222">
        <f>SUM($AD$3:AD36)</f>
        <v>3777513</v>
      </c>
      <c r="AF36" s="379">
        <f t="shared" si="4"/>
        <v>0.96358367716550497</v>
      </c>
      <c r="AG36" s="155"/>
    </row>
    <row r="37" spans="1:33">
      <c r="A37" s="155">
        <v>2002</v>
      </c>
      <c r="B37" s="222">
        <v>47462</v>
      </c>
      <c r="C37" s="222">
        <v>62693</v>
      </c>
      <c r="D37" s="222">
        <v>12677</v>
      </c>
      <c r="E37" s="222">
        <v>1952</v>
      </c>
      <c r="F37" s="222">
        <v>2161</v>
      </c>
      <c r="G37" s="222">
        <v>1594</v>
      </c>
      <c r="H37" s="222">
        <v>2831</v>
      </c>
      <c r="I37" s="222">
        <v>378</v>
      </c>
      <c r="J37" s="222">
        <v>147</v>
      </c>
      <c r="K37" s="222">
        <v>29</v>
      </c>
      <c r="L37" s="222">
        <f t="shared" si="0"/>
        <v>124784</v>
      </c>
      <c r="N37" s="134"/>
      <c r="O37" s="184">
        <v>1984</v>
      </c>
      <c r="P37" s="606">
        <f t="shared" si="1"/>
        <v>6759</v>
      </c>
      <c r="Q37" s="607">
        <f t="shared" si="5"/>
        <v>3784272</v>
      </c>
      <c r="R37" s="188">
        <f t="shared" si="2"/>
        <v>0.96530779090752561</v>
      </c>
      <c r="S37" s="135"/>
      <c r="V37" s="155"/>
      <c r="W37" s="155">
        <v>1984</v>
      </c>
      <c r="X37" s="222">
        <v>6759</v>
      </c>
      <c r="Y37" s="222">
        <f>SUM($X$3:X37)</f>
        <v>3784272</v>
      </c>
      <c r="Z37" s="379">
        <f t="shared" si="3"/>
        <v>0.96530779090752561</v>
      </c>
      <c r="AA37" s="155"/>
      <c r="AB37" s="155"/>
      <c r="AC37" s="155" t="s">
        <v>1226</v>
      </c>
      <c r="AD37" s="222">
        <v>142762</v>
      </c>
      <c r="AE37" s="222">
        <f>SUM($AD$3:AD37)</f>
        <v>3920275</v>
      </c>
      <c r="AF37" s="379">
        <f t="shared" si="4"/>
        <v>1</v>
      </c>
      <c r="AG37" s="155"/>
    </row>
    <row r="38" spans="1:33">
      <c r="A38" s="155">
        <v>2003</v>
      </c>
      <c r="B38" s="222">
        <v>56976</v>
      </c>
      <c r="C38" s="222">
        <v>50156</v>
      </c>
      <c r="D38" s="222">
        <v>14596</v>
      </c>
      <c r="E38" s="222">
        <v>2413</v>
      </c>
      <c r="F38" s="222">
        <v>2674</v>
      </c>
      <c r="G38" s="222">
        <v>1697</v>
      </c>
      <c r="H38" s="222">
        <v>3363</v>
      </c>
      <c r="I38" s="222">
        <v>408</v>
      </c>
      <c r="J38" s="222">
        <v>250</v>
      </c>
      <c r="K38" s="222">
        <v>30</v>
      </c>
      <c r="L38" s="222">
        <f t="shared" si="0"/>
        <v>124141</v>
      </c>
      <c r="N38" s="134"/>
      <c r="O38" s="184">
        <v>1983</v>
      </c>
      <c r="P38" s="606">
        <f t="shared" si="1"/>
        <v>5180</v>
      </c>
      <c r="Q38" s="607">
        <f t="shared" si="5"/>
        <v>3789452</v>
      </c>
      <c r="R38" s="188">
        <f t="shared" si="2"/>
        <v>0.96662912678319757</v>
      </c>
      <c r="S38" s="135"/>
      <c r="V38" s="155"/>
      <c r="W38" s="155">
        <v>1983</v>
      </c>
      <c r="X38" s="222">
        <v>5180</v>
      </c>
      <c r="Y38" s="222">
        <f>SUM($X$3:X38)</f>
        <v>3789452</v>
      </c>
      <c r="Z38" s="379">
        <f t="shared" si="3"/>
        <v>0.96662912678319757</v>
      </c>
      <c r="AA38" s="155"/>
      <c r="AB38" s="155"/>
      <c r="AC38" s="155"/>
      <c r="AD38" s="222"/>
      <c r="AE38" s="222"/>
      <c r="AF38" s="379"/>
      <c r="AG38" s="155"/>
    </row>
    <row r="39" spans="1:33">
      <c r="A39" s="155">
        <v>2004</v>
      </c>
      <c r="B39" s="222">
        <v>62069</v>
      </c>
      <c r="C39" s="222">
        <v>140819</v>
      </c>
      <c r="D39" s="222">
        <v>16981</v>
      </c>
      <c r="E39" s="222">
        <v>3203</v>
      </c>
      <c r="F39" s="222">
        <v>3574</v>
      </c>
      <c r="G39" s="222">
        <v>1639</v>
      </c>
      <c r="H39" s="222">
        <v>4294</v>
      </c>
      <c r="I39" s="222">
        <v>446</v>
      </c>
      <c r="J39" s="222">
        <v>243</v>
      </c>
      <c r="K39" s="222">
        <v>39</v>
      </c>
      <c r="L39" s="222">
        <f t="shared" si="0"/>
        <v>223072</v>
      </c>
      <c r="N39" s="134"/>
      <c r="O39" s="184">
        <v>1982</v>
      </c>
      <c r="P39" s="606">
        <f t="shared" si="1"/>
        <v>5136</v>
      </c>
      <c r="Q39" s="607">
        <f t="shared" si="5"/>
        <v>3794588</v>
      </c>
      <c r="R39" s="188">
        <f t="shared" si="2"/>
        <v>0.96793923895645073</v>
      </c>
      <c r="S39" s="135"/>
      <c r="V39" s="155"/>
      <c r="W39" s="155">
        <v>1982</v>
      </c>
      <c r="X39" s="222">
        <v>5136</v>
      </c>
      <c r="Y39" s="222">
        <f>SUM($X$3:X39)</f>
        <v>3794588</v>
      </c>
      <c r="Z39" s="379">
        <f t="shared" si="3"/>
        <v>0.96793923895645073</v>
      </c>
      <c r="AA39" s="155"/>
      <c r="AB39" s="155"/>
      <c r="AC39" s="155"/>
      <c r="AD39" s="222"/>
      <c r="AE39" s="222"/>
      <c r="AF39" s="379"/>
      <c r="AG39" s="155"/>
    </row>
    <row r="40" spans="1:33">
      <c r="A40" s="155">
        <v>2005</v>
      </c>
      <c r="B40" s="222">
        <v>64674</v>
      </c>
      <c r="C40" s="222">
        <v>186226</v>
      </c>
      <c r="D40" s="222">
        <v>17794</v>
      </c>
      <c r="E40" s="222">
        <v>4568</v>
      </c>
      <c r="F40" s="222">
        <v>5159</v>
      </c>
      <c r="G40" s="222">
        <v>1685</v>
      </c>
      <c r="H40" s="222">
        <v>3351</v>
      </c>
      <c r="I40" s="222">
        <v>435</v>
      </c>
      <c r="J40" s="222">
        <v>190</v>
      </c>
      <c r="K40" s="222">
        <v>47</v>
      </c>
      <c r="L40" s="222">
        <f t="shared" si="0"/>
        <v>273262</v>
      </c>
      <c r="N40" s="134"/>
      <c r="O40" s="184">
        <v>1981</v>
      </c>
      <c r="P40" s="606">
        <f t="shared" si="1"/>
        <v>4765</v>
      </c>
      <c r="Q40" s="607">
        <f t="shared" si="5"/>
        <v>3799353</v>
      </c>
      <c r="R40" s="188">
        <f t="shared" si="2"/>
        <v>0.96915471491158145</v>
      </c>
      <c r="S40" s="135"/>
      <c r="V40" s="155"/>
      <c r="W40" s="155">
        <v>1981</v>
      </c>
      <c r="X40" s="222">
        <v>4765</v>
      </c>
      <c r="Y40" s="222">
        <f>SUM($X$3:X40)</f>
        <v>3799353</v>
      </c>
      <c r="Z40" s="379">
        <f t="shared" si="3"/>
        <v>0.96915471491158145</v>
      </c>
      <c r="AA40" s="155"/>
      <c r="AB40" s="155"/>
      <c r="AC40" s="155"/>
      <c r="AD40" s="222"/>
      <c r="AE40" s="222"/>
      <c r="AF40" s="379"/>
      <c r="AG40" s="155"/>
    </row>
    <row r="41" spans="1:33">
      <c r="A41" s="155">
        <v>2006</v>
      </c>
      <c r="B41" s="222">
        <v>69960</v>
      </c>
      <c r="C41" s="222">
        <v>161582</v>
      </c>
      <c r="D41" s="222">
        <v>18056</v>
      </c>
      <c r="E41" s="222">
        <v>3859</v>
      </c>
      <c r="F41" s="222">
        <v>5093</v>
      </c>
      <c r="G41" s="222">
        <v>1751</v>
      </c>
      <c r="H41" s="222">
        <v>3029</v>
      </c>
      <c r="I41" s="222">
        <v>815</v>
      </c>
      <c r="J41" s="222">
        <v>135</v>
      </c>
      <c r="K41" s="222">
        <v>35</v>
      </c>
      <c r="L41" s="243">
        <f t="shared" si="0"/>
        <v>253457</v>
      </c>
      <c r="M41" s="40"/>
      <c r="N41" s="134"/>
      <c r="O41" s="187" t="s">
        <v>938</v>
      </c>
      <c r="P41" s="606">
        <f>SUM(X41:X53)</f>
        <v>120922</v>
      </c>
      <c r="Q41" s="607">
        <f t="shared" si="5"/>
        <v>3920275</v>
      </c>
      <c r="R41" s="188">
        <f t="shared" si="2"/>
        <v>1</v>
      </c>
      <c r="S41" s="135"/>
      <c r="V41" s="155"/>
      <c r="W41" s="155">
        <v>1980</v>
      </c>
      <c r="X41" s="222">
        <v>5385</v>
      </c>
      <c r="Y41" s="222">
        <f>SUM($X$3:X41)</f>
        <v>3804738</v>
      </c>
      <c r="Z41" s="379">
        <f t="shared" si="3"/>
        <v>0.9705283430371594</v>
      </c>
      <c r="AA41" s="155"/>
      <c r="AB41" s="155"/>
      <c r="AC41" s="155"/>
      <c r="AD41" s="222"/>
      <c r="AE41" s="222"/>
      <c r="AF41" s="379"/>
      <c r="AG41" s="155"/>
    </row>
    <row r="42" spans="1:33">
      <c r="A42" s="155">
        <v>2007</v>
      </c>
      <c r="B42" s="222">
        <v>72101</v>
      </c>
      <c r="C42" s="222">
        <v>141152</v>
      </c>
      <c r="D42" s="222">
        <v>19359</v>
      </c>
      <c r="E42" s="222">
        <v>5208</v>
      </c>
      <c r="F42" s="222">
        <v>8021</v>
      </c>
      <c r="G42" s="222">
        <v>1923</v>
      </c>
      <c r="H42" s="222">
        <v>3615</v>
      </c>
      <c r="I42" s="222">
        <v>2511</v>
      </c>
      <c r="J42" s="222">
        <v>192</v>
      </c>
      <c r="K42" s="222">
        <v>70</v>
      </c>
      <c r="L42" s="243">
        <f t="shared" si="0"/>
        <v>237820</v>
      </c>
      <c r="M42" s="40"/>
      <c r="N42" s="134"/>
      <c r="O42" s="272"/>
      <c r="P42" s="272"/>
      <c r="Q42" s="316"/>
      <c r="R42" s="316"/>
      <c r="S42" s="135"/>
      <c r="V42" s="155"/>
      <c r="W42" s="155">
        <v>1979</v>
      </c>
      <c r="X42" s="243">
        <v>5682</v>
      </c>
      <c r="Y42" s="222">
        <f>SUM($X$3:X42)</f>
        <v>3810420</v>
      </c>
      <c r="Z42" s="379">
        <f t="shared" si="3"/>
        <v>0.97197773115406449</v>
      </c>
      <c r="AA42" s="155"/>
      <c r="AB42" s="155"/>
      <c r="AC42" s="155"/>
      <c r="AD42" s="243"/>
      <c r="AE42" s="222"/>
      <c r="AF42" s="379"/>
      <c r="AG42" s="155"/>
    </row>
    <row r="43" spans="1:33">
      <c r="A43" s="155">
        <v>2008</v>
      </c>
      <c r="B43" s="222">
        <v>68655</v>
      </c>
      <c r="C43" s="222">
        <v>92270</v>
      </c>
      <c r="D43" s="222">
        <v>17997</v>
      </c>
      <c r="E43" s="222">
        <v>7998</v>
      </c>
      <c r="F43" s="222">
        <v>8745</v>
      </c>
      <c r="G43" s="222">
        <v>1719</v>
      </c>
      <c r="H43" s="222">
        <v>3847</v>
      </c>
      <c r="I43" s="222">
        <v>1959</v>
      </c>
      <c r="J43" s="222">
        <v>301</v>
      </c>
      <c r="K43" s="222">
        <v>164</v>
      </c>
      <c r="L43" s="243">
        <f t="shared" si="0"/>
        <v>186920</v>
      </c>
      <c r="M43" s="40"/>
      <c r="N43" s="134"/>
      <c r="O43" s="272"/>
      <c r="P43" s="272"/>
      <c r="Q43" s="316"/>
      <c r="R43" s="316"/>
      <c r="S43" s="16"/>
      <c r="V43" s="155"/>
      <c r="W43" s="155">
        <v>1978</v>
      </c>
      <c r="X43" s="243">
        <v>5416</v>
      </c>
      <c r="Y43" s="222">
        <f>SUM($X$3:X43)</f>
        <v>3815836</v>
      </c>
      <c r="Z43" s="379">
        <f t="shared" si="3"/>
        <v>0.97335926688816476</v>
      </c>
      <c r="AA43" s="155"/>
      <c r="AB43" s="155"/>
      <c r="AC43" s="155"/>
      <c r="AD43" s="243"/>
      <c r="AE43" s="222"/>
      <c r="AF43" s="379"/>
      <c r="AG43" s="155"/>
    </row>
    <row r="44" spans="1:33">
      <c r="A44" s="155">
        <v>2009</v>
      </c>
      <c r="B44" s="222">
        <v>51513</v>
      </c>
      <c r="C44" s="222">
        <v>54189</v>
      </c>
      <c r="D44" s="222">
        <v>12076</v>
      </c>
      <c r="E44" s="222">
        <v>5328</v>
      </c>
      <c r="F44" s="222">
        <v>5436</v>
      </c>
      <c r="G44" s="222">
        <v>1243</v>
      </c>
      <c r="H44" s="222">
        <v>2096</v>
      </c>
      <c r="I44" s="222">
        <v>834</v>
      </c>
      <c r="J44" s="222">
        <v>412</v>
      </c>
      <c r="K44" s="222">
        <v>79</v>
      </c>
      <c r="L44" s="243">
        <f t="shared" si="0"/>
        <v>123106</v>
      </c>
      <c r="M44" s="40"/>
      <c r="N44" s="134"/>
      <c r="O44" s="272"/>
      <c r="P44" s="272"/>
      <c r="Q44" s="316"/>
      <c r="R44" s="316"/>
      <c r="S44" s="16"/>
      <c r="V44" s="155"/>
      <c r="W44" s="155">
        <v>1977</v>
      </c>
      <c r="X44" s="243">
        <v>4294</v>
      </c>
      <c r="Y44" s="222">
        <f>SUM($X$3:X44)</f>
        <v>3820130</v>
      </c>
      <c r="Z44" s="379">
        <f t="shared" si="3"/>
        <v>0.97445459821058467</v>
      </c>
      <c r="AA44" s="155"/>
      <c r="AB44" s="155"/>
      <c r="AC44" s="155"/>
      <c r="AD44" s="243"/>
      <c r="AE44" s="222"/>
      <c r="AF44" s="379"/>
      <c r="AG44" s="155"/>
    </row>
    <row r="45" spans="1:33">
      <c r="A45" s="155">
        <v>2010</v>
      </c>
      <c r="B45" s="222">
        <v>59454</v>
      </c>
      <c r="C45" s="222">
        <v>38189</v>
      </c>
      <c r="D45" s="222">
        <v>15009</v>
      </c>
      <c r="E45" s="222">
        <v>4972</v>
      </c>
      <c r="F45" s="222">
        <v>4327</v>
      </c>
      <c r="G45" s="222">
        <v>907</v>
      </c>
      <c r="H45" s="222">
        <v>2087</v>
      </c>
      <c r="I45" s="222">
        <v>833</v>
      </c>
      <c r="J45" s="222">
        <v>241</v>
      </c>
      <c r="K45" s="222">
        <v>123</v>
      </c>
      <c r="L45" s="243">
        <f t="shared" si="0"/>
        <v>117624</v>
      </c>
      <c r="M45" s="40"/>
      <c r="N45" s="134"/>
      <c r="O45" s="272"/>
      <c r="P45" s="272"/>
      <c r="Q45" s="316"/>
      <c r="R45" s="316"/>
      <c r="S45" s="16"/>
      <c r="V45" s="155"/>
      <c r="W45" s="155">
        <v>1976</v>
      </c>
      <c r="X45" s="243">
        <v>4078</v>
      </c>
      <c r="Y45" s="222">
        <f>SUM($X$3:X45)</f>
        <v>3824208</v>
      </c>
      <c r="Z45" s="379">
        <f t="shared" si="3"/>
        <v>0.97549483135749404</v>
      </c>
      <c r="AA45" s="155"/>
      <c r="AB45" s="155"/>
      <c r="AC45" s="155"/>
      <c r="AD45" s="243"/>
      <c r="AE45" s="222"/>
      <c r="AF45" s="379"/>
      <c r="AG45" s="155"/>
    </row>
    <row r="46" spans="1:33">
      <c r="A46" s="155">
        <v>2011</v>
      </c>
      <c r="B46" s="222">
        <v>61777</v>
      </c>
      <c r="C46" s="222">
        <v>27987</v>
      </c>
      <c r="D46" s="222">
        <v>16840</v>
      </c>
      <c r="E46" s="222">
        <v>4322</v>
      </c>
      <c r="F46" s="222">
        <v>4490</v>
      </c>
      <c r="G46" s="222">
        <v>774</v>
      </c>
      <c r="H46" s="222">
        <v>2614</v>
      </c>
      <c r="I46" s="222">
        <v>923</v>
      </c>
      <c r="J46" s="222">
        <v>313</v>
      </c>
      <c r="K46" s="222">
        <v>49</v>
      </c>
      <c r="L46" s="222">
        <f t="shared" si="0"/>
        <v>110926</v>
      </c>
      <c r="N46" s="134"/>
      <c r="O46" s="272"/>
      <c r="P46" s="272"/>
      <c r="Q46" s="316"/>
      <c r="R46" s="316"/>
      <c r="S46" s="16"/>
      <c r="V46" s="155"/>
      <c r="W46" s="155">
        <v>1975</v>
      </c>
      <c r="X46" s="243">
        <v>4505</v>
      </c>
      <c r="Y46" s="222">
        <f>SUM($X$3:X46)</f>
        <v>3828713</v>
      </c>
      <c r="Z46" s="379">
        <f t="shared" si="3"/>
        <v>0.97664398543469522</v>
      </c>
      <c r="AA46" s="155"/>
      <c r="AB46" s="155"/>
      <c r="AC46" s="155"/>
      <c r="AD46" s="243"/>
      <c r="AE46" s="222"/>
      <c r="AF46" s="379"/>
      <c r="AG46" s="155"/>
    </row>
    <row r="47" spans="1:33">
      <c r="A47" s="155">
        <v>2012</v>
      </c>
      <c r="B47" s="222">
        <v>74768</v>
      </c>
      <c r="C47" s="222">
        <v>24688</v>
      </c>
      <c r="D47" s="222">
        <v>19861</v>
      </c>
      <c r="E47" s="222">
        <v>4472</v>
      </c>
      <c r="F47" s="222">
        <v>4435</v>
      </c>
      <c r="G47" s="222">
        <v>810</v>
      </c>
      <c r="H47" s="222">
        <v>2897</v>
      </c>
      <c r="I47" s="222">
        <v>878</v>
      </c>
      <c r="J47" s="222">
        <v>299</v>
      </c>
      <c r="K47" s="222">
        <v>34</v>
      </c>
      <c r="L47" s="222">
        <f t="shared" si="0"/>
        <v>123789</v>
      </c>
      <c r="N47" s="134"/>
      <c r="O47" s="272"/>
      <c r="P47" s="272"/>
      <c r="Q47" s="316"/>
      <c r="R47" s="316"/>
      <c r="S47" s="48"/>
      <c r="V47" s="155"/>
      <c r="W47" s="155">
        <v>1974</v>
      </c>
      <c r="X47" s="222">
        <v>6825</v>
      </c>
      <c r="Y47" s="222">
        <f>SUM($X$3:X47)</f>
        <v>3835538</v>
      </c>
      <c r="Z47" s="379">
        <f t="shared" si="3"/>
        <v>0.97838493473034416</v>
      </c>
      <c r="AA47" s="155"/>
      <c r="AB47" s="155"/>
      <c r="AC47" s="155"/>
      <c r="AD47" s="222"/>
      <c r="AE47" s="222"/>
      <c r="AF47" s="379"/>
      <c r="AG47" s="155"/>
    </row>
    <row r="48" spans="1:33">
      <c r="A48" s="155">
        <v>2013</v>
      </c>
      <c r="B48" s="222">
        <v>80716</v>
      </c>
      <c r="C48" s="222">
        <v>16524</v>
      </c>
      <c r="D48" s="222">
        <v>25776</v>
      </c>
      <c r="E48" s="222">
        <v>3357</v>
      </c>
      <c r="F48" s="222">
        <v>5531</v>
      </c>
      <c r="G48" s="222">
        <v>776</v>
      </c>
      <c r="H48" s="222">
        <v>3770</v>
      </c>
      <c r="I48" s="222">
        <v>500</v>
      </c>
      <c r="J48" s="222">
        <v>321</v>
      </c>
      <c r="K48" s="222">
        <v>22</v>
      </c>
      <c r="L48" s="222">
        <f t="shared" si="0"/>
        <v>126373</v>
      </c>
      <c r="N48" s="134"/>
      <c r="O48" s="272"/>
      <c r="P48" s="272"/>
      <c r="Q48" s="316"/>
      <c r="R48" s="316"/>
      <c r="S48" s="48"/>
      <c r="V48" s="155"/>
      <c r="W48" s="155">
        <v>1973</v>
      </c>
      <c r="X48" s="222">
        <v>6650</v>
      </c>
      <c r="Y48" s="222">
        <f>SUM($X$3:X48)</f>
        <v>3842188</v>
      </c>
      <c r="Z48" s="379">
        <f t="shared" si="3"/>
        <v>0.98008124430046362</v>
      </c>
      <c r="AA48" s="155"/>
      <c r="AB48" s="155"/>
      <c r="AC48" s="155"/>
      <c r="AD48" s="222"/>
      <c r="AE48" s="222"/>
      <c r="AF48" s="379"/>
      <c r="AG48" s="155"/>
    </row>
    <row r="49" spans="1:33">
      <c r="A49" s="155">
        <v>2014</v>
      </c>
      <c r="B49" s="222">
        <v>88957</v>
      </c>
      <c r="C49" s="222">
        <v>9105</v>
      </c>
      <c r="D49" s="222">
        <v>30727</v>
      </c>
      <c r="E49" s="222">
        <v>1803</v>
      </c>
      <c r="F49" s="222">
        <v>6244</v>
      </c>
      <c r="G49" s="222">
        <v>591</v>
      </c>
      <c r="H49" s="222">
        <v>4707</v>
      </c>
      <c r="I49" s="222">
        <v>363</v>
      </c>
      <c r="J49" s="222">
        <v>316</v>
      </c>
      <c r="K49" s="222">
        <v>16</v>
      </c>
      <c r="L49" s="222">
        <f t="shared" si="0"/>
        <v>130592</v>
      </c>
      <c r="N49" s="134"/>
      <c r="O49" s="272"/>
      <c r="P49" s="272"/>
      <c r="Q49" s="316"/>
      <c r="R49" s="316"/>
      <c r="S49" s="48"/>
      <c r="V49" s="155"/>
      <c r="W49" s="155">
        <v>1972</v>
      </c>
      <c r="X49" s="222">
        <v>6538</v>
      </c>
      <c r="Y49" s="222">
        <f>SUM($X$3:X49)</f>
        <v>3848726</v>
      </c>
      <c r="Z49" s="379">
        <f t="shared" si="3"/>
        <v>0.98174898444624425</v>
      </c>
      <c r="AA49" s="155"/>
      <c r="AB49" s="155"/>
      <c r="AC49" s="155"/>
      <c r="AD49" s="222"/>
      <c r="AE49" s="222"/>
      <c r="AF49" s="379"/>
      <c r="AG49" s="155"/>
    </row>
    <row r="50" spans="1:33">
      <c r="A50" s="155">
        <v>2015</v>
      </c>
      <c r="B50" s="222">
        <v>93711</v>
      </c>
      <c r="C50" s="222">
        <v>6029</v>
      </c>
      <c r="D50" s="222">
        <v>33315</v>
      </c>
      <c r="E50" s="222">
        <v>1455</v>
      </c>
      <c r="F50" s="222">
        <v>7446</v>
      </c>
      <c r="G50" s="222">
        <v>437</v>
      </c>
      <c r="H50" s="222">
        <v>4632</v>
      </c>
      <c r="I50" s="222">
        <v>308</v>
      </c>
      <c r="J50" s="222">
        <v>333</v>
      </c>
      <c r="K50" s="222">
        <v>13</v>
      </c>
      <c r="L50" s="222">
        <f t="shared" si="0"/>
        <v>134510</v>
      </c>
      <c r="N50" s="134"/>
      <c r="O50" s="272"/>
      <c r="P50" s="272"/>
      <c r="Q50" s="316"/>
      <c r="R50" s="316"/>
      <c r="S50" s="48"/>
      <c r="V50" s="155"/>
      <c r="W50" s="155">
        <v>1971</v>
      </c>
      <c r="X50" s="222">
        <v>5887</v>
      </c>
      <c r="Y50" s="222">
        <f>SUM($X$3:X50)</f>
        <v>3854613</v>
      </c>
      <c r="Z50" s="379">
        <f t="shared" si="3"/>
        <v>0.98325066481305523</v>
      </c>
      <c r="AA50" s="155"/>
      <c r="AC50" s="155"/>
      <c r="AD50" s="222"/>
      <c r="AE50" s="222"/>
      <c r="AF50" s="379"/>
      <c r="AG50" s="155"/>
    </row>
    <row r="51" spans="1:33">
      <c r="A51" s="155">
        <v>2016</v>
      </c>
      <c r="B51" s="222">
        <v>101466</v>
      </c>
      <c r="C51" s="222">
        <v>4063</v>
      </c>
      <c r="D51" s="222">
        <v>38459</v>
      </c>
      <c r="E51" s="222">
        <v>792</v>
      </c>
      <c r="F51" s="222">
        <v>7579</v>
      </c>
      <c r="G51" s="222">
        <v>318</v>
      </c>
      <c r="H51" s="222">
        <v>4347</v>
      </c>
      <c r="I51" s="222">
        <v>247</v>
      </c>
      <c r="J51" s="222">
        <v>657</v>
      </c>
      <c r="K51" s="222">
        <v>32</v>
      </c>
      <c r="L51" s="222">
        <f t="shared" si="0"/>
        <v>144780</v>
      </c>
      <c r="N51" s="134"/>
      <c r="O51" s="274"/>
      <c r="P51" s="272"/>
      <c r="Q51" s="316"/>
      <c r="R51" s="316"/>
      <c r="S51" s="48"/>
      <c r="W51" s="155">
        <v>1970</v>
      </c>
      <c r="X51" s="222">
        <v>5728</v>
      </c>
      <c r="Y51" s="222">
        <f>SUM($X$3:X51)</f>
        <v>3860341</v>
      </c>
      <c r="Z51" s="379">
        <f t="shared" si="3"/>
        <v>0.98471178680067084</v>
      </c>
      <c r="AA51" s="155"/>
      <c r="AC51" s="155"/>
      <c r="AD51" s="222"/>
      <c r="AE51" s="222"/>
      <c r="AF51" s="379"/>
      <c r="AG51" s="155"/>
    </row>
    <row r="52" spans="1:33">
      <c r="A52" s="155">
        <v>2017</v>
      </c>
      <c r="B52" s="222">
        <v>107485</v>
      </c>
      <c r="C52" s="222">
        <v>1954</v>
      </c>
      <c r="D52" s="222">
        <v>44492</v>
      </c>
      <c r="E52" s="222">
        <v>558</v>
      </c>
      <c r="F52" s="222">
        <v>7947</v>
      </c>
      <c r="G52" s="222">
        <v>129</v>
      </c>
      <c r="H52" s="222">
        <v>5482</v>
      </c>
      <c r="I52" s="222">
        <v>223</v>
      </c>
      <c r="J52" s="222">
        <v>592</v>
      </c>
      <c r="K52" s="222">
        <v>22</v>
      </c>
      <c r="L52" s="222">
        <f t="shared" ref="L52:L53" si="7">SUM(B52:E52)</f>
        <v>154489</v>
      </c>
      <c r="N52" s="134"/>
      <c r="O52" s="274"/>
      <c r="P52" s="272"/>
      <c r="Q52" s="316"/>
      <c r="R52" s="316"/>
      <c r="S52" s="48"/>
      <c r="W52" s="155">
        <v>1969</v>
      </c>
      <c r="X52" s="222">
        <v>4426</v>
      </c>
      <c r="Y52" s="222">
        <f>SUM($X$3:X52)</f>
        <v>3864767</v>
      </c>
      <c r="Z52" s="379">
        <f t="shared" si="3"/>
        <v>0.98584078923034735</v>
      </c>
      <c r="AA52" s="155"/>
      <c r="AC52" s="155"/>
      <c r="AD52" s="222"/>
      <c r="AE52" s="222"/>
      <c r="AF52" s="379"/>
      <c r="AG52" s="155"/>
    </row>
    <row r="53" spans="1:33">
      <c r="A53" s="155">
        <v>2018</v>
      </c>
      <c r="B53" s="222">
        <v>107925</v>
      </c>
      <c r="C53" s="222">
        <v>395</v>
      </c>
      <c r="D53" s="222">
        <v>46762</v>
      </c>
      <c r="E53" s="222">
        <v>176</v>
      </c>
      <c r="F53" s="222">
        <v>8351</v>
      </c>
      <c r="G53" s="222">
        <v>22</v>
      </c>
      <c r="H53" s="222">
        <v>5733</v>
      </c>
      <c r="I53" s="222">
        <v>55</v>
      </c>
      <c r="J53" s="222">
        <v>858</v>
      </c>
      <c r="K53" s="222">
        <v>6</v>
      </c>
      <c r="L53" s="222">
        <f t="shared" si="7"/>
        <v>155258</v>
      </c>
      <c r="N53" s="134"/>
      <c r="O53" s="274"/>
      <c r="P53" s="272"/>
      <c r="Q53" s="316"/>
      <c r="R53" s="316"/>
      <c r="S53" s="48"/>
      <c r="W53" s="155">
        <v>1968</v>
      </c>
      <c r="X53" s="222">
        <v>55508</v>
      </c>
      <c r="Y53" s="222">
        <f>SUM($X$3:X53)</f>
        <v>3920275</v>
      </c>
      <c r="Z53" s="379">
        <f t="shared" si="3"/>
        <v>1</v>
      </c>
      <c r="AA53" s="155"/>
      <c r="AC53" s="155"/>
      <c r="AD53" s="222"/>
      <c r="AE53" s="222"/>
      <c r="AF53" s="379"/>
      <c r="AG53" s="155"/>
    </row>
    <row r="54" spans="1:33">
      <c r="A54" s="7"/>
      <c r="L54" s="222">
        <f>SUM(L3:L53)</f>
        <v>3920275</v>
      </c>
      <c r="O54" s="274"/>
      <c r="P54" s="272"/>
      <c r="Q54" s="316"/>
      <c r="R54" s="316"/>
      <c r="S54" s="48"/>
      <c r="W54" s="155"/>
      <c r="X54" s="222"/>
      <c r="Y54" s="222"/>
      <c r="Z54" s="222"/>
    </row>
    <row r="55" spans="1:33">
      <c r="L55" t="s">
        <v>1029</v>
      </c>
      <c r="O55" s="274"/>
      <c r="P55" s="272"/>
      <c r="Q55" s="316"/>
      <c r="R55" s="316"/>
    </row>
  </sheetData>
  <sortState xmlns:xlrd2="http://schemas.microsoft.com/office/spreadsheetml/2017/richdata2" ref="W3:X53">
    <sortCondition descending="1" ref="W3:W53"/>
  </sortState>
  <mergeCells count="1">
    <mergeCell ref="V1:W1"/>
  </mergeCells>
  <phoneticPr fontId="0" type="noConversion"/>
  <hyperlinks>
    <hyperlink ref="V1:W1" location="Contents!A1" display="Back to Contents" xr:uid="{00000000-0004-0000-0A00-000000000000}"/>
  </hyperlinks>
  <pageMargins left="0.75" right="0.75" top="1" bottom="1" header="0.5" footer="0.5"/>
  <pageSetup paperSize="9" orientation="landscape" horizontalDpi="4294967292" verticalDpi="4294967292"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U20"/>
  <sheetViews>
    <sheetView workbookViewId="0">
      <selection activeCell="M1" sqref="M1:N1"/>
    </sheetView>
  </sheetViews>
  <sheetFormatPr defaultColWidth="8.85546875" defaultRowHeight="12.75"/>
  <cols>
    <col min="1" max="1" width="10.85546875" customWidth="1"/>
  </cols>
  <sheetData>
    <row r="1" spans="1:21" ht="26.25" customHeight="1">
      <c r="A1" s="28" t="s">
        <v>143</v>
      </c>
      <c r="B1" s="28"/>
      <c r="C1" s="28"/>
      <c r="D1" s="28"/>
      <c r="E1" s="28"/>
      <c r="F1" s="28"/>
      <c r="G1" s="28"/>
      <c r="H1" s="28"/>
      <c r="I1" s="28"/>
      <c r="J1" s="28"/>
      <c r="K1" s="28"/>
      <c r="L1" s="28"/>
      <c r="M1" s="684" t="s">
        <v>473</v>
      </c>
      <c r="N1" s="684"/>
      <c r="O1" s="28"/>
      <c r="P1" s="28"/>
      <c r="Q1" s="28"/>
      <c r="R1" s="28"/>
      <c r="S1" s="28"/>
      <c r="T1" s="28"/>
      <c r="U1" s="28"/>
    </row>
    <row r="2" spans="1:21" ht="38.25">
      <c r="A2" s="9" t="s">
        <v>454</v>
      </c>
      <c r="B2" s="9" t="s">
        <v>191</v>
      </c>
      <c r="C2" s="9" t="s">
        <v>192</v>
      </c>
      <c r="D2" s="9" t="s">
        <v>193</v>
      </c>
      <c r="E2" s="9" t="s">
        <v>194</v>
      </c>
      <c r="F2" s="9" t="s">
        <v>544</v>
      </c>
      <c r="G2" s="9" t="s">
        <v>545</v>
      </c>
      <c r="H2" s="67" t="s">
        <v>195</v>
      </c>
      <c r="I2" s="67" t="s">
        <v>196</v>
      </c>
      <c r="J2" s="67" t="s">
        <v>197</v>
      </c>
      <c r="K2" s="67" t="s">
        <v>62</v>
      </c>
      <c r="L2" s="65" t="s">
        <v>59</v>
      </c>
      <c r="M2" s="65" t="s">
        <v>60</v>
      </c>
    </row>
    <row r="3" spans="1:21">
      <c r="A3" s="155" t="s">
        <v>419</v>
      </c>
      <c r="B3" s="155">
        <v>94200</v>
      </c>
      <c r="C3" s="155">
        <v>23792</v>
      </c>
      <c r="D3" s="155">
        <v>21062</v>
      </c>
      <c r="E3" s="155">
        <v>3708</v>
      </c>
      <c r="F3" s="155">
        <v>16712</v>
      </c>
      <c r="G3" s="155">
        <v>7525</v>
      </c>
      <c r="H3" s="155">
        <v>9519</v>
      </c>
      <c r="I3" s="155">
        <v>1417</v>
      </c>
      <c r="J3" s="155">
        <v>732</v>
      </c>
      <c r="K3" s="155">
        <v>185</v>
      </c>
      <c r="L3" s="66">
        <f t="shared" ref="L3:M9" si="0">B3+D3</f>
        <v>115262</v>
      </c>
      <c r="M3" s="66">
        <f t="shared" si="0"/>
        <v>27500</v>
      </c>
    </row>
    <row r="4" spans="1:21">
      <c r="A4" s="155" t="s">
        <v>420</v>
      </c>
      <c r="B4" s="155">
        <v>23503</v>
      </c>
      <c r="C4" s="155">
        <v>22782</v>
      </c>
      <c r="D4" s="155">
        <v>10466</v>
      </c>
      <c r="E4" s="155">
        <v>8391</v>
      </c>
      <c r="F4" s="155">
        <v>6421</v>
      </c>
      <c r="G4" s="155">
        <v>4762</v>
      </c>
      <c r="H4" s="155">
        <v>6092</v>
      </c>
      <c r="I4" s="155">
        <v>7104</v>
      </c>
      <c r="J4" s="155">
        <v>323</v>
      </c>
      <c r="K4" s="155">
        <v>632</v>
      </c>
      <c r="L4" s="66">
        <f t="shared" si="0"/>
        <v>33969</v>
      </c>
      <c r="M4" s="66">
        <f t="shared" si="0"/>
        <v>31173</v>
      </c>
    </row>
    <row r="5" spans="1:21">
      <c r="A5" s="155" t="s">
        <v>421</v>
      </c>
      <c r="B5" s="155">
        <v>59477</v>
      </c>
      <c r="C5" s="155">
        <v>120390</v>
      </c>
      <c r="D5" s="155">
        <v>25357</v>
      </c>
      <c r="E5" s="155">
        <v>16687</v>
      </c>
      <c r="F5" s="155">
        <v>3320</v>
      </c>
      <c r="G5" s="155">
        <v>4436</v>
      </c>
      <c r="H5" s="155">
        <v>6747</v>
      </c>
      <c r="I5" s="155">
        <v>14418</v>
      </c>
      <c r="J5" s="155">
        <v>236</v>
      </c>
      <c r="K5" s="155">
        <v>1083</v>
      </c>
      <c r="L5" s="66">
        <f t="shared" si="0"/>
        <v>84834</v>
      </c>
      <c r="M5" s="66">
        <f t="shared" si="0"/>
        <v>137077</v>
      </c>
    </row>
    <row r="6" spans="1:21">
      <c r="A6" s="155" t="s">
        <v>422</v>
      </c>
      <c r="B6" s="155">
        <v>119657</v>
      </c>
      <c r="C6" s="155">
        <v>343849</v>
      </c>
      <c r="D6" s="155">
        <v>32029</v>
      </c>
      <c r="E6" s="155">
        <v>20908</v>
      </c>
      <c r="F6" s="155">
        <v>6614</v>
      </c>
      <c r="G6" s="155">
        <v>5293</v>
      </c>
      <c r="H6" s="155">
        <v>8171</v>
      </c>
      <c r="I6" s="155">
        <v>14874</v>
      </c>
      <c r="J6" s="155">
        <v>501</v>
      </c>
      <c r="K6" s="155">
        <v>750</v>
      </c>
      <c r="L6" s="66">
        <f t="shared" si="0"/>
        <v>151686</v>
      </c>
      <c r="M6" s="66">
        <f t="shared" si="0"/>
        <v>364757</v>
      </c>
    </row>
    <row r="7" spans="1:21">
      <c r="A7" s="155" t="s">
        <v>434</v>
      </c>
      <c r="B7" s="155">
        <v>241199</v>
      </c>
      <c r="C7" s="155">
        <v>382076</v>
      </c>
      <c r="D7" s="155">
        <v>65210</v>
      </c>
      <c r="E7" s="155">
        <v>12626</v>
      </c>
      <c r="F7" s="155">
        <v>11831</v>
      </c>
      <c r="G7" s="155">
        <v>7859</v>
      </c>
      <c r="H7" s="155">
        <v>14957</v>
      </c>
      <c r="I7" s="155">
        <v>2439</v>
      </c>
      <c r="J7" s="155">
        <v>899</v>
      </c>
      <c r="K7" s="155">
        <v>166</v>
      </c>
      <c r="L7" s="66">
        <f t="shared" si="0"/>
        <v>306409</v>
      </c>
      <c r="M7" s="66">
        <f t="shared" si="0"/>
        <v>394702</v>
      </c>
    </row>
    <row r="8" spans="1:21">
      <c r="A8" s="155" t="s">
        <v>435</v>
      </c>
      <c r="B8" s="155">
        <v>326903</v>
      </c>
      <c r="C8" s="155">
        <v>635419</v>
      </c>
      <c r="D8" s="155">
        <v>85282</v>
      </c>
      <c r="E8" s="155">
        <v>26961</v>
      </c>
      <c r="F8" s="155">
        <v>32454</v>
      </c>
      <c r="G8" s="155">
        <v>8321</v>
      </c>
      <c r="H8" s="155">
        <v>15938</v>
      </c>
      <c r="I8" s="155">
        <v>6554</v>
      </c>
      <c r="J8" s="155">
        <v>1230</v>
      </c>
      <c r="K8" s="155">
        <v>395</v>
      </c>
      <c r="L8" s="66">
        <f t="shared" si="0"/>
        <v>412185</v>
      </c>
      <c r="M8" s="66">
        <f t="shared" si="0"/>
        <v>662380</v>
      </c>
    </row>
    <row r="9" spans="1:21">
      <c r="A9" s="258" t="s">
        <v>626</v>
      </c>
      <c r="B9" s="155">
        <v>365672</v>
      </c>
      <c r="C9" s="155">
        <v>116493</v>
      </c>
      <c r="D9" s="155">
        <v>108213</v>
      </c>
      <c r="E9" s="155">
        <v>18926</v>
      </c>
      <c r="F9" s="155">
        <v>25027</v>
      </c>
      <c r="G9" s="155">
        <v>3858</v>
      </c>
      <c r="H9" s="155">
        <v>16075</v>
      </c>
      <c r="I9" s="155">
        <v>3497</v>
      </c>
      <c r="J9" s="155">
        <v>1490</v>
      </c>
      <c r="K9" s="155">
        <v>244</v>
      </c>
      <c r="L9" s="66">
        <f t="shared" si="0"/>
        <v>473885</v>
      </c>
      <c r="M9" s="66">
        <f t="shared" si="0"/>
        <v>135419</v>
      </c>
    </row>
    <row r="10" spans="1:21">
      <c r="A10" s="155" t="s">
        <v>990</v>
      </c>
      <c r="B10" s="155">
        <v>410690</v>
      </c>
      <c r="C10" s="155">
        <v>12441</v>
      </c>
      <c r="D10" s="155">
        <v>163074</v>
      </c>
      <c r="E10" s="155">
        <v>2981</v>
      </c>
      <c r="F10" s="155">
        <v>31331</v>
      </c>
      <c r="G10" s="155">
        <v>907</v>
      </c>
      <c r="H10" s="155">
        <v>20200</v>
      </c>
      <c r="I10" s="155">
        <v>833</v>
      </c>
      <c r="J10" s="155">
        <v>2441</v>
      </c>
      <c r="K10" s="155">
        <v>73</v>
      </c>
      <c r="L10" s="66">
        <f t="shared" ref="L10" si="1">B10+D10</f>
        <v>573764</v>
      </c>
      <c r="M10" s="66">
        <f t="shared" ref="M10" si="2">C10+E10</f>
        <v>15422</v>
      </c>
    </row>
    <row r="11" spans="1:21">
      <c r="A11" s="155"/>
      <c r="B11" s="155"/>
      <c r="C11" s="155"/>
      <c r="D11" s="155"/>
      <c r="E11" s="155"/>
      <c r="F11" s="155"/>
      <c r="G11" s="155"/>
      <c r="H11" s="155"/>
      <c r="I11" s="155"/>
      <c r="J11" s="155"/>
      <c r="K11" s="155"/>
      <c r="L11" s="66">
        <f>SUM(L3:L10)</f>
        <v>2151994</v>
      </c>
      <c r="M11" s="66">
        <f>SUM(M3:M10)</f>
        <v>1768430</v>
      </c>
      <c r="O11" t="s">
        <v>1179</v>
      </c>
      <c r="R11" t="s">
        <v>1180</v>
      </c>
    </row>
    <row r="12" spans="1:21">
      <c r="A12" s="155"/>
      <c r="B12" s="155"/>
      <c r="C12" s="155"/>
      <c r="D12" s="155"/>
      <c r="E12" s="155"/>
      <c r="F12" s="155"/>
      <c r="G12" s="155"/>
      <c r="H12" s="155"/>
      <c r="I12" s="155"/>
      <c r="J12" s="155"/>
      <c r="K12" s="155"/>
      <c r="L12" s="66"/>
      <c r="M12" s="66"/>
      <c r="O12" s="602">
        <f>SUM(H9:I10)/SUM(H3:I10)</f>
        <v>0.27281889340544901</v>
      </c>
      <c r="R12" s="602">
        <f>SUM(J9:K10)/SUM(J3:K10)</f>
        <v>0.37328646748681898</v>
      </c>
    </row>
    <row r="14" spans="1:21">
      <c r="B14" s="44"/>
      <c r="C14" s="53"/>
      <c r="D14" s="54"/>
      <c r="E14" s="44"/>
      <c r="F14" s="44"/>
    </row>
    <row r="15" spans="1:21">
      <c r="B15" s="44"/>
      <c r="C15" s="55"/>
      <c r="D15" s="56"/>
      <c r="E15" s="44"/>
      <c r="F15" s="44"/>
    </row>
    <row r="16" spans="1:21">
      <c r="B16" s="44"/>
      <c r="C16" s="55"/>
      <c r="D16" s="56"/>
      <c r="E16" s="44"/>
      <c r="F16" s="44"/>
    </row>
    <row r="17" spans="2:6">
      <c r="B17" s="44"/>
      <c r="C17" s="55"/>
      <c r="D17" s="56"/>
      <c r="E17" s="44"/>
      <c r="F17" s="44"/>
    </row>
    <row r="18" spans="2:6">
      <c r="B18" s="44"/>
      <c r="C18" s="55"/>
      <c r="D18" s="56"/>
      <c r="E18" s="44"/>
      <c r="F18" s="44"/>
    </row>
    <row r="19" spans="2:6">
      <c r="B19" s="57"/>
      <c r="C19" s="55"/>
      <c r="D19" s="56"/>
      <c r="E19" s="44"/>
      <c r="F19" s="44"/>
    </row>
    <row r="20" spans="2:6">
      <c r="C20" s="51"/>
      <c r="D20" s="52"/>
    </row>
  </sheetData>
  <mergeCells count="1">
    <mergeCell ref="M1:N1"/>
  </mergeCells>
  <phoneticPr fontId="0" type="noConversion"/>
  <hyperlinks>
    <hyperlink ref="M1:N1" location="Contents!A1" display="Back to Contents" xr:uid="{00000000-0004-0000-0B00-000000000000}"/>
  </hyperlinks>
  <pageMargins left="0.75" right="0.75" top="1" bottom="1" header="0.5" footer="0.5"/>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39997558519241921"/>
  </sheetPr>
  <dimension ref="A1:U15"/>
  <sheetViews>
    <sheetView workbookViewId="0">
      <selection activeCell="M1" sqref="M1:N1"/>
    </sheetView>
  </sheetViews>
  <sheetFormatPr defaultColWidth="8.85546875" defaultRowHeight="12.75"/>
  <cols>
    <col min="1" max="1" width="14.42578125" customWidth="1"/>
    <col min="2" max="2" width="10.28515625" customWidth="1"/>
  </cols>
  <sheetData>
    <row r="1" spans="1:21" ht="27" customHeight="1">
      <c r="A1" s="28" t="s">
        <v>144</v>
      </c>
      <c r="B1" s="28"/>
      <c r="C1" s="28"/>
      <c r="D1" s="28"/>
      <c r="E1" s="28"/>
      <c r="F1" s="28"/>
      <c r="G1" s="28"/>
      <c r="H1" s="28"/>
      <c r="I1" s="28"/>
      <c r="J1" s="28"/>
      <c r="K1" s="28"/>
      <c r="L1" s="28"/>
      <c r="M1" s="683" t="s">
        <v>473</v>
      </c>
      <c r="N1" s="683"/>
      <c r="O1" s="28"/>
      <c r="P1" s="28"/>
      <c r="Q1" s="28"/>
      <c r="R1" s="28"/>
      <c r="S1" s="28"/>
      <c r="T1" s="28"/>
      <c r="U1" s="28"/>
    </row>
    <row r="3" spans="1:21" ht="38.25">
      <c r="A3" s="14" t="s">
        <v>64</v>
      </c>
      <c r="B3" s="4" t="s">
        <v>146</v>
      </c>
      <c r="C3" s="4" t="s">
        <v>147</v>
      </c>
      <c r="D3" s="4" t="s">
        <v>148</v>
      </c>
      <c r="E3" s="4" t="s">
        <v>123</v>
      </c>
      <c r="F3" s="4" t="s">
        <v>426</v>
      </c>
      <c r="G3" s="4" t="s">
        <v>1026</v>
      </c>
    </row>
    <row r="4" spans="1:21">
      <c r="A4" t="s">
        <v>501</v>
      </c>
      <c r="B4" s="155">
        <v>13187</v>
      </c>
      <c r="C4" s="155">
        <v>12758</v>
      </c>
      <c r="D4" s="155"/>
      <c r="E4" s="155"/>
      <c r="F4" s="155">
        <f t="shared" ref="F4:F15" si="0">SUM(B4:E4)</f>
        <v>25945</v>
      </c>
      <c r="G4" s="155">
        <f>F4</f>
        <v>25945</v>
      </c>
    </row>
    <row r="5" spans="1:21">
      <c r="A5" t="s">
        <v>502</v>
      </c>
      <c r="B5" s="155">
        <v>19264</v>
      </c>
      <c r="C5" s="155">
        <v>15054</v>
      </c>
      <c r="D5" s="155"/>
      <c r="E5" s="155"/>
      <c r="F5" s="155">
        <f t="shared" si="0"/>
        <v>34318</v>
      </c>
      <c r="G5" s="155">
        <f>G4+F5</f>
        <v>60263</v>
      </c>
    </row>
    <row r="6" spans="1:21">
      <c r="A6" t="s">
        <v>503</v>
      </c>
      <c r="B6" s="155">
        <v>10471</v>
      </c>
      <c r="C6" s="155">
        <v>8225</v>
      </c>
      <c r="D6" s="155"/>
      <c r="E6" s="155"/>
      <c r="F6" s="155">
        <f t="shared" si="0"/>
        <v>18696</v>
      </c>
      <c r="G6" s="155">
        <f t="shared" ref="G6:G12" si="1">G5+F6</f>
        <v>78959</v>
      </c>
    </row>
    <row r="7" spans="1:21">
      <c r="A7" t="s">
        <v>504</v>
      </c>
      <c r="B7" s="155">
        <v>1994</v>
      </c>
      <c r="C7" s="155">
        <v>6462</v>
      </c>
      <c r="D7" s="155"/>
      <c r="E7" s="155"/>
      <c r="F7" s="155">
        <f t="shared" si="0"/>
        <v>8456</v>
      </c>
      <c r="G7" s="155">
        <f t="shared" si="1"/>
        <v>87415</v>
      </c>
    </row>
    <row r="8" spans="1:21">
      <c r="A8" t="s">
        <v>505</v>
      </c>
      <c r="B8" s="155">
        <v>1511</v>
      </c>
      <c r="C8" s="155">
        <v>6398</v>
      </c>
      <c r="D8" s="155"/>
      <c r="E8" s="155"/>
      <c r="F8" s="155">
        <f t="shared" si="0"/>
        <v>7909</v>
      </c>
      <c r="G8" s="155">
        <f t="shared" si="1"/>
        <v>95324</v>
      </c>
    </row>
    <row r="9" spans="1:21">
      <c r="A9" t="s">
        <v>506</v>
      </c>
      <c r="B9" s="155">
        <v>1405</v>
      </c>
      <c r="C9" s="155">
        <v>7192</v>
      </c>
      <c r="D9" s="155"/>
      <c r="E9" s="155"/>
      <c r="F9" s="155">
        <f t="shared" si="0"/>
        <v>8597</v>
      </c>
      <c r="G9" s="155">
        <f t="shared" si="1"/>
        <v>103921</v>
      </c>
    </row>
    <row r="10" spans="1:21">
      <c r="A10" t="s">
        <v>507</v>
      </c>
      <c r="B10" s="155">
        <v>2147</v>
      </c>
      <c r="C10" s="155">
        <v>14540</v>
      </c>
      <c r="D10" s="155"/>
      <c r="E10" s="155"/>
      <c r="F10" s="155">
        <f t="shared" si="0"/>
        <v>16687</v>
      </c>
      <c r="G10" s="155">
        <f t="shared" si="1"/>
        <v>120608</v>
      </c>
    </row>
    <row r="11" spans="1:21">
      <c r="A11" t="s">
        <v>508</v>
      </c>
      <c r="B11" s="155">
        <v>923</v>
      </c>
      <c r="C11" s="155">
        <v>14261</v>
      </c>
      <c r="D11" s="155"/>
      <c r="E11" s="155"/>
      <c r="F11" s="155">
        <f t="shared" si="0"/>
        <v>15184</v>
      </c>
      <c r="G11" s="155">
        <f t="shared" si="1"/>
        <v>135792</v>
      </c>
    </row>
    <row r="12" spans="1:21">
      <c r="A12" t="s">
        <v>509</v>
      </c>
      <c r="B12" s="155">
        <v>234</v>
      </c>
      <c r="C12" s="155">
        <v>12809</v>
      </c>
      <c r="D12" s="155"/>
      <c r="E12" s="155"/>
      <c r="F12" s="155">
        <f t="shared" si="0"/>
        <v>13043</v>
      </c>
      <c r="G12" s="155">
        <f t="shared" si="1"/>
        <v>148835</v>
      </c>
    </row>
    <row r="13" spans="1:21">
      <c r="A13" t="s">
        <v>510</v>
      </c>
      <c r="B13" s="155"/>
      <c r="C13" s="155"/>
      <c r="D13" s="155">
        <v>1331</v>
      </c>
      <c r="E13" s="155">
        <v>1444</v>
      </c>
      <c r="F13" s="155">
        <f t="shared" si="0"/>
        <v>2775</v>
      </c>
      <c r="G13" s="155">
        <f>F13</f>
        <v>2775</v>
      </c>
    </row>
    <row r="14" spans="1:21">
      <c r="A14" t="s">
        <v>511</v>
      </c>
      <c r="B14" s="155"/>
      <c r="C14" s="155"/>
      <c r="D14" s="155">
        <v>850</v>
      </c>
      <c r="E14" s="155">
        <v>1703</v>
      </c>
      <c r="F14" s="155">
        <f t="shared" si="0"/>
        <v>2553</v>
      </c>
      <c r="G14" s="155">
        <f>G13+F14</f>
        <v>5328</v>
      </c>
    </row>
    <row r="15" spans="1:21">
      <c r="A15" t="s">
        <v>512</v>
      </c>
      <c r="B15" s="155"/>
      <c r="C15" s="155"/>
      <c r="D15" s="155">
        <v>1347</v>
      </c>
      <c r="E15" s="155">
        <v>4705</v>
      </c>
      <c r="F15" s="155">
        <f t="shared" si="0"/>
        <v>6052</v>
      </c>
      <c r="G15" s="155">
        <f>G14+F15</f>
        <v>11380</v>
      </c>
    </row>
  </sheetData>
  <mergeCells count="1">
    <mergeCell ref="M1:N1"/>
  </mergeCells>
  <phoneticPr fontId="7" type="noConversion"/>
  <hyperlinks>
    <hyperlink ref="M1:N1" location="Contents!A1" display="Back to Contents" xr:uid="{00000000-0004-0000-0C00-000000000000}"/>
  </hyperlinks>
  <pageMargins left="0.75" right="0.75" top="1" bottom="1" header="0.5" footer="0.5"/>
  <pageSetup paperSize="9" orientation="landscape" horizontalDpi="4294967292" verticalDpi="4294967292"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AM19"/>
  <sheetViews>
    <sheetView workbookViewId="0">
      <selection activeCell="S1" sqref="S1:T1"/>
    </sheetView>
  </sheetViews>
  <sheetFormatPr defaultRowHeight="12.75"/>
  <cols>
    <col min="14" max="18" width="7.5703125" customWidth="1"/>
    <col min="19" max="33" width="7.7109375" customWidth="1"/>
    <col min="34" max="36" width="6.85546875" customWidth="1"/>
    <col min="37" max="37" width="7.7109375" customWidth="1"/>
  </cols>
  <sheetData>
    <row r="1" spans="1:39" ht="24.75" customHeight="1">
      <c r="A1" s="28" t="s">
        <v>584</v>
      </c>
      <c r="B1" s="28"/>
      <c r="C1" s="28"/>
      <c r="D1" s="28"/>
      <c r="E1" s="28"/>
      <c r="F1" s="28"/>
      <c r="G1" s="28"/>
      <c r="H1" s="28"/>
      <c r="I1" s="28"/>
      <c r="J1" s="28"/>
      <c r="K1" s="28"/>
      <c r="L1" s="28"/>
      <c r="M1" s="28"/>
      <c r="N1" s="28"/>
      <c r="O1" s="28"/>
      <c r="P1" s="28"/>
      <c r="Q1" s="28"/>
      <c r="R1" s="28"/>
      <c r="S1" s="684" t="s">
        <v>473</v>
      </c>
      <c r="T1" s="684"/>
      <c r="U1" s="28"/>
      <c r="V1" s="28"/>
      <c r="W1" s="28"/>
      <c r="X1" s="28"/>
      <c r="Y1" s="28"/>
      <c r="Z1" s="28"/>
      <c r="AA1" s="28"/>
    </row>
    <row r="2" spans="1:39">
      <c r="A2" s="155" t="s">
        <v>585</v>
      </c>
      <c r="B2" s="155">
        <v>2000</v>
      </c>
      <c r="C2" s="155">
        <v>2001</v>
      </c>
      <c r="D2" s="155">
        <v>2002</v>
      </c>
      <c r="E2" s="155">
        <v>2003</v>
      </c>
      <c r="F2" s="155">
        <v>2004</v>
      </c>
      <c r="G2" s="155">
        <v>2005</v>
      </c>
      <c r="H2" s="155">
        <v>2006</v>
      </c>
      <c r="I2" s="155">
        <v>2007</v>
      </c>
      <c r="J2" s="155">
        <v>2008</v>
      </c>
      <c r="K2" s="155">
        <v>2009</v>
      </c>
      <c r="L2" s="155">
        <v>2010</v>
      </c>
      <c r="M2" s="155">
        <v>2011</v>
      </c>
      <c r="N2" s="155">
        <v>2012</v>
      </c>
      <c r="O2" s="155">
        <v>2013</v>
      </c>
      <c r="P2" s="155">
        <v>2014</v>
      </c>
      <c r="Q2" s="155">
        <v>2015</v>
      </c>
      <c r="R2" s="155">
        <v>2016</v>
      </c>
      <c r="S2" s="155">
        <v>2017</v>
      </c>
      <c r="T2" s="155">
        <v>2018</v>
      </c>
      <c r="U2" s="204">
        <v>2000</v>
      </c>
      <c r="V2" s="155">
        <v>2001</v>
      </c>
      <c r="W2" s="155">
        <v>2002</v>
      </c>
      <c r="X2" s="155">
        <v>2003</v>
      </c>
      <c r="Y2" s="155">
        <v>2004</v>
      </c>
      <c r="Z2" s="155">
        <v>2005</v>
      </c>
      <c r="AA2" s="155">
        <v>2006</v>
      </c>
      <c r="AB2" s="155">
        <v>2007</v>
      </c>
      <c r="AC2" s="155">
        <v>2008</v>
      </c>
      <c r="AD2" s="155">
        <v>2009</v>
      </c>
      <c r="AE2" s="155">
        <v>2010</v>
      </c>
      <c r="AF2" s="155">
        <v>2011</v>
      </c>
      <c r="AG2" s="155">
        <v>2012</v>
      </c>
      <c r="AH2" s="155">
        <v>2013</v>
      </c>
      <c r="AI2" s="155">
        <v>2014</v>
      </c>
      <c r="AJ2" s="155">
        <v>2015</v>
      </c>
      <c r="AK2" s="155">
        <v>2016</v>
      </c>
      <c r="AL2" s="155">
        <v>2017</v>
      </c>
      <c r="AM2" s="155">
        <v>2018</v>
      </c>
    </row>
    <row r="3" spans="1:39">
      <c r="A3" s="155" t="s">
        <v>587</v>
      </c>
      <c r="B3" s="155">
        <v>375680</v>
      </c>
      <c r="C3" s="155">
        <v>361278</v>
      </c>
      <c r="D3" s="155">
        <v>371546</v>
      </c>
      <c r="E3" s="155">
        <v>397164</v>
      </c>
      <c r="F3" s="155">
        <v>422522</v>
      </c>
      <c r="G3" s="155">
        <v>451885</v>
      </c>
      <c r="H3" s="155">
        <v>475895</v>
      </c>
      <c r="I3" s="155">
        <v>498470</v>
      </c>
      <c r="J3" s="155">
        <v>503736</v>
      </c>
      <c r="K3" s="155">
        <v>471609</v>
      </c>
      <c r="L3" s="155">
        <v>448838</v>
      </c>
      <c r="M3" s="155">
        <v>425980</v>
      </c>
      <c r="N3" s="155">
        <v>423475</v>
      </c>
      <c r="O3" s="155">
        <v>443043</v>
      </c>
      <c r="P3" s="155">
        <v>502841</v>
      </c>
      <c r="Q3" s="155">
        <v>559050</v>
      </c>
      <c r="R3" s="155">
        <v>620579</v>
      </c>
      <c r="S3" s="155">
        <v>678208</v>
      </c>
      <c r="T3" s="155">
        <v>719677</v>
      </c>
      <c r="U3" s="269">
        <f>B3/B$8</f>
        <v>0.15061401430368079</v>
      </c>
      <c r="V3" s="413">
        <f t="shared" ref="V3:AM7" si="0">C3/C$8</f>
        <v>0.14096189232087425</v>
      </c>
      <c r="W3" s="413">
        <f t="shared" si="0"/>
        <v>0.14034924692969733</v>
      </c>
      <c r="X3" s="413">
        <f t="shared" si="0"/>
        <v>0.14396504507652552</v>
      </c>
      <c r="Y3" s="413">
        <f t="shared" si="0"/>
        <v>0.14740891301268594</v>
      </c>
      <c r="Z3" s="413">
        <f t="shared" si="0"/>
        <v>0.15233098755826796</v>
      </c>
      <c r="AA3" s="413">
        <f t="shared" si="0"/>
        <v>0.15710642512276649</v>
      </c>
      <c r="AB3" s="413">
        <f t="shared" si="0"/>
        <v>0.1614170321571147</v>
      </c>
      <c r="AC3" s="413">
        <f t="shared" si="0"/>
        <v>0.16207127537793015</v>
      </c>
      <c r="AD3" s="413">
        <f t="shared" si="0"/>
        <v>0.1521609442316261</v>
      </c>
      <c r="AE3" s="413">
        <f t="shared" si="0"/>
        <v>0.1437679254263825</v>
      </c>
      <c r="AF3" s="413">
        <f t="shared" si="0"/>
        <v>0.13665688208780458</v>
      </c>
      <c r="AG3" s="413">
        <f t="shared" si="0"/>
        <v>0.13378317884439261</v>
      </c>
      <c r="AH3" s="413">
        <f t="shared" si="0"/>
        <v>0.13661234874271794</v>
      </c>
      <c r="AI3" s="413">
        <f t="shared" si="0"/>
        <v>0.14971071091605184</v>
      </c>
      <c r="AJ3" s="413">
        <f t="shared" si="0"/>
        <v>0.16053874165538831</v>
      </c>
      <c r="AK3" s="413">
        <f t="shared" si="0"/>
        <v>0.17088406998718739</v>
      </c>
      <c r="AL3" s="413">
        <f t="shared" si="0"/>
        <v>0.17893442666202319</v>
      </c>
      <c r="AM3" s="413">
        <f t="shared" si="0"/>
        <v>0.18357823968426698</v>
      </c>
    </row>
    <row r="4" spans="1:39">
      <c r="A4" s="266" t="s">
        <v>588</v>
      </c>
      <c r="B4" s="155">
        <v>720525</v>
      </c>
      <c r="C4" s="155">
        <v>737685</v>
      </c>
      <c r="D4" s="155">
        <v>730168</v>
      </c>
      <c r="E4" s="155">
        <v>760055</v>
      </c>
      <c r="F4" s="155">
        <v>761918</v>
      </c>
      <c r="G4" s="155">
        <v>756408</v>
      </c>
      <c r="H4" s="155">
        <v>661033</v>
      </c>
      <c r="I4" s="155">
        <v>609594</v>
      </c>
      <c r="J4" s="155">
        <v>592814</v>
      </c>
      <c r="K4" s="155">
        <v>594269</v>
      </c>
      <c r="L4" s="155">
        <v>630819</v>
      </c>
      <c r="M4" s="155">
        <v>649268</v>
      </c>
      <c r="N4" s="155">
        <v>663850</v>
      </c>
      <c r="O4" s="155">
        <v>704420</v>
      </c>
      <c r="P4" s="155">
        <v>698847</v>
      </c>
      <c r="Q4" s="155">
        <v>665914</v>
      </c>
      <c r="R4" s="155">
        <v>629335</v>
      </c>
      <c r="S4" s="155">
        <v>607116</v>
      </c>
      <c r="T4" s="155">
        <v>601804</v>
      </c>
      <c r="U4" s="269">
        <f>B4/B$8</f>
        <v>0.28886595681473493</v>
      </c>
      <c r="V4" s="413">
        <f t="shared" si="0"/>
        <v>0.28782675263017432</v>
      </c>
      <c r="W4" s="413">
        <f t="shared" si="0"/>
        <v>0.27581653128324146</v>
      </c>
      <c r="X4" s="413">
        <f t="shared" si="0"/>
        <v>0.2755067235087737</v>
      </c>
      <c r="Y4" s="413">
        <f t="shared" si="0"/>
        <v>0.26581693778028043</v>
      </c>
      <c r="Z4" s="413">
        <f t="shared" si="0"/>
        <v>0.25498606423531284</v>
      </c>
      <c r="AA4" s="413">
        <f t="shared" si="0"/>
        <v>0.2182257252506912</v>
      </c>
      <c r="AB4" s="413">
        <f t="shared" si="0"/>
        <v>0.19740175798099019</v>
      </c>
      <c r="AC4" s="413">
        <f t="shared" si="0"/>
        <v>0.19073109930974219</v>
      </c>
      <c r="AD4" s="413">
        <f t="shared" si="0"/>
        <v>0.1917362310040398</v>
      </c>
      <c r="AE4" s="413">
        <f t="shared" si="0"/>
        <v>0.2020585132041966</v>
      </c>
      <c r="AF4" s="413">
        <f t="shared" si="0"/>
        <v>0.20828898192258954</v>
      </c>
      <c r="AG4" s="413">
        <f t="shared" si="0"/>
        <v>0.20972185672318325</v>
      </c>
      <c r="AH4" s="413">
        <f t="shared" si="0"/>
        <v>0.21720797010977572</v>
      </c>
      <c r="AI4" s="413">
        <f t="shared" si="0"/>
        <v>0.20806752271901072</v>
      </c>
      <c r="AJ4" s="413">
        <f t="shared" si="0"/>
        <v>0.19122617943065245</v>
      </c>
      <c r="AK4" s="413">
        <f t="shared" si="0"/>
        <v>0.17329514241601243</v>
      </c>
      <c r="AL4" s="413">
        <f t="shared" si="0"/>
        <v>0.16017792974624431</v>
      </c>
      <c r="AM4" s="413">
        <f t="shared" si="0"/>
        <v>0.15351069848689147</v>
      </c>
    </row>
    <row r="5" spans="1:39">
      <c r="A5" s="267" t="s">
        <v>589</v>
      </c>
      <c r="B5" s="155">
        <v>785368</v>
      </c>
      <c r="C5" s="155">
        <v>829982</v>
      </c>
      <c r="D5" s="155">
        <v>887866</v>
      </c>
      <c r="E5" s="155">
        <v>907729</v>
      </c>
      <c r="F5" s="155">
        <v>926784</v>
      </c>
      <c r="G5" s="155">
        <v>938797</v>
      </c>
      <c r="H5" s="155">
        <v>1023210</v>
      </c>
      <c r="I5" s="155">
        <v>1052695</v>
      </c>
      <c r="J5" s="155">
        <v>1050524</v>
      </c>
      <c r="K5" s="155">
        <v>995752</v>
      </c>
      <c r="L5" s="155">
        <v>926398</v>
      </c>
      <c r="M5" s="155">
        <v>809535</v>
      </c>
      <c r="N5" s="155">
        <v>752875</v>
      </c>
      <c r="O5" s="155">
        <v>724437</v>
      </c>
      <c r="P5" s="155">
        <v>765817</v>
      </c>
      <c r="Q5" s="155">
        <v>854452</v>
      </c>
      <c r="R5" s="155">
        <v>961822</v>
      </c>
      <c r="S5" s="155">
        <v>1081344</v>
      </c>
      <c r="T5" s="155">
        <v>1174496</v>
      </c>
      <c r="U5" s="269">
        <f>B5/B$8</f>
        <v>0.314862189058915</v>
      </c>
      <c r="V5" s="413">
        <f t="shared" si="0"/>
        <v>0.32383879813402378</v>
      </c>
      <c r="W5" s="413">
        <f t="shared" si="0"/>
        <v>0.33538599385939466</v>
      </c>
      <c r="X5" s="413">
        <f t="shared" si="0"/>
        <v>0.32903598111175592</v>
      </c>
      <c r="Y5" s="413">
        <f t="shared" si="0"/>
        <v>0.32333516843513266</v>
      </c>
      <c r="Z5" s="413">
        <f t="shared" si="0"/>
        <v>0.31646961976330101</v>
      </c>
      <c r="AA5" s="413">
        <f t="shared" si="0"/>
        <v>0.33779061610200967</v>
      </c>
      <c r="AB5" s="413">
        <f t="shared" si="0"/>
        <v>0.34088892544512978</v>
      </c>
      <c r="AC5" s="413">
        <f t="shared" si="0"/>
        <v>0.33799403754173751</v>
      </c>
      <c r="AD5" s="413">
        <f t="shared" si="0"/>
        <v>0.3212715714512025</v>
      </c>
      <c r="AE5" s="413">
        <f t="shared" si="0"/>
        <v>0.29673583470907078</v>
      </c>
      <c r="AF5" s="413">
        <f t="shared" si="0"/>
        <v>0.25970357538135797</v>
      </c>
      <c r="AG5" s="413">
        <f t="shared" si="0"/>
        <v>0.2378464154258742</v>
      </c>
      <c r="AH5" s="413">
        <f t="shared" si="0"/>
        <v>0.22338021385312112</v>
      </c>
      <c r="AI5" s="413">
        <f t="shared" si="0"/>
        <v>0.22800648217149769</v>
      </c>
      <c r="AJ5" s="413">
        <f t="shared" si="0"/>
        <v>0.24536740700282597</v>
      </c>
      <c r="AK5" s="413">
        <f t="shared" si="0"/>
        <v>0.26484953239348502</v>
      </c>
      <c r="AL5" s="413">
        <f t="shared" si="0"/>
        <v>0.28529546785708632</v>
      </c>
      <c r="AM5" s="413">
        <f t="shared" si="0"/>
        <v>0.29959538542459024</v>
      </c>
    </row>
    <row r="6" spans="1:39">
      <c r="A6" s="155" t="s">
        <v>590</v>
      </c>
      <c r="B6" s="155">
        <v>393886</v>
      </c>
      <c r="C6" s="155">
        <v>404923</v>
      </c>
      <c r="D6" s="155">
        <v>419316</v>
      </c>
      <c r="E6" s="155">
        <v>446613</v>
      </c>
      <c r="F6" s="155">
        <v>488853</v>
      </c>
      <c r="G6" s="155">
        <v>536089</v>
      </c>
      <c r="H6" s="155">
        <v>572331</v>
      </c>
      <c r="I6" s="155">
        <v>616195</v>
      </c>
      <c r="J6" s="155">
        <v>627768</v>
      </c>
      <c r="K6" s="155">
        <v>661093</v>
      </c>
      <c r="L6" s="155">
        <v>687235</v>
      </c>
      <c r="M6" s="155">
        <v>768191</v>
      </c>
      <c r="N6" s="155">
        <v>808744</v>
      </c>
      <c r="O6" s="155">
        <v>813648</v>
      </c>
      <c r="P6" s="155">
        <v>773998</v>
      </c>
      <c r="Q6" s="155">
        <v>728910</v>
      </c>
      <c r="R6" s="155">
        <v>645677</v>
      </c>
      <c r="S6" s="155">
        <v>598489</v>
      </c>
      <c r="T6" s="155">
        <v>575220</v>
      </c>
      <c r="U6" s="269">
        <f>B6/B$8</f>
        <v>0.1579129888150011</v>
      </c>
      <c r="V6" s="413">
        <f t="shared" si="0"/>
        <v>0.15799111023711757</v>
      </c>
      <c r="W6" s="413">
        <f t="shared" si="0"/>
        <v>0.15839407455758631</v>
      </c>
      <c r="X6" s="413">
        <f t="shared" si="0"/>
        <v>0.16188944787735618</v>
      </c>
      <c r="Y6" s="413">
        <f t="shared" si="0"/>
        <v>0.17055038401075104</v>
      </c>
      <c r="Z6" s="413">
        <f t="shared" si="0"/>
        <v>0.18071625920117795</v>
      </c>
      <c r="AA6" s="413">
        <f t="shared" si="0"/>
        <v>0.18894268146742046</v>
      </c>
      <c r="AB6" s="413">
        <f t="shared" si="0"/>
        <v>0.19953932659950105</v>
      </c>
      <c r="AC6" s="413">
        <f t="shared" si="0"/>
        <v>0.20197714755636376</v>
      </c>
      <c r="AD6" s="413">
        <f t="shared" si="0"/>
        <v>0.21329647039161337</v>
      </c>
      <c r="AE6" s="413">
        <f t="shared" si="0"/>
        <v>0.22012920080385348</v>
      </c>
      <c r="AF6" s="413">
        <f t="shared" si="0"/>
        <v>0.24644017772644883</v>
      </c>
      <c r="AG6" s="413">
        <f t="shared" si="0"/>
        <v>0.2554964122824947</v>
      </c>
      <c r="AH6" s="413">
        <f t="shared" si="0"/>
        <v>0.25088843369563441</v>
      </c>
      <c r="AI6" s="413">
        <f t="shared" si="0"/>
        <v>0.23044220902353285</v>
      </c>
      <c r="AJ6" s="413">
        <f t="shared" si="0"/>
        <v>0.20931632980955031</v>
      </c>
      <c r="AK6" s="413">
        <f t="shared" si="0"/>
        <v>0.17779511336528822</v>
      </c>
      <c r="AL6" s="413">
        <f t="shared" si="0"/>
        <v>0.15790183259195939</v>
      </c>
      <c r="AM6" s="413">
        <f t="shared" si="0"/>
        <v>0.14672953982298176</v>
      </c>
    </row>
    <row r="7" spans="1:39">
      <c r="A7" s="155" t="s">
        <v>586</v>
      </c>
      <c r="B7" s="155">
        <v>218864</v>
      </c>
      <c r="C7" s="155">
        <v>229080</v>
      </c>
      <c r="D7" s="155">
        <v>238400</v>
      </c>
      <c r="E7" s="155">
        <v>247192</v>
      </c>
      <c r="F7" s="155">
        <v>266249</v>
      </c>
      <c r="G7" s="155">
        <v>283289</v>
      </c>
      <c r="H7" s="155">
        <v>296656</v>
      </c>
      <c r="I7" s="155">
        <v>311134</v>
      </c>
      <c r="J7" s="155">
        <v>333272</v>
      </c>
      <c r="K7" s="155">
        <v>376686</v>
      </c>
      <c r="L7" s="155">
        <v>428672</v>
      </c>
      <c r="M7" s="155">
        <v>464176</v>
      </c>
      <c r="N7" s="155">
        <v>516439</v>
      </c>
      <c r="O7" s="155">
        <v>557519</v>
      </c>
      <c r="P7" s="155">
        <v>617248</v>
      </c>
      <c r="Q7" s="155">
        <v>674011</v>
      </c>
      <c r="R7" s="155">
        <v>774166</v>
      </c>
      <c r="S7" s="155">
        <v>825103</v>
      </c>
      <c r="T7" s="155">
        <v>849077</v>
      </c>
      <c r="U7" s="269">
        <f>B7/B$8</f>
        <v>8.7744851007668212E-2</v>
      </c>
      <c r="V7" s="413">
        <f t="shared" si="0"/>
        <v>8.9381446677810089E-2</v>
      </c>
      <c r="W7" s="413">
        <f t="shared" si="0"/>
        <v>9.005415337008027E-2</v>
      </c>
      <c r="X7" s="413">
        <f t="shared" si="0"/>
        <v>8.9602802425588657E-2</v>
      </c>
      <c r="Y7" s="413">
        <f t="shared" si="0"/>
        <v>9.2888596761149994E-2</v>
      </c>
      <c r="Z7" s="413">
        <f t="shared" si="0"/>
        <v>9.5497069241940249E-2</v>
      </c>
      <c r="AA7" s="413">
        <f t="shared" si="0"/>
        <v>9.7934552057112198E-2</v>
      </c>
      <c r="AB7" s="413">
        <f t="shared" si="0"/>
        <v>0.10075295781726427</v>
      </c>
      <c r="AC7" s="413">
        <f t="shared" si="0"/>
        <v>0.10722644021422638</v>
      </c>
      <c r="AD7" s="413">
        <f t="shared" si="0"/>
        <v>0.12153478292151826</v>
      </c>
      <c r="AE7" s="413">
        <f t="shared" si="0"/>
        <v>0.13730852585649664</v>
      </c>
      <c r="AF7" s="413">
        <f t="shared" si="0"/>
        <v>0.14891038288179909</v>
      </c>
      <c r="AG7" s="413">
        <f t="shared" si="0"/>
        <v>0.16315213672405518</v>
      </c>
      <c r="AH7" s="413">
        <f t="shared" si="0"/>
        <v>0.17191103359875082</v>
      </c>
      <c r="AI7" s="413">
        <f t="shared" si="0"/>
        <v>0.1837730751699069</v>
      </c>
      <c r="AJ7" s="413">
        <f t="shared" si="0"/>
        <v>0.19355134210158292</v>
      </c>
      <c r="AK7" s="413">
        <f t="shared" si="0"/>
        <v>0.21317614183802694</v>
      </c>
      <c r="AL7" s="413">
        <f t="shared" si="0"/>
        <v>0.21769034314268679</v>
      </c>
      <c r="AM7" s="413">
        <f t="shared" si="0"/>
        <v>0.21658613658126957</v>
      </c>
    </row>
    <row r="8" spans="1:39">
      <c r="A8" s="155" t="s">
        <v>426</v>
      </c>
      <c r="B8" s="155">
        <f t="shared" ref="B8:T8" si="1">SUM(B3:B7)</f>
        <v>2494323</v>
      </c>
      <c r="C8" s="155">
        <f t="shared" si="1"/>
        <v>2562948</v>
      </c>
      <c r="D8" s="155">
        <f t="shared" si="1"/>
        <v>2647296</v>
      </c>
      <c r="E8" s="155">
        <f t="shared" si="1"/>
        <v>2758753</v>
      </c>
      <c r="F8" s="155">
        <f t="shared" si="1"/>
        <v>2866326</v>
      </c>
      <c r="G8" s="155">
        <f t="shared" si="1"/>
        <v>2966468</v>
      </c>
      <c r="H8" s="155">
        <f t="shared" si="1"/>
        <v>3029125</v>
      </c>
      <c r="I8" s="155">
        <f t="shared" si="1"/>
        <v>3088088</v>
      </c>
      <c r="J8" s="155">
        <f t="shared" si="1"/>
        <v>3108114</v>
      </c>
      <c r="K8" s="155">
        <f t="shared" si="1"/>
        <v>3099409</v>
      </c>
      <c r="L8" s="155">
        <f t="shared" si="1"/>
        <v>3121962</v>
      </c>
      <c r="M8" s="155">
        <f t="shared" si="1"/>
        <v>3117150</v>
      </c>
      <c r="N8" s="155">
        <f t="shared" si="1"/>
        <v>3165383</v>
      </c>
      <c r="O8" s="155">
        <f t="shared" si="1"/>
        <v>3243067</v>
      </c>
      <c r="P8" s="155">
        <f t="shared" si="1"/>
        <v>3358751</v>
      </c>
      <c r="Q8" s="155">
        <f t="shared" si="1"/>
        <v>3482337</v>
      </c>
      <c r="R8" s="155">
        <f t="shared" ref="R8:S8" si="2">SUM(R3:R7)</f>
        <v>3631579</v>
      </c>
      <c r="S8" s="155">
        <f t="shared" si="2"/>
        <v>3790260</v>
      </c>
      <c r="T8" s="155">
        <f t="shared" si="1"/>
        <v>3920274</v>
      </c>
      <c r="U8" s="204"/>
      <c r="V8" s="392"/>
      <c r="W8" s="392"/>
      <c r="X8" s="392"/>
      <c r="Y8" s="392"/>
      <c r="Z8" s="392"/>
      <c r="AA8" s="392"/>
      <c r="AB8" s="392"/>
      <c r="AC8" s="392"/>
      <c r="AD8" s="392"/>
      <c r="AE8" s="392"/>
      <c r="AF8" s="392"/>
      <c r="AG8" s="392"/>
      <c r="AH8" s="392"/>
      <c r="AI8" s="392"/>
      <c r="AJ8" s="392"/>
      <c r="AK8" s="392"/>
      <c r="AL8" s="392"/>
      <c r="AM8" s="392"/>
    </row>
    <row r="9" spans="1:39">
      <c r="T9" s="155" t="s">
        <v>700</v>
      </c>
      <c r="U9" s="270">
        <f>U6+U7</f>
        <v>0.24565783982266931</v>
      </c>
      <c r="V9" s="660">
        <f t="shared" ref="V9:AM9" si="3">V6+V7</f>
        <v>0.24737255691492765</v>
      </c>
      <c r="W9" s="660">
        <f t="shared" si="3"/>
        <v>0.24844822792766658</v>
      </c>
      <c r="X9" s="660">
        <f t="shared" si="3"/>
        <v>0.25149225030294486</v>
      </c>
      <c r="Y9" s="660">
        <f t="shared" si="3"/>
        <v>0.26343898077190103</v>
      </c>
      <c r="Z9" s="660">
        <f t="shared" si="3"/>
        <v>0.27621332844311819</v>
      </c>
      <c r="AA9" s="660">
        <f t="shared" si="3"/>
        <v>0.28687723352453265</v>
      </c>
      <c r="AB9" s="660">
        <f t="shared" si="3"/>
        <v>0.30029228441676531</v>
      </c>
      <c r="AC9" s="660">
        <f t="shared" si="3"/>
        <v>0.30920358777059015</v>
      </c>
      <c r="AD9" s="660">
        <f t="shared" si="3"/>
        <v>0.33483125331313163</v>
      </c>
      <c r="AE9" s="660">
        <f t="shared" si="3"/>
        <v>0.35743772666035012</v>
      </c>
      <c r="AF9" s="660">
        <f t="shared" si="3"/>
        <v>0.39535056060824791</v>
      </c>
      <c r="AG9" s="660">
        <f t="shared" si="3"/>
        <v>0.41864854900654991</v>
      </c>
      <c r="AH9" s="660">
        <f t="shared" si="3"/>
        <v>0.42279946729438522</v>
      </c>
      <c r="AI9" s="660">
        <f t="shared" si="3"/>
        <v>0.41421528419343978</v>
      </c>
      <c r="AJ9" s="660">
        <f t="shared" si="3"/>
        <v>0.40286767191113326</v>
      </c>
      <c r="AK9" s="660">
        <f t="shared" si="3"/>
        <v>0.39097125520331516</v>
      </c>
      <c r="AL9" s="660">
        <f t="shared" si="3"/>
        <v>0.37559217573464621</v>
      </c>
      <c r="AM9" s="660">
        <f t="shared" si="3"/>
        <v>0.36331567640425133</v>
      </c>
    </row>
    <row r="16" spans="1:39">
      <c r="L16" t="s">
        <v>839</v>
      </c>
    </row>
    <row r="18" spans="11:20">
      <c r="K18" s="651" t="s">
        <v>1150</v>
      </c>
      <c r="T18" s="613"/>
    </row>
    <row r="19" spans="11:20">
      <c r="T19" s="614"/>
    </row>
  </sheetData>
  <mergeCells count="1">
    <mergeCell ref="S1:T1"/>
  </mergeCells>
  <hyperlinks>
    <hyperlink ref="S1:T1" location="Contents!A1" display="Back to Contents" xr:uid="{00000000-0004-0000-0D00-000000000000}"/>
  </hyperlink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pageSetUpPr fitToPage="1"/>
  </sheetPr>
  <dimension ref="A1:Z68"/>
  <sheetViews>
    <sheetView workbookViewId="0">
      <selection activeCell="P1" sqref="P1:Q1"/>
    </sheetView>
  </sheetViews>
  <sheetFormatPr defaultRowHeight="12.75"/>
  <cols>
    <col min="2" max="11" width="8.28515625" customWidth="1"/>
    <col min="12" max="12" width="3.28515625" customWidth="1"/>
    <col min="13" max="13" width="8.28515625" customWidth="1"/>
    <col min="14" max="14" width="4.5703125" customWidth="1"/>
    <col min="15" max="25" width="6.7109375" customWidth="1"/>
    <col min="26" max="26" width="8.28515625" customWidth="1"/>
  </cols>
  <sheetData>
    <row r="1" spans="1:26" ht="22.5" customHeight="1">
      <c r="A1" s="28" t="s">
        <v>813</v>
      </c>
      <c r="B1" s="28"/>
      <c r="C1" s="28"/>
      <c r="D1" s="28"/>
      <c r="E1" s="28"/>
      <c r="F1" s="28"/>
      <c r="G1" s="28"/>
      <c r="H1" s="28"/>
      <c r="I1" s="28"/>
      <c r="J1" s="28"/>
      <c r="K1" s="28"/>
      <c r="L1" s="28"/>
      <c r="M1" s="28"/>
      <c r="N1" s="28"/>
      <c r="O1" s="28"/>
      <c r="P1" s="684" t="s">
        <v>473</v>
      </c>
      <c r="Q1" s="684"/>
      <c r="R1" s="28"/>
      <c r="S1" s="28"/>
      <c r="T1" s="28"/>
      <c r="U1" s="28"/>
      <c r="V1" s="28"/>
      <c r="W1" s="28"/>
      <c r="X1" s="28"/>
    </row>
    <row r="3" spans="1:26">
      <c r="A3" s="10" t="s">
        <v>1220</v>
      </c>
      <c r="O3" s="10" t="s">
        <v>816</v>
      </c>
    </row>
    <row r="4" spans="1:26">
      <c r="O4" s="10"/>
    </row>
    <row r="5" spans="1:26">
      <c r="A5" s="40"/>
      <c r="B5" s="204" t="s">
        <v>814</v>
      </c>
      <c r="C5" s="40"/>
      <c r="D5" s="40"/>
      <c r="E5" s="40"/>
      <c r="F5" s="40"/>
      <c r="G5" s="40"/>
      <c r="H5" s="40"/>
      <c r="I5" s="40"/>
      <c r="J5" s="40"/>
      <c r="K5" s="40"/>
      <c r="L5" s="40"/>
      <c r="M5" s="40"/>
      <c r="O5" s="40"/>
      <c r="P5" s="204" t="s">
        <v>814</v>
      </c>
      <c r="Q5" s="40"/>
      <c r="R5" s="40"/>
      <c r="S5" s="40"/>
      <c r="T5" s="40"/>
      <c r="U5" s="40"/>
      <c r="V5" s="40"/>
      <c r="W5" s="40"/>
      <c r="X5" s="40"/>
      <c r="Y5" s="40"/>
    </row>
    <row r="6" spans="1:26">
      <c r="A6" s="199" t="s">
        <v>815</v>
      </c>
      <c r="B6" s="200">
        <v>1990</v>
      </c>
      <c r="C6" s="201">
        <v>1991</v>
      </c>
      <c r="D6" s="201">
        <v>1992</v>
      </c>
      <c r="E6" s="201">
        <v>1993</v>
      </c>
      <c r="F6" s="201">
        <v>1994</v>
      </c>
      <c r="G6" s="201">
        <v>1995</v>
      </c>
      <c r="H6" s="201">
        <v>1996</v>
      </c>
      <c r="I6" s="201">
        <v>1997</v>
      </c>
      <c r="J6" s="201">
        <v>1998</v>
      </c>
      <c r="K6" s="201">
        <v>1999</v>
      </c>
      <c r="L6" s="201"/>
      <c r="M6" s="201" t="s">
        <v>426</v>
      </c>
      <c r="O6" s="199" t="s">
        <v>815</v>
      </c>
      <c r="P6" s="200">
        <v>1990</v>
      </c>
      <c r="Q6" s="201">
        <v>1991</v>
      </c>
      <c r="R6" s="201">
        <v>1992</v>
      </c>
      <c r="S6" s="201">
        <v>1993</v>
      </c>
      <c r="T6" s="201">
        <v>1994</v>
      </c>
      <c r="U6" s="201">
        <v>1995</v>
      </c>
      <c r="V6" s="201">
        <v>1996</v>
      </c>
      <c r="W6" s="201">
        <v>1997</v>
      </c>
      <c r="X6" s="201">
        <v>1998</v>
      </c>
      <c r="Y6" s="201">
        <v>1999</v>
      </c>
      <c r="Z6" s="201" t="s">
        <v>426</v>
      </c>
    </row>
    <row r="7" spans="1:26">
      <c r="A7" s="155">
        <v>2000</v>
      </c>
      <c r="B7" s="202">
        <v>194917</v>
      </c>
      <c r="C7" s="203">
        <v>174995</v>
      </c>
      <c r="D7" s="203">
        <v>167461</v>
      </c>
      <c r="E7" s="203">
        <v>144723</v>
      </c>
      <c r="F7" s="203">
        <v>136908</v>
      </c>
      <c r="G7" s="203">
        <v>96748</v>
      </c>
      <c r="H7" s="203">
        <v>94131</v>
      </c>
      <c r="I7" s="203">
        <v>75559</v>
      </c>
      <c r="J7" s="203">
        <v>65585</v>
      </c>
      <c r="K7" s="203">
        <v>69902</v>
      </c>
      <c r="L7" s="203"/>
      <c r="M7" s="203">
        <f t="shared" ref="M7:M23" si="0">SUM(B7:L7)</f>
        <v>1220929</v>
      </c>
      <c r="O7" s="222">
        <v>2000</v>
      </c>
      <c r="P7" s="202"/>
      <c r="Q7" s="203"/>
      <c r="R7" s="203"/>
      <c r="S7" s="203"/>
      <c r="T7" s="203"/>
      <c r="U7" s="203"/>
      <c r="V7" s="203"/>
      <c r="W7" s="203"/>
      <c r="X7" s="203"/>
      <c r="Y7" s="203"/>
    </row>
    <row r="8" spans="1:26">
      <c r="A8" s="155">
        <v>2001</v>
      </c>
      <c r="B8" s="202">
        <v>195823</v>
      </c>
      <c r="C8" s="203">
        <v>182324</v>
      </c>
      <c r="D8" s="203">
        <v>190792</v>
      </c>
      <c r="E8" s="203">
        <v>160316</v>
      </c>
      <c r="F8" s="203">
        <v>166322</v>
      </c>
      <c r="G8" s="203">
        <v>111385</v>
      </c>
      <c r="H8" s="203">
        <v>109157</v>
      </c>
      <c r="I8" s="203">
        <v>80000</v>
      </c>
      <c r="J8" s="203">
        <v>68417</v>
      </c>
      <c r="K8" s="203">
        <v>70430</v>
      </c>
      <c r="L8" s="203"/>
      <c r="M8" s="203">
        <f t="shared" si="0"/>
        <v>1334966</v>
      </c>
      <c r="O8" s="222">
        <v>2001</v>
      </c>
      <c r="P8" s="202">
        <f>B8-B7</f>
        <v>906</v>
      </c>
      <c r="Q8" s="205">
        <f t="shared" ref="Q8:Q20" si="1">C8-C7</f>
        <v>7329</v>
      </c>
      <c r="R8" s="205">
        <f t="shared" ref="R8:R20" si="2">D8-D7</f>
        <v>23331</v>
      </c>
      <c r="S8" s="205">
        <f t="shared" ref="S8:S20" si="3">E8-E7</f>
        <v>15593</v>
      </c>
      <c r="T8" s="205">
        <f t="shared" ref="T8:T20" si="4">F8-F7</f>
        <v>29414</v>
      </c>
      <c r="U8" s="205">
        <f t="shared" ref="U8:U20" si="5">G8-G7</f>
        <v>14637</v>
      </c>
      <c r="V8" s="205">
        <f t="shared" ref="V8:V20" si="6">H8-H7</f>
        <v>15026</v>
      </c>
      <c r="W8" s="205">
        <f t="shared" ref="W8:W20" si="7">I8-I7</f>
        <v>4441</v>
      </c>
      <c r="X8" s="205">
        <f t="shared" ref="X8:X20" si="8">J8-J7</f>
        <v>2832</v>
      </c>
      <c r="Y8" s="205">
        <f t="shared" ref="Y8:Y20" si="9">K8-K7</f>
        <v>528</v>
      </c>
      <c r="Z8" s="205">
        <f t="shared" ref="Z8:Z22" si="10">SUM(P8:Y8)</f>
        <v>114037</v>
      </c>
    </row>
    <row r="9" spans="1:26">
      <c r="A9" s="155">
        <v>2002</v>
      </c>
      <c r="B9" s="202">
        <v>192348</v>
      </c>
      <c r="C9" s="203">
        <v>183359</v>
      </c>
      <c r="D9" s="203">
        <v>198017</v>
      </c>
      <c r="E9" s="203">
        <v>171716</v>
      </c>
      <c r="F9" s="203">
        <v>182306</v>
      </c>
      <c r="G9" s="203">
        <v>142951</v>
      </c>
      <c r="H9" s="203">
        <v>132552</v>
      </c>
      <c r="I9" s="203">
        <v>100917</v>
      </c>
      <c r="J9" s="203">
        <v>73905</v>
      </c>
      <c r="K9" s="203">
        <v>74734</v>
      </c>
      <c r="L9" s="203"/>
      <c r="M9" s="203">
        <f t="shared" si="0"/>
        <v>1452805</v>
      </c>
      <c r="O9" s="222">
        <v>2002</v>
      </c>
      <c r="P9" s="202">
        <f t="shared" ref="P9:P20" si="11">B9-B8</f>
        <v>-3475</v>
      </c>
      <c r="Q9" s="205">
        <f t="shared" si="1"/>
        <v>1035</v>
      </c>
      <c r="R9" s="205">
        <f t="shared" si="2"/>
        <v>7225</v>
      </c>
      <c r="S9" s="205">
        <f t="shared" si="3"/>
        <v>11400</v>
      </c>
      <c r="T9" s="205">
        <f t="shared" si="4"/>
        <v>15984</v>
      </c>
      <c r="U9" s="205">
        <f t="shared" si="5"/>
        <v>31566</v>
      </c>
      <c r="V9" s="205">
        <f t="shared" si="6"/>
        <v>23395</v>
      </c>
      <c r="W9" s="205">
        <f t="shared" si="7"/>
        <v>20917</v>
      </c>
      <c r="X9" s="205">
        <f t="shared" si="8"/>
        <v>5488</v>
      </c>
      <c r="Y9" s="205">
        <f t="shared" si="9"/>
        <v>4304</v>
      </c>
      <c r="Z9" s="205">
        <f t="shared" si="10"/>
        <v>117839</v>
      </c>
    </row>
    <row r="10" spans="1:26">
      <c r="A10" s="155">
        <v>2003</v>
      </c>
      <c r="B10" s="202">
        <v>185676</v>
      </c>
      <c r="C10" s="203">
        <v>180033</v>
      </c>
      <c r="D10" s="203">
        <v>198848</v>
      </c>
      <c r="E10" s="203">
        <v>174901</v>
      </c>
      <c r="F10" s="203">
        <v>199686</v>
      </c>
      <c r="G10" s="203">
        <v>166706</v>
      </c>
      <c r="H10" s="203">
        <v>182335</v>
      </c>
      <c r="I10" s="203">
        <v>121941</v>
      </c>
      <c r="J10" s="203">
        <v>89669</v>
      </c>
      <c r="K10" s="203">
        <v>80777</v>
      </c>
      <c r="L10" s="203"/>
      <c r="M10" s="203">
        <f t="shared" si="0"/>
        <v>1580572</v>
      </c>
      <c r="O10" s="222">
        <v>2003</v>
      </c>
      <c r="P10" s="202">
        <f t="shared" si="11"/>
        <v>-6672</v>
      </c>
      <c r="Q10" s="205">
        <f t="shared" si="1"/>
        <v>-3326</v>
      </c>
      <c r="R10" s="205">
        <f t="shared" si="2"/>
        <v>831</v>
      </c>
      <c r="S10" s="205">
        <f t="shared" si="3"/>
        <v>3185</v>
      </c>
      <c r="T10" s="205">
        <f t="shared" si="4"/>
        <v>17380</v>
      </c>
      <c r="U10" s="205">
        <f t="shared" si="5"/>
        <v>23755</v>
      </c>
      <c r="V10" s="205">
        <f t="shared" si="6"/>
        <v>49783</v>
      </c>
      <c r="W10" s="205">
        <f t="shared" si="7"/>
        <v>21024</v>
      </c>
      <c r="X10" s="205">
        <f t="shared" si="8"/>
        <v>15764</v>
      </c>
      <c r="Y10" s="205">
        <f t="shared" si="9"/>
        <v>6043</v>
      </c>
      <c r="Z10" s="205">
        <f t="shared" si="10"/>
        <v>127767</v>
      </c>
    </row>
    <row r="11" spans="1:26">
      <c r="A11" s="155">
        <v>2004</v>
      </c>
      <c r="B11" s="202">
        <v>176595</v>
      </c>
      <c r="C11" s="203">
        <v>173843</v>
      </c>
      <c r="D11" s="203">
        <v>195037</v>
      </c>
      <c r="E11" s="203">
        <v>175333</v>
      </c>
      <c r="F11" s="203">
        <v>206147</v>
      </c>
      <c r="G11" s="203">
        <v>194908</v>
      </c>
      <c r="H11" s="203">
        <v>214163</v>
      </c>
      <c r="I11" s="203">
        <v>156672</v>
      </c>
      <c r="J11" s="203">
        <v>103065</v>
      </c>
      <c r="K11" s="203">
        <v>93369</v>
      </c>
      <c r="L11" s="203"/>
      <c r="M11" s="203">
        <f t="shared" si="0"/>
        <v>1689132</v>
      </c>
      <c r="O11" s="222">
        <v>2004</v>
      </c>
      <c r="P11" s="202">
        <f t="shared" si="11"/>
        <v>-9081</v>
      </c>
      <c r="Q11" s="205">
        <f t="shared" si="1"/>
        <v>-6190</v>
      </c>
      <c r="R11" s="205">
        <f t="shared" si="2"/>
        <v>-3811</v>
      </c>
      <c r="S11" s="205">
        <f t="shared" si="3"/>
        <v>432</v>
      </c>
      <c r="T11" s="205">
        <f t="shared" si="4"/>
        <v>6461</v>
      </c>
      <c r="U11" s="205">
        <f t="shared" si="5"/>
        <v>28202</v>
      </c>
      <c r="V11" s="205">
        <f t="shared" si="6"/>
        <v>31828</v>
      </c>
      <c r="W11" s="205">
        <f t="shared" si="7"/>
        <v>34731</v>
      </c>
      <c r="X11" s="205">
        <f t="shared" si="8"/>
        <v>13396</v>
      </c>
      <c r="Y11" s="205">
        <f t="shared" si="9"/>
        <v>12592</v>
      </c>
      <c r="Z11" s="205">
        <f t="shared" si="10"/>
        <v>108560</v>
      </c>
    </row>
    <row r="12" spans="1:26">
      <c r="A12" s="155">
        <v>2005</v>
      </c>
      <c r="B12" s="202">
        <v>164402</v>
      </c>
      <c r="C12" s="203">
        <v>164775</v>
      </c>
      <c r="D12" s="203">
        <v>187976</v>
      </c>
      <c r="E12" s="203">
        <v>171825</v>
      </c>
      <c r="F12" s="203">
        <v>208037</v>
      </c>
      <c r="G12" s="203">
        <v>206356</v>
      </c>
      <c r="H12" s="203">
        <v>255229</v>
      </c>
      <c r="I12" s="203">
        <v>180093</v>
      </c>
      <c r="J12" s="203">
        <v>126460</v>
      </c>
      <c r="K12" s="203">
        <v>102458</v>
      </c>
      <c r="L12" s="203"/>
      <c r="M12" s="203">
        <f t="shared" si="0"/>
        <v>1767611</v>
      </c>
      <c r="O12" s="222">
        <v>2005</v>
      </c>
      <c r="P12" s="202">
        <f t="shared" si="11"/>
        <v>-12193</v>
      </c>
      <c r="Q12" s="205">
        <f t="shared" si="1"/>
        <v>-9068</v>
      </c>
      <c r="R12" s="205">
        <f t="shared" si="2"/>
        <v>-7061</v>
      </c>
      <c r="S12" s="205">
        <f t="shared" si="3"/>
        <v>-3508</v>
      </c>
      <c r="T12" s="205">
        <f t="shared" si="4"/>
        <v>1890</v>
      </c>
      <c r="U12" s="205">
        <f t="shared" si="5"/>
        <v>11448</v>
      </c>
      <c r="V12" s="205">
        <f t="shared" si="6"/>
        <v>41066</v>
      </c>
      <c r="W12" s="205">
        <f t="shared" si="7"/>
        <v>23421</v>
      </c>
      <c r="X12" s="205">
        <f t="shared" si="8"/>
        <v>23395</v>
      </c>
      <c r="Y12" s="205">
        <f t="shared" si="9"/>
        <v>9089</v>
      </c>
      <c r="Z12" s="205">
        <f t="shared" si="10"/>
        <v>78479</v>
      </c>
    </row>
    <row r="13" spans="1:26">
      <c r="A13" s="155">
        <v>2006</v>
      </c>
      <c r="B13" s="202">
        <v>149699</v>
      </c>
      <c r="C13" s="203">
        <v>153190</v>
      </c>
      <c r="D13" s="203">
        <v>177812</v>
      </c>
      <c r="E13" s="203">
        <v>164856</v>
      </c>
      <c r="F13" s="203">
        <v>203694</v>
      </c>
      <c r="G13" s="203">
        <v>208766</v>
      </c>
      <c r="H13" s="203">
        <v>268268</v>
      </c>
      <c r="I13" s="203">
        <v>209581</v>
      </c>
      <c r="J13" s="203">
        <v>142829</v>
      </c>
      <c r="K13" s="203">
        <v>117882</v>
      </c>
      <c r="L13" s="203"/>
      <c r="M13" s="203">
        <f t="shared" si="0"/>
        <v>1796577</v>
      </c>
      <c r="O13" s="222">
        <v>2006</v>
      </c>
      <c r="P13" s="202">
        <f t="shared" si="11"/>
        <v>-14703</v>
      </c>
      <c r="Q13" s="205">
        <f t="shared" si="1"/>
        <v>-11585</v>
      </c>
      <c r="R13" s="205">
        <f t="shared" si="2"/>
        <v>-10164</v>
      </c>
      <c r="S13" s="205">
        <f t="shared" si="3"/>
        <v>-6969</v>
      </c>
      <c r="T13" s="205">
        <f t="shared" si="4"/>
        <v>-4343</v>
      </c>
      <c r="U13" s="205">
        <f t="shared" si="5"/>
        <v>2410</v>
      </c>
      <c r="V13" s="205">
        <f t="shared" si="6"/>
        <v>13039</v>
      </c>
      <c r="W13" s="205">
        <f t="shared" si="7"/>
        <v>29488</v>
      </c>
      <c r="X13" s="205">
        <f t="shared" si="8"/>
        <v>16369</v>
      </c>
      <c r="Y13" s="205">
        <f t="shared" si="9"/>
        <v>15424</v>
      </c>
      <c r="Z13" s="205">
        <f t="shared" si="10"/>
        <v>28966</v>
      </c>
    </row>
    <row r="14" spans="1:26">
      <c r="A14" s="155">
        <v>2007</v>
      </c>
      <c r="B14" s="202">
        <v>133690</v>
      </c>
      <c r="C14" s="203">
        <v>139731</v>
      </c>
      <c r="D14" s="203">
        <v>165130</v>
      </c>
      <c r="E14" s="203">
        <v>155698</v>
      </c>
      <c r="F14" s="203">
        <v>195859</v>
      </c>
      <c r="G14" s="203">
        <v>204701</v>
      </c>
      <c r="H14" s="203">
        <v>274544</v>
      </c>
      <c r="I14" s="203">
        <v>222089</v>
      </c>
      <c r="J14" s="203">
        <v>167904</v>
      </c>
      <c r="K14" s="203">
        <v>131788</v>
      </c>
      <c r="L14" s="203"/>
      <c r="M14" s="203">
        <f t="shared" si="0"/>
        <v>1791134</v>
      </c>
      <c r="O14" s="222">
        <v>2007</v>
      </c>
      <c r="P14" s="202">
        <f t="shared" si="11"/>
        <v>-16009</v>
      </c>
      <c r="Q14" s="205">
        <f t="shared" si="1"/>
        <v>-13459</v>
      </c>
      <c r="R14" s="205">
        <f t="shared" si="2"/>
        <v>-12682</v>
      </c>
      <c r="S14" s="205">
        <f t="shared" si="3"/>
        <v>-9158</v>
      </c>
      <c r="T14" s="205">
        <f t="shared" si="4"/>
        <v>-7835</v>
      </c>
      <c r="U14" s="205">
        <f t="shared" si="5"/>
        <v>-4065</v>
      </c>
      <c r="V14" s="205">
        <f t="shared" si="6"/>
        <v>6276</v>
      </c>
      <c r="W14" s="205">
        <f t="shared" si="7"/>
        <v>12508</v>
      </c>
      <c r="X14" s="205">
        <f t="shared" si="8"/>
        <v>25075</v>
      </c>
      <c r="Y14" s="205">
        <f t="shared" si="9"/>
        <v>13906</v>
      </c>
      <c r="Z14" s="205">
        <f t="shared" si="10"/>
        <v>-5443</v>
      </c>
    </row>
    <row r="15" spans="1:26">
      <c r="A15" s="155">
        <v>2008</v>
      </c>
      <c r="B15" s="202">
        <v>117007</v>
      </c>
      <c r="C15" s="203">
        <v>125048</v>
      </c>
      <c r="D15" s="203">
        <v>150574</v>
      </c>
      <c r="E15" s="203">
        <v>144645</v>
      </c>
      <c r="F15" s="203">
        <v>185751</v>
      </c>
      <c r="G15" s="203">
        <v>197216</v>
      </c>
      <c r="H15" s="203">
        <v>270057</v>
      </c>
      <c r="I15" s="203">
        <v>222048</v>
      </c>
      <c r="J15" s="203">
        <v>175630</v>
      </c>
      <c r="K15" s="203">
        <v>150042</v>
      </c>
      <c r="L15" s="203"/>
      <c r="M15" s="203">
        <f t="shared" si="0"/>
        <v>1738018</v>
      </c>
      <c r="O15" s="222">
        <v>2008</v>
      </c>
      <c r="P15" s="202">
        <f t="shared" si="11"/>
        <v>-16683</v>
      </c>
      <c r="Q15" s="205">
        <f t="shared" si="1"/>
        <v>-14683</v>
      </c>
      <c r="R15" s="205">
        <f t="shared" si="2"/>
        <v>-14556</v>
      </c>
      <c r="S15" s="205">
        <f t="shared" si="3"/>
        <v>-11053</v>
      </c>
      <c r="T15" s="205">
        <f t="shared" si="4"/>
        <v>-10108</v>
      </c>
      <c r="U15" s="205">
        <f t="shared" si="5"/>
        <v>-7485</v>
      </c>
      <c r="V15" s="205">
        <f t="shared" si="6"/>
        <v>-4487</v>
      </c>
      <c r="W15" s="205">
        <f t="shared" si="7"/>
        <v>-41</v>
      </c>
      <c r="X15" s="205">
        <f t="shared" si="8"/>
        <v>7726</v>
      </c>
      <c r="Y15" s="205">
        <f t="shared" si="9"/>
        <v>18254</v>
      </c>
      <c r="Z15" s="205">
        <f t="shared" si="10"/>
        <v>-53116</v>
      </c>
    </row>
    <row r="16" spans="1:26">
      <c r="A16" s="155">
        <v>2009</v>
      </c>
      <c r="B16" s="202">
        <v>103151</v>
      </c>
      <c r="C16" s="203">
        <v>112096</v>
      </c>
      <c r="D16" s="203">
        <v>136915</v>
      </c>
      <c r="E16" s="203">
        <v>133811</v>
      </c>
      <c r="F16" s="203">
        <v>175163</v>
      </c>
      <c r="G16" s="203">
        <v>189130</v>
      </c>
      <c r="H16" s="203">
        <v>262201</v>
      </c>
      <c r="I16" s="203">
        <v>217220</v>
      </c>
      <c r="J16" s="203">
        <v>174049</v>
      </c>
      <c r="K16" s="203">
        <v>153319</v>
      </c>
      <c r="L16" s="203"/>
      <c r="M16" s="203">
        <f t="shared" si="0"/>
        <v>1657055</v>
      </c>
      <c r="O16" s="222">
        <v>2009</v>
      </c>
      <c r="P16" s="202">
        <f t="shared" si="11"/>
        <v>-13856</v>
      </c>
      <c r="Q16" s="205">
        <f t="shared" si="1"/>
        <v>-12952</v>
      </c>
      <c r="R16" s="205">
        <f t="shared" si="2"/>
        <v>-13659</v>
      </c>
      <c r="S16" s="205">
        <f t="shared" si="3"/>
        <v>-10834</v>
      </c>
      <c r="T16" s="205">
        <f t="shared" si="4"/>
        <v>-10588</v>
      </c>
      <c r="U16" s="205">
        <f t="shared" si="5"/>
        <v>-8086</v>
      </c>
      <c r="V16" s="205">
        <f t="shared" si="6"/>
        <v>-7856</v>
      </c>
      <c r="W16" s="205">
        <f t="shared" si="7"/>
        <v>-4828</v>
      </c>
      <c r="X16" s="205">
        <f t="shared" si="8"/>
        <v>-1581</v>
      </c>
      <c r="Y16" s="205">
        <f t="shared" si="9"/>
        <v>3277</v>
      </c>
      <c r="Z16" s="205">
        <f t="shared" si="10"/>
        <v>-80963</v>
      </c>
    </row>
    <row r="17" spans="1:26">
      <c r="A17" s="155">
        <v>2010</v>
      </c>
      <c r="B17" s="202">
        <v>90596</v>
      </c>
      <c r="C17" s="203">
        <v>99354</v>
      </c>
      <c r="D17" s="203">
        <v>122865</v>
      </c>
      <c r="E17" s="203">
        <v>122394</v>
      </c>
      <c r="F17" s="203">
        <v>163255</v>
      </c>
      <c r="G17" s="203">
        <v>179408</v>
      </c>
      <c r="H17" s="203">
        <v>252132</v>
      </c>
      <c r="I17" s="203">
        <v>210573</v>
      </c>
      <c r="J17" s="203">
        <v>170060</v>
      </c>
      <c r="K17" s="203">
        <v>151244</v>
      </c>
      <c r="L17" s="203"/>
      <c r="M17" s="203">
        <f t="shared" si="0"/>
        <v>1561881</v>
      </c>
      <c r="O17" s="222">
        <v>2010</v>
      </c>
      <c r="P17" s="202">
        <f t="shared" si="11"/>
        <v>-12555</v>
      </c>
      <c r="Q17" s="205">
        <f t="shared" si="1"/>
        <v>-12742</v>
      </c>
      <c r="R17" s="205">
        <f t="shared" si="2"/>
        <v>-14050</v>
      </c>
      <c r="S17" s="205">
        <f t="shared" si="3"/>
        <v>-11417</v>
      </c>
      <c r="T17" s="205">
        <f t="shared" si="4"/>
        <v>-11908</v>
      </c>
      <c r="U17" s="205">
        <f t="shared" si="5"/>
        <v>-9722</v>
      </c>
      <c r="V17" s="205">
        <f t="shared" si="6"/>
        <v>-10069</v>
      </c>
      <c r="W17" s="205">
        <f t="shared" si="7"/>
        <v>-6647</v>
      </c>
      <c r="X17" s="205">
        <f t="shared" si="8"/>
        <v>-3989</v>
      </c>
      <c r="Y17" s="205">
        <f t="shared" si="9"/>
        <v>-2075</v>
      </c>
      <c r="Z17" s="205">
        <f t="shared" si="10"/>
        <v>-95174</v>
      </c>
    </row>
    <row r="18" spans="1:26">
      <c r="A18" s="155">
        <v>2011</v>
      </c>
      <c r="B18" s="202">
        <v>77395</v>
      </c>
      <c r="C18" s="203">
        <v>85413</v>
      </c>
      <c r="D18" s="203">
        <v>106891</v>
      </c>
      <c r="E18" s="203">
        <v>108722</v>
      </c>
      <c r="F18" s="203">
        <v>148213</v>
      </c>
      <c r="G18" s="203">
        <v>166226</v>
      </c>
      <c r="H18" s="203">
        <v>238195</v>
      </c>
      <c r="I18" s="203">
        <v>200850</v>
      </c>
      <c r="J18" s="203">
        <v>164070</v>
      </c>
      <c r="K18" s="203">
        <v>147662</v>
      </c>
      <c r="L18" s="203"/>
      <c r="M18" s="203">
        <f t="shared" si="0"/>
        <v>1443637</v>
      </c>
      <c r="O18" s="222">
        <v>2011</v>
      </c>
      <c r="P18" s="202">
        <f t="shared" si="11"/>
        <v>-13201</v>
      </c>
      <c r="Q18" s="205">
        <f t="shared" si="1"/>
        <v>-13941</v>
      </c>
      <c r="R18" s="205">
        <f t="shared" si="2"/>
        <v>-15974</v>
      </c>
      <c r="S18" s="205">
        <f t="shared" si="3"/>
        <v>-13672</v>
      </c>
      <c r="T18" s="205">
        <f t="shared" si="4"/>
        <v>-15042</v>
      </c>
      <c r="U18" s="205">
        <f t="shared" si="5"/>
        <v>-13182</v>
      </c>
      <c r="V18" s="205">
        <f t="shared" si="6"/>
        <v>-13937</v>
      </c>
      <c r="W18" s="205">
        <f t="shared" si="7"/>
        <v>-9723</v>
      </c>
      <c r="X18" s="205">
        <f t="shared" si="8"/>
        <v>-5990</v>
      </c>
      <c r="Y18" s="205">
        <f t="shared" si="9"/>
        <v>-3582</v>
      </c>
      <c r="Z18" s="205">
        <f t="shared" si="10"/>
        <v>-118244</v>
      </c>
    </row>
    <row r="19" spans="1:26">
      <c r="A19" s="155">
        <v>2012</v>
      </c>
      <c r="B19" s="202">
        <v>68259</v>
      </c>
      <c r="C19" s="203">
        <v>75354</v>
      </c>
      <c r="D19" s="203">
        <v>94782</v>
      </c>
      <c r="E19" s="203">
        <v>98322</v>
      </c>
      <c r="F19" s="203">
        <v>136218</v>
      </c>
      <c r="G19" s="203">
        <v>155422</v>
      </c>
      <c r="H19" s="203">
        <v>226258</v>
      </c>
      <c r="I19" s="203">
        <v>192586</v>
      </c>
      <c r="J19" s="203">
        <v>159007</v>
      </c>
      <c r="K19" s="203">
        <v>144060</v>
      </c>
      <c r="L19" s="203"/>
      <c r="M19" s="203">
        <f t="shared" si="0"/>
        <v>1350268</v>
      </c>
      <c r="O19" s="222">
        <v>2012</v>
      </c>
      <c r="P19" s="202">
        <f t="shared" si="11"/>
        <v>-9136</v>
      </c>
      <c r="Q19" s="205">
        <f t="shared" si="1"/>
        <v>-10059</v>
      </c>
      <c r="R19" s="205">
        <f t="shared" si="2"/>
        <v>-12109</v>
      </c>
      <c r="S19" s="205">
        <f t="shared" si="3"/>
        <v>-10400</v>
      </c>
      <c r="T19" s="205">
        <f t="shared" si="4"/>
        <v>-11995</v>
      </c>
      <c r="U19" s="205">
        <f t="shared" si="5"/>
        <v>-10804</v>
      </c>
      <c r="V19" s="205">
        <f t="shared" si="6"/>
        <v>-11937</v>
      </c>
      <c r="W19" s="205">
        <f t="shared" si="7"/>
        <v>-8264</v>
      </c>
      <c r="X19" s="205">
        <f t="shared" si="8"/>
        <v>-5063</v>
      </c>
      <c r="Y19" s="205">
        <f t="shared" si="9"/>
        <v>-3602</v>
      </c>
      <c r="Z19" s="205">
        <f t="shared" si="10"/>
        <v>-93369</v>
      </c>
    </row>
    <row r="20" spans="1:26">
      <c r="A20" s="155">
        <v>2013</v>
      </c>
      <c r="B20" s="202">
        <v>60185</v>
      </c>
      <c r="C20" s="203">
        <v>66297</v>
      </c>
      <c r="D20" s="203">
        <v>83489</v>
      </c>
      <c r="E20" s="203">
        <v>87781</v>
      </c>
      <c r="F20" s="203">
        <v>123444</v>
      </c>
      <c r="G20" s="203">
        <v>143236</v>
      </c>
      <c r="H20" s="203">
        <v>212105</v>
      </c>
      <c r="I20" s="203">
        <v>182528</v>
      </c>
      <c r="J20" s="203">
        <v>152385</v>
      </c>
      <c r="K20" s="203">
        <v>139391</v>
      </c>
      <c r="L20" s="203"/>
      <c r="M20" s="203">
        <f t="shared" si="0"/>
        <v>1250841</v>
      </c>
      <c r="O20" s="222">
        <v>2013</v>
      </c>
      <c r="P20" s="202">
        <f t="shared" si="11"/>
        <v>-8074</v>
      </c>
      <c r="Q20" s="205">
        <f t="shared" si="1"/>
        <v>-9057</v>
      </c>
      <c r="R20" s="205">
        <f t="shared" si="2"/>
        <v>-11293</v>
      </c>
      <c r="S20" s="205">
        <f t="shared" si="3"/>
        <v>-10541</v>
      </c>
      <c r="T20" s="205">
        <f t="shared" si="4"/>
        <v>-12774</v>
      </c>
      <c r="U20" s="205">
        <f t="shared" si="5"/>
        <v>-12186</v>
      </c>
      <c r="V20" s="205">
        <f t="shared" si="6"/>
        <v>-14153</v>
      </c>
      <c r="W20" s="205">
        <f t="shared" si="7"/>
        <v>-10058</v>
      </c>
      <c r="X20" s="205">
        <f t="shared" si="8"/>
        <v>-6622</v>
      </c>
      <c r="Y20" s="205">
        <f t="shared" si="9"/>
        <v>-4669</v>
      </c>
      <c r="Z20" s="205">
        <f t="shared" si="10"/>
        <v>-99427</v>
      </c>
    </row>
    <row r="21" spans="1:26">
      <c r="A21" s="155">
        <v>2014</v>
      </c>
      <c r="B21" s="202">
        <v>53160</v>
      </c>
      <c r="C21" s="203">
        <v>57995</v>
      </c>
      <c r="D21" s="203">
        <v>73010</v>
      </c>
      <c r="E21" s="203">
        <v>77651</v>
      </c>
      <c r="F21" s="203">
        <v>110467</v>
      </c>
      <c r="G21" s="203">
        <v>129912</v>
      </c>
      <c r="H21" s="203">
        <v>196326</v>
      </c>
      <c r="I21" s="203">
        <v>170404</v>
      </c>
      <c r="J21" s="203">
        <v>144058</v>
      </c>
      <c r="K21" s="203">
        <v>133340</v>
      </c>
      <c r="M21" s="203">
        <f t="shared" si="0"/>
        <v>1146323</v>
      </c>
      <c r="O21" s="222">
        <v>2014</v>
      </c>
      <c r="P21" s="202">
        <f t="shared" ref="P21" si="12">B21-B20</f>
        <v>-7025</v>
      </c>
      <c r="Q21" s="205">
        <f t="shared" ref="Q21" si="13">C21-C20</f>
        <v>-8302</v>
      </c>
      <c r="R21" s="205">
        <f t="shared" ref="R21" si="14">D21-D20</f>
        <v>-10479</v>
      </c>
      <c r="S21" s="205">
        <f t="shared" ref="S21" si="15">E21-E20</f>
        <v>-10130</v>
      </c>
      <c r="T21" s="205">
        <f t="shared" ref="T21" si="16">F21-F20</f>
        <v>-12977</v>
      </c>
      <c r="U21" s="205">
        <f t="shared" ref="U21" si="17">G21-G20</f>
        <v>-13324</v>
      </c>
      <c r="V21" s="205">
        <f t="shared" ref="V21" si="18">H21-H20</f>
        <v>-15779</v>
      </c>
      <c r="W21" s="205">
        <f t="shared" ref="W21" si="19">I21-I20</f>
        <v>-12124</v>
      </c>
      <c r="X21" s="205">
        <f t="shared" ref="X21" si="20">J21-J20</f>
        <v>-8327</v>
      </c>
      <c r="Y21" s="205">
        <f t="shared" ref="Y21" si="21">K21-K20</f>
        <v>-6051</v>
      </c>
      <c r="Z21" s="205">
        <f t="shared" si="10"/>
        <v>-104518</v>
      </c>
    </row>
    <row r="22" spans="1:26">
      <c r="A22" s="155">
        <v>2015</v>
      </c>
      <c r="B22" s="202">
        <v>46701</v>
      </c>
      <c r="C22" s="203">
        <v>50429</v>
      </c>
      <c r="D22" s="203">
        <v>63330</v>
      </c>
      <c r="E22" s="203">
        <v>68156</v>
      </c>
      <c r="F22" s="203">
        <v>97711</v>
      </c>
      <c r="G22" s="203">
        <v>115988</v>
      </c>
      <c r="H22" s="203">
        <v>178381</v>
      </c>
      <c r="I22" s="203">
        <v>156166</v>
      </c>
      <c r="J22" s="203">
        <v>134059</v>
      </c>
      <c r="K22" s="203">
        <v>125696</v>
      </c>
      <c r="M22" s="203">
        <f t="shared" si="0"/>
        <v>1036617</v>
      </c>
      <c r="O22" s="222">
        <v>2015</v>
      </c>
      <c r="P22" s="202">
        <f t="shared" ref="P22" si="22">B22-B21</f>
        <v>-6459</v>
      </c>
      <c r="Q22" s="205">
        <f t="shared" ref="Q22" si="23">C22-C21</f>
        <v>-7566</v>
      </c>
      <c r="R22" s="205">
        <f t="shared" ref="R22" si="24">D22-D21</f>
        <v>-9680</v>
      </c>
      <c r="S22" s="205">
        <f t="shared" ref="S22" si="25">E22-E21</f>
        <v>-9495</v>
      </c>
      <c r="T22" s="205">
        <f t="shared" ref="T22" si="26">F22-F21</f>
        <v>-12756</v>
      </c>
      <c r="U22" s="205">
        <f t="shared" ref="U22" si="27">G22-G21</f>
        <v>-13924</v>
      </c>
      <c r="V22" s="205">
        <f t="shared" ref="V22" si="28">H22-H21</f>
        <v>-17945</v>
      </c>
      <c r="W22" s="205">
        <f t="shared" ref="W22" si="29">I22-I21</f>
        <v>-14238</v>
      </c>
      <c r="X22" s="205">
        <f t="shared" ref="X22" si="30">J22-J21</f>
        <v>-9999</v>
      </c>
      <c r="Y22" s="205">
        <f t="shared" ref="Y22" si="31">K22-K21</f>
        <v>-7644</v>
      </c>
      <c r="Z22" s="205">
        <f t="shared" si="10"/>
        <v>-109706</v>
      </c>
    </row>
    <row r="23" spans="1:26">
      <c r="A23" s="155">
        <v>2016</v>
      </c>
      <c r="B23" s="202">
        <v>41546</v>
      </c>
      <c r="C23" s="203">
        <v>44358</v>
      </c>
      <c r="D23" s="203">
        <v>55447</v>
      </c>
      <c r="E23" s="203">
        <v>59913</v>
      </c>
      <c r="F23" s="203">
        <v>86385</v>
      </c>
      <c r="G23" s="203">
        <v>103374</v>
      </c>
      <c r="H23" s="203">
        <v>161233</v>
      </c>
      <c r="I23" s="203">
        <v>141927</v>
      </c>
      <c r="J23" s="203">
        <v>123471</v>
      </c>
      <c r="K23" s="203">
        <v>117452</v>
      </c>
      <c r="M23" s="203">
        <f t="shared" si="0"/>
        <v>935106</v>
      </c>
      <c r="O23" s="222">
        <v>2016</v>
      </c>
      <c r="P23" s="202">
        <f t="shared" ref="P23" si="32">B23-B22</f>
        <v>-5155</v>
      </c>
      <c r="Q23" s="205">
        <f t="shared" ref="Q23" si="33">C23-C22</f>
        <v>-6071</v>
      </c>
      <c r="R23" s="205">
        <f t="shared" ref="R23" si="34">D23-D22</f>
        <v>-7883</v>
      </c>
      <c r="S23" s="205">
        <f t="shared" ref="S23" si="35">E23-E22</f>
        <v>-8243</v>
      </c>
      <c r="T23" s="205">
        <f t="shared" ref="T23" si="36">F23-F22</f>
        <v>-11326</v>
      </c>
      <c r="U23" s="205">
        <f t="shared" ref="U23" si="37">G23-G22</f>
        <v>-12614</v>
      </c>
      <c r="V23" s="205">
        <f t="shared" ref="V23" si="38">H23-H22</f>
        <v>-17148</v>
      </c>
      <c r="W23" s="205">
        <f t="shared" ref="W23" si="39">I23-I22</f>
        <v>-14239</v>
      </c>
      <c r="X23" s="205">
        <f t="shared" ref="X23" si="40">J23-J22</f>
        <v>-10588</v>
      </c>
      <c r="Y23" s="205">
        <f t="shared" ref="Y23" si="41">K23-K22</f>
        <v>-8244</v>
      </c>
      <c r="Z23" s="205">
        <f t="shared" ref="Z23" si="42">SUM(P23:Y23)</f>
        <v>-101511</v>
      </c>
    </row>
    <row r="24" spans="1:26">
      <c r="A24" s="155">
        <v>2017</v>
      </c>
      <c r="B24" s="202">
        <v>36958</v>
      </c>
      <c r="C24" s="203">
        <v>38734</v>
      </c>
      <c r="D24" s="203">
        <v>48060</v>
      </c>
      <c r="E24" s="203">
        <v>51926</v>
      </c>
      <c r="F24" s="203">
        <v>75254</v>
      </c>
      <c r="G24" s="203">
        <v>90332</v>
      </c>
      <c r="H24" s="203">
        <v>143282</v>
      </c>
      <c r="I24" s="203">
        <v>126854</v>
      </c>
      <c r="J24" s="203">
        <v>111390</v>
      </c>
      <c r="K24" s="203">
        <v>107413</v>
      </c>
      <c r="M24" s="203">
        <f t="shared" ref="M24:M25" si="43">SUM(B24:L24)</f>
        <v>830203</v>
      </c>
      <c r="O24" s="222">
        <v>2017</v>
      </c>
      <c r="P24" s="202">
        <f t="shared" ref="P24" si="44">B24-B23</f>
        <v>-4588</v>
      </c>
      <c r="Q24" s="205">
        <f t="shared" ref="Q24" si="45">C24-C23</f>
        <v>-5624</v>
      </c>
      <c r="R24" s="205">
        <f t="shared" ref="R24" si="46">D24-D23</f>
        <v>-7387</v>
      </c>
      <c r="S24" s="205">
        <f t="shared" ref="S24" si="47">E24-E23</f>
        <v>-7987</v>
      </c>
      <c r="T24" s="205">
        <f t="shared" ref="T24" si="48">F24-F23</f>
        <v>-11131</v>
      </c>
      <c r="U24" s="205">
        <f t="shared" ref="U24" si="49">G24-G23</f>
        <v>-13042</v>
      </c>
      <c r="V24" s="205">
        <f t="shared" ref="V24" si="50">H24-H23</f>
        <v>-17951</v>
      </c>
      <c r="W24" s="205">
        <f t="shared" ref="W24" si="51">I24-I23</f>
        <v>-15073</v>
      </c>
      <c r="X24" s="205">
        <f t="shared" ref="X24" si="52">J24-J23</f>
        <v>-12081</v>
      </c>
      <c r="Y24" s="205">
        <f t="shared" ref="Y24" si="53">K24-K23</f>
        <v>-10039</v>
      </c>
      <c r="Z24" s="205">
        <f t="shared" ref="Z24" si="54">SUM(P24:Y24)</f>
        <v>-104903</v>
      </c>
    </row>
    <row r="25" spans="1:26">
      <c r="A25" s="155">
        <v>2018</v>
      </c>
      <c r="B25" s="205">
        <v>33353</v>
      </c>
      <c r="C25" s="203">
        <v>34538</v>
      </c>
      <c r="D25" s="203">
        <v>42336</v>
      </c>
      <c r="E25" s="203">
        <v>45501</v>
      </c>
      <c r="F25" s="203">
        <v>66183</v>
      </c>
      <c r="G25" s="203">
        <v>79073</v>
      </c>
      <c r="H25" s="203">
        <v>127127</v>
      </c>
      <c r="I25" s="203">
        <v>113156</v>
      </c>
      <c r="J25" s="203">
        <v>99906</v>
      </c>
      <c r="K25" s="203">
        <v>97181</v>
      </c>
      <c r="M25" s="203">
        <f t="shared" si="43"/>
        <v>738354</v>
      </c>
      <c r="O25" s="222">
        <v>2018</v>
      </c>
      <c r="P25" s="202">
        <f t="shared" ref="P25" si="55">B25-B24</f>
        <v>-3605</v>
      </c>
      <c r="Q25" s="205">
        <f t="shared" ref="Q25" si="56">C25-C24</f>
        <v>-4196</v>
      </c>
      <c r="R25" s="205">
        <f t="shared" ref="R25" si="57">D25-D24</f>
        <v>-5724</v>
      </c>
      <c r="S25" s="205">
        <f t="shared" ref="S25" si="58">E25-E24</f>
        <v>-6425</v>
      </c>
      <c r="T25" s="205">
        <f t="shared" ref="T25" si="59">F25-F24</f>
        <v>-9071</v>
      </c>
      <c r="U25" s="205">
        <f t="shared" ref="U25" si="60">G25-G24</f>
        <v>-11259</v>
      </c>
      <c r="V25" s="205">
        <f t="shared" ref="V25" si="61">H25-H24</f>
        <v>-16155</v>
      </c>
      <c r="W25" s="205">
        <f t="shared" ref="W25" si="62">I25-I24</f>
        <v>-13698</v>
      </c>
      <c r="X25" s="205">
        <f t="shared" ref="X25" si="63">J25-J24</f>
        <v>-11484</v>
      </c>
      <c r="Y25" s="205">
        <f t="shared" ref="Y25" si="64">K25-K24</f>
        <v>-10232</v>
      </c>
      <c r="Z25" s="205">
        <f t="shared" ref="Z25" si="65">SUM(P25:Y25)</f>
        <v>-91849</v>
      </c>
    </row>
    <row r="26" spans="1:26">
      <c r="A26" s="155"/>
      <c r="B26" s="205"/>
      <c r="C26" s="203"/>
      <c r="D26" s="203"/>
      <c r="E26" s="203"/>
      <c r="F26" s="203"/>
      <c r="G26" s="203"/>
      <c r="H26" s="203"/>
      <c r="I26" s="203"/>
      <c r="J26" s="203"/>
      <c r="K26" s="203"/>
      <c r="M26" s="203"/>
      <c r="O26" s="222"/>
      <c r="P26" s="205"/>
      <c r="Q26" s="205"/>
      <c r="R26" s="205"/>
      <c r="S26" s="205"/>
      <c r="T26" s="205"/>
      <c r="U26" s="205"/>
      <c r="V26" s="205"/>
      <c r="W26" s="205"/>
      <c r="X26" s="205"/>
      <c r="Y26" s="205"/>
      <c r="Z26" s="205"/>
    </row>
    <row r="28" spans="1:26">
      <c r="O28" s="10" t="s">
        <v>830</v>
      </c>
    </row>
    <row r="30" spans="1:26">
      <c r="O30" s="40"/>
      <c r="P30" s="204" t="s">
        <v>814</v>
      </c>
      <c r="Q30" s="40"/>
      <c r="R30" s="40"/>
      <c r="S30" s="40"/>
      <c r="T30" s="40"/>
      <c r="U30" s="40"/>
      <c r="V30" s="40"/>
      <c r="W30" s="40"/>
      <c r="X30" s="40"/>
      <c r="Y30" s="40"/>
    </row>
    <row r="31" spans="1:26">
      <c r="I31" s="155" t="s">
        <v>1010</v>
      </c>
      <c r="J31" s="504"/>
      <c r="K31" s="155"/>
      <c r="L31" s="155"/>
      <c r="M31" s="155"/>
      <c r="O31" s="199" t="s">
        <v>815</v>
      </c>
      <c r="P31" s="200">
        <v>1990</v>
      </c>
      <c r="Q31" s="201">
        <v>1991</v>
      </c>
      <c r="R31" s="201">
        <v>1992</v>
      </c>
      <c r="S31" s="201">
        <v>1993</v>
      </c>
      <c r="T31" s="201">
        <v>1994</v>
      </c>
      <c r="U31" s="201">
        <v>1995</v>
      </c>
      <c r="V31" s="201">
        <v>1996</v>
      </c>
      <c r="W31" s="201">
        <v>1997</v>
      </c>
      <c r="X31" s="201">
        <v>1998</v>
      </c>
      <c r="Y31" s="201">
        <v>1999</v>
      </c>
      <c r="Z31" s="201" t="s">
        <v>426</v>
      </c>
    </row>
    <row r="32" spans="1:26">
      <c r="I32" s="155">
        <v>2014</v>
      </c>
      <c r="J32" s="155"/>
      <c r="K32" s="155"/>
      <c r="L32" s="155"/>
      <c r="M32" s="286">
        <f>SUM(F21:I21)</f>
        <v>607109</v>
      </c>
      <c r="O32" s="222">
        <v>2001</v>
      </c>
      <c r="P32" s="206">
        <f t="shared" ref="P32:P44" si="66">B8/B7-1</f>
        <v>4.648132281945605E-3</v>
      </c>
      <c r="Q32" s="207">
        <f t="shared" ref="Q32:Q44" si="67">C8/C7-1</f>
        <v>4.1881196605617399E-2</v>
      </c>
      <c r="R32" s="207">
        <f t="shared" ref="R32:R44" si="68">D8/D7-1</f>
        <v>0.13932199138903978</v>
      </c>
      <c r="S32" s="207">
        <f t="shared" ref="S32:S44" si="69">E8/E7-1</f>
        <v>0.10774375876674758</v>
      </c>
      <c r="T32" s="207">
        <f t="shared" ref="T32:T44" si="70">F8/F7-1</f>
        <v>0.21484500540508944</v>
      </c>
      <c r="U32" s="207">
        <f t="shared" ref="U32:U44" si="71">G8/G7-1</f>
        <v>0.15128994914623561</v>
      </c>
      <c r="V32" s="207">
        <f t="shared" ref="V32:V44" si="72">H8/H7-1</f>
        <v>0.15962860269199308</v>
      </c>
      <c r="W32" s="207">
        <f t="shared" ref="W32:W44" si="73">I8/I7-1</f>
        <v>5.8775261716009997E-2</v>
      </c>
      <c r="X32" s="207">
        <f t="shared" ref="X32:X44" si="74">J8/J7-1</f>
        <v>4.3180605321338827E-2</v>
      </c>
      <c r="Y32" s="207">
        <f t="shared" ref="Y32:Y44" si="75">K8/K7-1</f>
        <v>7.5534319475838441E-3</v>
      </c>
      <c r="Z32" s="207">
        <f t="shared" ref="Z32:Z44" si="76">M8/M7-1</f>
        <v>9.3401827624702172E-2</v>
      </c>
    </row>
    <row r="33" spans="9:26">
      <c r="I33" s="155">
        <v>2015</v>
      </c>
      <c r="J33" s="155"/>
      <c r="K33" s="155"/>
      <c r="L33" s="155"/>
      <c r="M33" s="286">
        <f>SUM(F22:I22)</f>
        <v>548246</v>
      </c>
      <c r="O33" s="222">
        <v>2002</v>
      </c>
      <c r="P33" s="206">
        <f t="shared" si="66"/>
        <v>-1.7745617215546683E-2</v>
      </c>
      <c r="Q33" s="207">
        <f t="shared" si="67"/>
        <v>5.6767074000132478E-3</v>
      </c>
      <c r="R33" s="207">
        <f t="shared" si="68"/>
        <v>3.786846408654454E-2</v>
      </c>
      <c r="S33" s="207">
        <f t="shared" si="69"/>
        <v>7.110955862172208E-2</v>
      </c>
      <c r="T33" s="207">
        <f t="shared" si="70"/>
        <v>9.6102740467286285E-2</v>
      </c>
      <c r="U33" s="207">
        <f t="shared" si="71"/>
        <v>0.28339543026439817</v>
      </c>
      <c r="V33" s="207">
        <f t="shared" si="72"/>
        <v>0.21432432184834682</v>
      </c>
      <c r="W33" s="207">
        <f t="shared" si="73"/>
        <v>0.26146249999999993</v>
      </c>
      <c r="X33" s="207">
        <f t="shared" si="74"/>
        <v>8.0213981905081999E-2</v>
      </c>
      <c r="Y33" s="207">
        <f t="shared" si="75"/>
        <v>6.1110322305835574E-2</v>
      </c>
      <c r="Z33" s="207">
        <f t="shared" si="76"/>
        <v>8.8271161962177214E-2</v>
      </c>
    </row>
    <row r="34" spans="9:26">
      <c r="I34" s="155">
        <v>2016</v>
      </c>
      <c r="M34" s="286">
        <f>SUM(F23:I23)</f>
        <v>492919</v>
      </c>
      <c r="O34" s="222">
        <v>2003</v>
      </c>
      <c r="P34" s="206">
        <f t="shared" si="66"/>
        <v>-3.468712957764053E-2</v>
      </c>
      <c r="Q34" s="207">
        <f t="shared" si="67"/>
        <v>-1.8139278682802629E-2</v>
      </c>
      <c r="R34" s="207">
        <f t="shared" si="68"/>
        <v>4.1966093820227091E-3</v>
      </c>
      <c r="S34" s="207">
        <f t="shared" si="69"/>
        <v>1.8548067739756258E-2</v>
      </c>
      <c r="T34" s="207">
        <f t="shared" si="70"/>
        <v>9.5334218292321804E-2</v>
      </c>
      <c r="U34" s="207">
        <f t="shared" si="71"/>
        <v>0.1661758224846277</v>
      </c>
      <c r="V34" s="207">
        <f t="shared" si="72"/>
        <v>0.37557335988894924</v>
      </c>
      <c r="W34" s="207">
        <f t="shared" si="73"/>
        <v>0.20832961740836531</v>
      </c>
      <c r="X34" s="207">
        <f t="shared" si="74"/>
        <v>0.21330085921114939</v>
      </c>
      <c r="Y34" s="207">
        <f t="shared" si="75"/>
        <v>8.0860117215725058E-2</v>
      </c>
      <c r="Z34" s="207">
        <f t="shared" si="76"/>
        <v>8.7945044242000892E-2</v>
      </c>
    </row>
    <row r="35" spans="9:26">
      <c r="I35" s="155">
        <v>2017</v>
      </c>
      <c r="J35" s="286"/>
      <c r="K35" s="155"/>
      <c r="L35" s="155"/>
      <c r="M35" s="286">
        <f>SUM(F24:I24)</f>
        <v>435722</v>
      </c>
      <c r="O35" s="222">
        <v>2004</v>
      </c>
      <c r="P35" s="206">
        <f t="shared" si="66"/>
        <v>-4.8907774833581108E-2</v>
      </c>
      <c r="Q35" s="207">
        <f t="shared" si="67"/>
        <v>-3.4382585414896139E-2</v>
      </c>
      <c r="R35" s="207">
        <f t="shared" si="68"/>
        <v>-1.9165392661731562E-2</v>
      </c>
      <c r="S35" s="207">
        <f t="shared" si="69"/>
        <v>2.4699687251645841E-3</v>
      </c>
      <c r="T35" s="207">
        <f t="shared" si="70"/>
        <v>3.2355798603807884E-2</v>
      </c>
      <c r="U35" s="207">
        <f t="shared" si="71"/>
        <v>0.16917207539020795</v>
      </c>
      <c r="V35" s="207">
        <f t="shared" si="72"/>
        <v>0.17455781939836013</v>
      </c>
      <c r="W35" s="207">
        <f t="shared" si="73"/>
        <v>0.2848180677540777</v>
      </c>
      <c r="X35" s="207">
        <f t="shared" si="74"/>
        <v>0.14939388194359249</v>
      </c>
      <c r="Y35" s="207">
        <f t="shared" si="75"/>
        <v>0.15588595763645596</v>
      </c>
      <c r="Z35" s="207">
        <f t="shared" si="76"/>
        <v>6.8683995414318355E-2</v>
      </c>
    </row>
    <row r="36" spans="9:26">
      <c r="I36" s="155">
        <v>2018</v>
      </c>
      <c r="J36" s="286"/>
      <c r="K36" s="155"/>
      <c r="L36" s="155"/>
      <c r="M36" s="286">
        <f>SUM(F25:I25)</f>
        <v>385539</v>
      </c>
      <c r="O36" s="222">
        <v>2005</v>
      </c>
      <c r="P36" s="206">
        <f t="shared" si="66"/>
        <v>-6.9044989948752744E-2</v>
      </c>
      <c r="Q36" s="207">
        <f t="shared" si="67"/>
        <v>-5.2162008248822223E-2</v>
      </c>
      <c r="R36" s="207">
        <f t="shared" si="68"/>
        <v>-3.620338704963677E-2</v>
      </c>
      <c r="S36" s="207">
        <f t="shared" si="69"/>
        <v>-2.0007642600081033E-2</v>
      </c>
      <c r="T36" s="207">
        <f t="shared" si="70"/>
        <v>9.1682149145997371E-3</v>
      </c>
      <c r="U36" s="207">
        <f t="shared" si="71"/>
        <v>5.8735403369794881E-2</v>
      </c>
      <c r="V36" s="207">
        <f t="shared" si="72"/>
        <v>0.19175114282112227</v>
      </c>
      <c r="W36" s="207">
        <f t="shared" si="73"/>
        <v>0.14949065563725483</v>
      </c>
      <c r="X36" s="207">
        <f t="shared" si="74"/>
        <v>0.22699267452578464</v>
      </c>
      <c r="Y36" s="207">
        <f t="shared" si="75"/>
        <v>9.7344943182426702E-2</v>
      </c>
      <c r="Z36" s="207">
        <f t="shared" si="76"/>
        <v>4.6461140988389271E-2</v>
      </c>
    </row>
    <row r="37" spans="9:26">
      <c r="I37" s="155" t="s">
        <v>811</v>
      </c>
      <c r="M37" s="367">
        <f>(M35-M36)/M34</f>
        <v>0.10180780209324453</v>
      </c>
      <c r="O37" s="222">
        <v>2006</v>
      </c>
      <c r="P37" s="206">
        <f t="shared" si="66"/>
        <v>-8.9433218573983231E-2</v>
      </c>
      <c r="Q37" s="207">
        <f t="shared" si="67"/>
        <v>-7.0307995751782704E-2</v>
      </c>
      <c r="R37" s="207">
        <f t="shared" si="68"/>
        <v>-5.4070732433927682E-2</v>
      </c>
      <c r="S37" s="207">
        <f t="shared" si="69"/>
        <v>-4.0558707987778275E-2</v>
      </c>
      <c r="T37" s="207">
        <f t="shared" si="70"/>
        <v>-2.0876094156327962E-2</v>
      </c>
      <c r="U37" s="207">
        <f t="shared" si="71"/>
        <v>1.1678846265676723E-2</v>
      </c>
      <c r="V37" s="207">
        <f t="shared" si="72"/>
        <v>5.1087454795497367E-2</v>
      </c>
      <c r="W37" s="207">
        <f t="shared" si="73"/>
        <v>0.16373762444958984</v>
      </c>
      <c r="X37" s="207">
        <f t="shared" si="74"/>
        <v>0.12944013917444241</v>
      </c>
      <c r="Y37" s="207">
        <f t="shared" si="75"/>
        <v>0.15053973335415494</v>
      </c>
      <c r="Z37" s="207">
        <f t="shared" si="76"/>
        <v>1.6387089693377099E-2</v>
      </c>
    </row>
    <row r="38" spans="9:26">
      <c r="O38" s="222">
        <v>2007</v>
      </c>
      <c r="P38" s="206">
        <f t="shared" si="66"/>
        <v>-0.10694126213267963</v>
      </c>
      <c r="Q38" s="207">
        <f t="shared" si="67"/>
        <v>-8.7858215288204144E-2</v>
      </c>
      <c r="R38" s="207">
        <f t="shared" si="68"/>
        <v>-7.1322520414820123E-2</v>
      </c>
      <c r="S38" s="207">
        <f t="shared" si="69"/>
        <v>-5.5551511622264238E-2</v>
      </c>
      <c r="T38" s="207">
        <f t="shared" si="70"/>
        <v>-3.84645595844747E-2</v>
      </c>
      <c r="U38" s="207">
        <f t="shared" si="71"/>
        <v>-1.9471561461157472E-2</v>
      </c>
      <c r="V38" s="207">
        <f t="shared" si="72"/>
        <v>2.3394515931829396E-2</v>
      </c>
      <c r="W38" s="207">
        <f t="shared" si="73"/>
        <v>5.968098253181342E-2</v>
      </c>
      <c r="X38" s="207">
        <f t="shared" si="74"/>
        <v>0.17555958523829185</v>
      </c>
      <c r="Y38" s="207">
        <f t="shared" si="75"/>
        <v>0.11796542305016877</v>
      </c>
      <c r="Z38" s="207">
        <f t="shared" si="76"/>
        <v>-3.0296502738262898E-3</v>
      </c>
    </row>
    <row r="39" spans="9:26">
      <c r="O39" s="222">
        <v>2008</v>
      </c>
      <c r="P39" s="206">
        <f t="shared" si="66"/>
        <v>-0.12478869025357164</v>
      </c>
      <c r="Q39" s="207">
        <f t="shared" si="67"/>
        <v>-0.10508047605756776</v>
      </c>
      <c r="R39" s="207">
        <f t="shared" si="68"/>
        <v>-8.8148731302610028E-2</v>
      </c>
      <c r="S39" s="207">
        <f t="shared" si="69"/>
        <v>-7.0989993448856148E-2</v>
      </c>
      <c r="T39" s="207">
        <f t="shared" si="70"/>
        <v>-5.1608555134050493E-2</v>
      </c>
      <c r="U39" s="207">
        <f t="shared" si="71"/>
        <v>-3.6565527281254173E-2</v>
      </c>
      <c r="V39" s="207">
        <f t="shared" si="72"/>
        <v>-1.6343464071332803E-2</v>
      </c>
      <c r="W39" s="207">
        <f t="shared" si="73"/>
        <v>-1.8461067409913934E-4</v>
      </c>
      <c r="X39" s="207">
        <f t="shared" si="74"/>
        <v>4.6014389174766634E-2</v>
      </c>
      <c r="Y39" s="207">
        <f t="shared" si="75"/>
        <v>0.13851033478010133</v>
      </c>
      <c r="Z39" s="207">
        <f t="shared" si="76"/>
        <v>-2.9654956022274193E-2</v>
      </c>
    </row>
    <row r="40" spans="9:26">
      <c r="O40" s="222">
        <v>2009</v>
      </c>
      <c r="P40" s="206">
        <f t="shared" si="66"/>
        <v>-0.11842026545420359</v>
      </c>
      <c r="Q40" s="207">
        <f t="shared" si="67"/>
        <v>-0.10357622672893607</v>
      </c>
      <c r="R40" s="207">
        <f t="shared" si="68"/>
        <v>-9.07128720761885E-2</v>
      </c>
      <c r="S40" s="207">
        <f t="shared" si="69"/>
        <v>-7.4900618756265303E-2</v>
      </c>
      <c r="T40" s="207">
        <f t="shared" si="70"/>
        <v>-5.700103902536191E-2</v>
      </c>
      <c r="U40" s="207">
        <f t="shared" si="71"/>
        <v>-4.1000730163881172E-2</v>
      </c>
      <c r="V40" s="207">
        <f t="shared" si="72"/>
        <v>-2.9090155041343158E-2</v>
      </c>
      <c r="W40" s="207">
        <f t="shared" si="73"/>
        <v>-2.1743046548494016E-2</v>
      </c>
      <c r="X40" s="207">
        <f t="shared" si="74"/>
        <v>-9.0018789500654339E-3</v>
      </c>
      <c r="Y40" s="207">
        <f t="shared" si="75"/>
        <v>2.1840551312299228E-2</v>
      </c>
      <c r="Z40" s="207">
        <f t="shared" si="76"/>
        <v>-4.6583522149943213E-2</v>
      </c>
    </row>
    <row r="41" spans="9:26">
      <c r="J41" s="155" t="s">
        <v>1073</v>
      </c>
      <c r="K41" s="286"/>
      <c r="L41" s="155"/>
      <c r="M41" s="397">
        <f>(M23-M13)/M13</f>
        <v>-0.47950686221631467</v>
      </c>
      <c r="O41" s="222">
        <v>2010</v>
      </c>
      <c r="P41" s="206">
        <f t="shared" si="66"/>
        <v>-0.12171476767069633</v>
      </c>
      <c r="Q41" s="207">
        <f t="shared" si="67"/>
        <v>-0.11367042534970029</v>
      </c>
      <c r="R41" s="207">
        <f t="shared" si="68"/>
        <v>-0.10261841288390605</v>
      </c>
      <c r="S41" s="207">
        <f t="shared" si="69"/>
        <v>-8.5321834527804175E-2</v>
      </c>
      <c r="T41" s="207">
        <f t="shared" si="70"/>
        <v>-6.7982393542015185E-2</v>
      </c>
      <c r="U41" s="207">
        <f t="shared" si="71"/>
        <v>-5.1403796330566243E-2</v>
      </c>
      <c r="V41" s="207">
        <f t="shared" si="72"/>
        <v>-3.8401836758822472E-2</v>
      </c>
      <c r="W41" s="207">
        <f t="shared" si="73"/>
        <v>-3.060031304668076E-2</v>
      </c>
      <c r="X41" s="207">
        <f t="shared" si="74"/>
        <v>-2.2918833202144273E-2</v>
      </c>
      <c r="Y41" s="207">
        <f t="shared" si="75"/>
        <v>-1.3533873818639575E-2</v>
      </c>
      <c r="Z41" s="207">
        <f t="shared" si="76"/>
        <v>-5.7435631285624233E-2</v>
      </c>
    </row>
    <row r="42" spans="9:26">
      <c r="J42" s="155" t="s">
        <v>1188</v>
      </c>
      <c r="K42" s="286"/>
      <c r="L42" s="155"/>
      <c r="M42" s="379">
        <f>(M24-M25)/M24</f>
        <v>0.1106343870113695</v>
      </c>
      <c r="O42" s="222">
        <v>2011</v>
      </c>
      <c r="P42" s="206">
        <f t="shared" si="66"/>
        <v>-0.14571283500375287</v>
      </c>
      <c r="Q42" s="207">
        <f t="shared" si="67"/>
        <v>-0.140316444229724</v>
      </c>
      <c r="R42" s="207">
        <f t="shared" si="68"/>
        <v>-0.13001261547226628</v>
      </c>
      <c r="S42" s="207">
        <f t="shared" si="69"/>
        <v>-0.11170482213180388</v>
      </c>
      <c r="T42" s="207">
        <f t="shared" si="70"/>
        <v>-9.2138066215429859E-2</v>
      </c>
      <c r="U42" s="207">
        <f t="shared" si="71"/>
        <v>-7.3474984393115172E-2</v>
      </c>
      <c r="V42" s="207">
        <f t="shared" si="72"/>
        <v>-5.5276601145431759E-2</v>
      </c>
      <c r="W42" s="207">
        <f t="shared" si="73"/>
        <v>-4.6174010913080044E-2</v>
      </c>
      <c r="X42" s="207">
        <f t="shared" si="74"/>
        <v>-3.5222862519110887E-2</v>
      </c>
      <c r="Y42" s="207">
        <f t="shared" si="75"/>
        <v>-2.3683584142180858E-2</v>
      </c>
      <c r="Z42" s="207">
        <f t="shared" si="76"/>
        <v>-7.5706151749076911E-2</v>
      </c>
    </row>
    <row r="43" spans="9:26">
      <c r="J43" s="155" t="s">
        <v>1187</v>
      </c>
      <c r="M43" s="397">
        <f>(M25-M13)/M13</f>
        <v>-0.58902178977021302</v>
      </c>
      <c r="O43" s="222">
        <v>2012</v>
      </c>
      <c r="P43" s="206">
        <f t="shared" si="66"/>
        <v>-0.11804380127915237</v>
      </c>
      <c r="Q43" s="207">
        <f t="shared" si="67"/>
        <v>-0.11776895788697272</v>
      </c>
      <c r="R43" s="207">
        <f t="shared" si="68"/>
        <v>-0.11328362537538239</v>
      </c>
      <c r="S43" s="207">
        <f t="shared" si="69"/>
        <v>-9.565681278858007E-2</v>
      </c>
      <c r="T43" s="207">
        <f t="shared" si="70"/>
        <v>-8.0930822532436442E-2</v>
      </c>
      <c r="U43" s="207">
        <f t="shared" si="71"/>
        <v>-6.4995849024821584E-2</v>
      </c>
      <c r="V43" s="207">
        <f t="shared" si="72"/>
        <v>-5.0114402065534525E-2</v>
      </c>
      <c r="W43" s="207">
        <f t="shared" si="73"/>
        <v>-4.1145133183968174E-2</v>
      </c>
      <c r="X43" s="207">
        <f t="shared" si="74"/>
        <v>-3.0858779789114443E-2</v>
      </c>
      <c r="Y43" s="207">
        <f t="shared" si="75"/>
        <v>-2.439354742587807E-2</v>
      </c>
      <c r="Z43" s="207">
        <f t="shared" si="76"/>
        <v>-6.4676230936170254E-2</v>
      </c>
    </row>
    <row r="44" spans="9:26">
      <c r="O44" s="222">
        <v>2013</v>
      </c>
      <c r="P44" s="206">
        <f t="shared" si="66"/>
        <v>-0.11828476830894097</v>
      </c>
      <c r="Q44" s="207">
        <f t="shared" si="67"/>
        <v>-0.12019269050083603</v>
      </c>
      <c r="R44" s="207">
        <f t="shared" si="68"/>
        <v>-0.11914709544006241</v>
      </c>
      <c r="S44" s="207">
        <f t="shared" si="69"/>
        <v>-0.10720896645715094</v>
      </c>
      <c r="T44" s="207">
        <f t="shared" si="70"/>
        <v>-9.3776152931330681E-2</v>
      </c>
      <c r="U44" s="207">
        <f t="shared" si="71"/>
        <v>-7.8405888484255781E-2</v>
      </c>
      <c r="V44" s="207">
        <f t="shared" si="72"/>
        <v>-6.2552484332045744E-2</v>
      </c>
      <c r="W44" s="207">
        <f t="shared" si="73"/>
        <v>-5.2226018506018046E-2</v>
      </c>
      <c r="X44" s="207">
        <f t="shared" si="74"/>
        <v>-4.1645965271969176E-2</v>
      </c>
      <c r="Y44" s="207">
        <f t="shared" si="75"/>
        <v>-3.2410106899902869E-2</v>
      </c>
      <c r="Z44" s="207">
        <f t="shared" si="76"/>
        <v>-7.3635011716192689E-2</v>
      </c>
    </row>
    <row r="45" spans="9:26">
      <c r="O45" s="222">
        <v>2014</v>
      </c>
      <c r="P45" s="206">
        <f t="shared" ref="P45" si="77">B21/B20-1</f>
        <v>-0.116723436072111</v>
      </c>
      <c r="Q45" s="207">
        <f t="shared" ref="Q45" si="78">C21/C20-1</f>
        <v>-0.12522436912680812</v>
      </c>
      <c r="R45" s="207">
        <f t="shared" ref="R45" si="79">D21/D20-1</f>
        <v>-0.12551354070596121</v>
      </c>
      <c r="S45" s="207">
        <f t="shared" ref="S45" si="80">E21/E20-1</f>
        <v>-0.11540082705824728</v>
      </c>
      <c r="T45" s="207">
        <f t="shared" ref="T45" si="81">F21/F20-1</f>
        <v>-0.10512459090761805</v>
      </c>
      <c r="U45" s="207">
        <f t="shared" ref="U45" si="82">G21/G20-1</f>
        <v>-9.3021307492529792E-2</v>
      </c>
      <c r="V45" s="207">
        <f t="shared" ref="V45" si="83">H21/H20-1</f>
        <v>-7.4392399990570679E-2</v>
      </c>
      <c r="W45" s="207">
        <f t="shared" ref="W45" si="84">I21/I20-1</f>
        <v>-6.642268583450206E-2</v>
      </c>
      <c r="X45" s="207">
        <f t="shared" ref="X45" si="85">J21/J20-1</f>
        <v>-5.4644486005840487E-2</v>
      </c>
      <c r="Y45" s="207">
        <f t="shared" ref="Y45" si="86">K21/K20-1</f>
        <v>-4.3410263216420053E-2</v>
      </c>
      <c r="Z45" s="207">
        <f t="shared" ref="Z45" si="87">M21/M20-1</f>
        <v>-8.3558182055113339E-2</v>
      </c>
    </row>
    <row r="46" spans="9:26">
      <c r="O46" s="222">
        <v>2015</v>
      </c>
      <c r="P46" s="206">
        <f t="shared" ref="P46" si="88">B22/B21-1</f>
        <v>-0.12150112866817153</v>
      </c>
      <c r="Q46" s="207">
        <f t="shared" ref="Q46" si="89">C22/C21-1</f>
        <v>-0.13045952237261838</v>
      </c>
      <c r="R46" s="207">
        <f t="shared" ref="R46" si="90">D22/D21-1</f>
        <v>-0.13258457745514318</v>
      </c>
      <c r="S46" s="207">
        <f t="shared" ref="S46" si="91">E22/E21-1</f>
        <v>-0.122277884380111</v>
      </c>
      <c r="T46" s="207">
        <f t="shared" ref="T46" si="92">F22/F21-1</f>
        <v>-0.11547339929571732</v>
      </c>
      <c r="U46" s="207">
        <f t="shared" ref="U46" si="93">G22/G21-1</f>
        <v>-0.10718024508898327</v>
      </c>
      <c r="V46" s="207">
        <f t="shared" ref="V46" si="94">H22/H21-1</f>
        <v>-9.1404093191935876E-2</v>
      </c>
      <c r="W46" s="207">
        <f t="shared" ref="W46" si="95">I22/I21-1</f>
        <v>-8.3554376657824947E-2</v>
      </c>
      <c r="X46" s="207">
        <f t="shared" ref="X46" si="96">J22/J21-1</f>
        <v>-6.9409543378361471E-2</v>
      </c>
      <c r="Y46" s="207">
        <f t="shared" ref="Y46" si="97">K22/K21-1</f>
        <v>-5.7327133643317874E-2</v>
      </c>
      <c r="Z46" s="207">
        <f t="shared" ref="Z46" si="98">M22/M21-1</f>
        <v>-9.5702520144845704E-2</v>
      </c>
    </row>
    <row r="47" spans="9:26">
      <c r="O47" s="222">
        <v>2016</v>
      </c>
      <c r="P47" s="206">
        <f t="shared" ref="P47" si="99">B23/B22-1</f>
        <v>-0.11038307530887992</v>
      </c>
      <c r="Q47" s="207">
        <f t="shared" ref="Q47" si="100">C23/C22-1</f>
        <v>-0.12038707886335243</v>
      </c>
      <c r="R47" s="207">
        <f t="shared" ref="R47" si="101">D23/D22-1</f>
        <v>-0.1244749723669667</v>
      </c>
      <c r="S47" s="207">
        <f t="shared" ref="S47" si="102">E23/E22-1</f>
        <v>-0.12094313046540295</v>
      </c>
      <c r="T47" s="207">
        <f t="shared" ref="T47" si="103">F23/F22-1</f>
        <v>-0.11591325439305711</v>
      </c>
      <c r="U47" s="207">
        <f t="shared" ref="U47" si="104">G23/G22-1</f>
        <v>-0.10875262958237064</v>
      </c>
      <c r="V47" s="207">
        <f t="shared" ref="V47" si="105">H23/H22-1</f>
        <v>-9.6131314433712145E-2</v>
      </c>
      <c r="W47" s="207">
        <f t="shared" ref="W47" si="106">I23/I22-1</f>
        <v>-9.1178617624835145E-2</v>
      </c>
      <c r="X47" s="207">
        <f t="shared" ref="X47" si="107">J23/J22-1</f>
        <v>-7.8980150530736482E-2</v>
      </c>
      <c r="Y47" s="207">
        <f t="shared" ref="Y47" si="108">K23/K22-1</f>
        <v>-6.5586812627291269E-2</v>
      </c>
      <c r="Z47" s="207">
        <f t="shared" ref="Z47" si="109">M23/M22-1</f>
        <v>-9.792527037469001E-2</v>
      </c>
    </row>
    <row r="48" spans="9:26">
      <c r="O48" s="222">
        <v>2017</v>
      </c>
      <c r="P48" s="206">
        <f t="shared" ref="P48" si="110">B24/B23-1</f>
        <v>-0.11043181052327544</v>
      </c>
      <c r="Q48" s="207">
        <f t="shared" ref="Q48" si="111">C24/C23-1</f>
        <v>-0.12678659993687724</v>
      </c>
      <c r="R48" s="207">
        <f t="shared" ref="R48" si="112">D24/D23-1</f>
        <v>-0.1332263242375602</v>
      </c>
      <c r="S48" s="207">
        <f t="shared" ref="S48" si="113">E24/E23-1</f>
        <v>-0.13330996611753709</v>
      </c>
      <c r="T48" s="207">
        <f t="shared" ref="T48" si="114">F24/F23-1</f>
        <v>-0.12885338889853559</v>
      </c>
      <c r="U48" s="207">
        <f t="shared" ref="U48" si="115">G24/G23-1</f>
        <v>-0.12616325188151756</v>
      </c>
      <c r="V48" s="207">
        <f t="shared" ref="V48" si="116">H24/H23-1</f>
        <v>-0.11133576873220741</v>
      </c>
      <c r="W48" s="207">
        <f t="shared" ref="W48" si="117">I24/I23-1</f>
        <v>-0.10620248437577062</v>
      </c>
      <c r="X48" s="207">
        <f t="shared" ref="X48" si="118">J24/J23-1</f>
        <v>-9.784483805913935E-2</v>
      </c>
      <c r="Y48" s="207">
        <f t="shared" ref="Y48" si="119">K24/K23-1</f>
        <v>-8.5473214589789848E-2</v>
      </c>
      <c r="Z48" s="207">
        <f t="shared" ref="Z48" si="120">M24/M23-1</f>
        <v>-0.11218300385196978</v>
      </c>
    </row>
    <row r="49" spans="15:26">
      <c r="O49" s="222">
        <v>2018</v>
      </c>
      <c r="P49" s="206">
        <f t="shared" ref="P49" si="121">B25/B24-1</f>
        <v>-9.7543157097245481E-2</v>
      </c>
      <c r="Q49" s="207">
        <f t="shared" ref="Q49" si="122">C25/C24-1</f>
        <v>-0.10832860019621005</v>
      </c>
      <c r="R49" s="207">
        <f t="shared" ref="R49" si="123">D25/D24-1</f>
        <v>-0.11910112359550562</v>
      </c>
      <c r="S49" s="207">
        <f t="shared" ref="S49" si="124">E25/E24-1</f>
        <v>-0.12373377498748217</v>
      </c>
      <c r="T49" s="207">
        <f t="shared" ref="T49" si="125">F25/F24-1</f>
        <v>-0.12053844313923512</v>
      </c>
      <c r="U49" s="207">
        <f t="shared" ref="U49" si="126">G25/G24-1</f>
        <v>-0.12464021609175047</v>
      </c>
      <c r="V49" s="207">
        <f t="shared" ref="V49" si="127">H25/H24-1</f>
        <v>-0.1127496824444103</v>
      </c>
      <c r="W49" s="207">
        <f t="shared" ref="W49" si="128">I25/I24-1</f>
        <v>-0.10798240496949252</v>
      </c>
      <c r="X49" s="207">
        <f t="shared" ref="X49" si="129">J25/J24-1</f>
        <v>-0.10309722596283333</v>
      </c>
      <c r="Y49" s="207">
        <f t="shared" ref="Y49" si="130">K25/K24-1</f>
        <v>-9.5258488264921337E-2</v>
      </c>
      <c r="Z49" s="207">
        <f t="shared" ref="Z49" si="131">M25/M24-1</f>
        <v>-0.11063438701136952</v>
      </c>
    </row>
    <row r="51" spans="15:26">
      <c r="O51" s="10" t="s">
        <v>817</v>
      </c>
    </row>
    <row r="53" spans="15:26">
      <c r="P53" s="208" t="s">
        <v>814</v>
      </c>
      <c r="Q53" s="209"/>
      <c r="R53" s="209"/>
      <c r="S53" s="209"/>
      <c r="T53" s="209"/>
      <c r="U53" s="209"/>
      <c r="V53" s="209"/>
      <c r="W53" s="209"/>
    </row>
    <row r="54" spans="15:26">
      <c r="O54" s="210" t="s">
        <v>585</v>
      </c>
      <c r="P54" s="211">
        <v>1990</v>
      </c>
      <c r="Q54" s="212">
        <v>1991</v>
      </c>
      <c r="R54" s="212">
        <v>1992</v>
      </c>
      <c r="S54" s="212">
        <v>1993</v>
      </c>
      <c r="T54" s="212">
        <v>1994</v>
      </c>
      <c r="U54" s="212">
        <v>1995</v>
      </c>
      <c r="V54" s="212">
        <v>1996</v>
      </c>
      <c r="W54" s="212">
        <v>1997</v>
      </c>
      <c r="X54" s="537">
        <v>1998</v>
      </c>
      <c r="Y54" s="537">
        <v>1999</v>
      </c>
    </row>
    <row r="55" spans="15:26">
      <c r="O55" s="213">
        <v>15</v>
      </c>
      <c r="P55" s="216">
        <f>1-B12/B11</f>
        <v>6.9044989948752744E-2</v>
      </c>
      <c r="Q55" s="215">
        <f>1-C13/C12</f>
        <v>7.0307995751782704E-2</v>
      </c>
      <c r="R55" s="215">
        <f>1-D14/D13</f>
        <v>7.1322520414820123E-2</v>
      </c>
      <c r="S55" s="215">
        <f>1-E15/E14</f>
        <v>7.0989993448856148E-2</v>
      </c>
      <c r="T55" s="215">
        <f>1-F16/F15</f>
        <v>5.700103902536191E-2</v>
      </c>
      <c r="U55" s="215">
        <f>1-G17/G16</f>
        <v>5.1403796330566243E-2</v>
      </c>
      <c r="V55" s="215">
        <f>1-H18/H17</f>
        <v>5.5276601145431759E-2</v>
      </c>
      <c r="W55" s="215">
        <f>1-I19/I18</f>
        <v>4.1145133183968174E-2</v>
      </c>
      <c r="X55" s="215">
        <f>1-J20/J19</f>
        <v>4.1645965271969176E-2</v>
      </c>
      <c r="Y55" s="215">
        <f>1-K21/K20</f>
        <v>4.3410263216420053E-2</v>
      </c>
    </row>
    <row r="56" spans="15:26">
      <c r="O56" s="213">
        <v>16</v>
      </c>
      <c r="P56" s="214">
        <f>1-B13/B12</f>
        <v>8.9433218573983231E-2</v>
      </c>
      <c r="Q56" s="215">
        <f>1-C14/C13</f>
        <v>8.7858215288204144E-2</v>
      </c>
      <c r="R56" s="215">
        <f>1-D15/D14</f>
        <v>8.8148731302610028E-2</v>
      </c>
      <c r="S56" s="215">
        <f>1-E16/E15</f>
        <v>7.4900618756265303E-2</v>
      </c>
      <c r="T56" s="215">
        <f t="shared" ref="T56:T64" si="132">1-F17/F16</f>
        <v>6.7982393542015185E-2</v>
      </c>
      <c r="U56" s="215">
        <f t="shared" ref="U56:U63" si="133">1-G18/G17</f>
        <v>7.3474984393115172E-2</v>
      </c>
      <c r="V56" s="215">
        <f t="shared" ref="V56:V62" si="134">1-H19/H18</f>
        <v>5.0114402065534525E-2</v>
      </c>
      <c r="W56" s="215">
        <f t="shared" ref="W56:W61" si="135">1-I19/I18</f>
        <v>4.1145133183968174E-2</v>
      </c>
      <c r="X56" s="215">
        <f t="shared" ref="X56:X60" si="136">1-J21/J20</f>
        <v>5.4644486005840487E-2</v>
      </c>
      <c r="Y56" s="215">
        <f t="shared" ref="Y56:Y59" si="137">1-K22/K21</f>
        <v>5.7327133643317874E-2</v>
      </c>
    </row>
    <row r="57" spans="15:26">
      <c r="O57" s="213">
        <v>17</v>
      </c>
      <c r="P57" s="214">
        <f t="shared" ref="P57:P68" si="138">1-B14/B13</f>
        <v>0.10694126213267963</v>
      </c>
      <c r="Q57" s="215">
        <f t="shared" ref="Q57:Q67" si="139">1-C15/C14</f>
        <v>0.10508047605756776</v>
      </c>
      <c r="R57" s="215">
        <f t="shared" ref="R57:R66" si="140">1-D16/D15</f>
        <v>9.07128720761885E-2</v>
      </c>
      <c r="S57" s="215">
        <f t="shared" ref="S57:S65" si="141">1-E17/E16</f>
        <v>8.5321834527804175E-2</v>
      </c>
      <c r="T57" s="215">
        <f t="shared" si="132"/>
        <v>9.2138066215429859E-2</v>
      </c>
      <c r="U57" s="215">
        <f t="shared" si="133"/>
        <v>6.4995849024821584E-2</v>
      </c>
      <c r="V57" s="215">
        <f t="shared" si="134"/>
        <v>6.2552484332045744E-2</v>
      </c>
      <c r="W57" s="215">
        <f t="shared" si="135"/>
        <v>5.2226018506018046E-2</v>
      </c>
      <c r="X57" s="215">
        <f t="shared" si="136"/>
        <v>6.9409543378361471E-2</v>
      </c>
      <c r="Y57" s="215">
        <f t="shared" si="137"/>
        <v>6.5586812627291269E-2</v>
      </c>
    </row>
    <row r="58" spans="15:26">
      <c r="O58" s="213">
        <v>18</v>
      </c>
      <c r="P58" s="214">
        <f t="shared" si="138"/>
        <v>0.12478869025357164</v>
      </c>
      <c r="Q58" s="215">
        <f t="shared" si="139"/>
        <v>0.10357622672893607</v>
      </c>
      <c r="R58" s="215">
        <f t="shared" si="140"/>
        <v>0.10261841288390605</v>
      </c>
      <c r="S58" s="215">
        <f t="shared" si="141"/>
        <v>0.11170482213180388</v>
      </c>
      <c r="T58" s="215">
        <f t="shared" si="132"/>
        <v>8.0930822532436442E-2</v>
      </c>
      <c r="U58" s="215">
        <f t="shared" si="133"/>
        <v>7.8405888484255781E-2</v>
      </c>
      <c r="V58" s="215">
        <f t="shared" si="134"/>
        <v>7.4392399990570679E-2</v>
      </c>
      <c r="W58" s="215">
        <f t="shared" si="135"/>
        <v>6.642268583450206E-2</v>
      </c>
      <c r="X58" s="215">
        <f t="shared" si="136"/>
        <v>7.8980150530736482E-2</v>
      </c>
      <c r="Y58" s="215">
        <f t="shared" si="137"/>
        <v>8.5473214589789848E-2</v>
      </c>
    </row>
    <row r="59" spans="15:26">
      <c r="O59" s="213">
        <v>19</v>
      </c>
      <c r="P59" s="214">
        <f t="shared" si="138"/>
        <v>0.11842026545420359</v>
      </c>
      <c r="Q59" s="215">
        <f t="shared" si="139"/>
        <v>0.11367042534970029</v>
      </c>
      <c r="R59" s="215">
        <f t="shared" si="140"/>
        <v>0.13001261547226628</v>
      </c>
      <c r="S59" s="215">
        <f t="shared" si="141"/>
        <v>9.565681278858007E-2</v>
      </c>
      <c r="T59" s="215">
        <f t="shared" si="132"/>
        <v>9.3776152931330681E-2</v>
      </c>
      <c r="U59" s="215">
        <f t="shared" si="133"/>
        <v>9.3021307492529792E-2</v>
      </c>
      <c r="V59" s="215">
        <f t="shared" si="134"/>
        <v>9.1404093191935876E-2</v>
      </c>
      <c r="W59" s="215">
        <f t="shared" si="135"/>
        <v>8.3554376657824947E-2</v>
      </c>
      <c r="X59" s="215">
        <f t="shared" si="136"/>
        <v>9.784483805913935E-2</v>
      </c>
      <c r="Y59" s="215">
        <f t="shared" si="137"/>
        <v>9.5258488264921337E-2</v>
      </c>
    </row>
    <row r="60" spans="15:26">
      <c r="O60" s="213">
        <v>20</v>
      </c>
      <c r="P60" s="214">
        <f t="shared" si="138"/>
        <v>0.12171476767069633</v>
      </c>
      <c r="Q60" s="215">
        <f t="shared" si="139"/>
        <v>0.140316444229724</v>
      </c>
      <c r="R60" s="215">
        <f t="shared" si="140"/>
        <v>0.11328362537538239</v>
      </c>
      <c r="S60" s="215">
        <f t="shared" si="141"/>
        <v>0.10720896645715094</v>
      </c>
      <c r="T60" s="215">
        <f t="shared" si="132"/>
        <v>0.10512459090761805</v>
      </c>
      <c r="U60" s="215">
        <f t="shared" si="133"/>
        <v>0.10718024508898327</v>
      </c>
      <c r="V60" s="215">
        <f t="shared" si="134"/>
        <v>9.6131314433712145E-2</v>
      </c>
      <c r="W60" s="215">
        <f t="shared" si="135"/>
        <v>9.1178617624835145E-2</v>
      </c>
      <c r="X60" s="215">
        <f t="shared" si="136"/>
        <v>0.10309722596283333</v>
      </c>
    </row>
    <row r="61" spans="15:26">
      <c r="O61" s="213">
        <v>21</v>
      </c>
      <c r="P61" s="214">
        <f t="shared" si="138"/>
        <v>0.14571283500375287</v>
      </c>
      <c r="Q61" s="215">
        <f t="shared" si="139"/>
        <v>0.11776895788697272</v>
      </c>
      <c r="R61" s="215">
        <f t="shared" si="140"/>
        <v>0.11914709544006241</v>
      </c>
      <c r="S61" s="215">
        <f t="shared" si="141"/>
        <v>0.11540082705824728</v>
      </c>
      <c r="T61" s="215">
        <f t="shared" si="132"/>
        <v>0.11547339929571732</v>
      </c>
      <c r="U61" s="215">
        <f t="shared" si="133"/>
        <v>0.10875262958237064</v>
      </c>
      <c r="V61" s="215">
        <f t="shared" si="134"/>
        <v>0.11133576873220741</v>
      </c>
      <c r="W61" s="215">
        <f t="shared" si="135"/>
        <v>0.10620248437577062</v>
      </c>
    </row>
    <row r="62" spans="15:26">
      <c r="O62" s="213">
        <v>22</v>
      </c>
      <c r="P62" s="214">
        <f t="shared" si="138"/>
        <v>0.11804380127915237</v>
      </c>
      <c r="Q62" s="215">
        <f t="shared" si="139"/>
        <v>0.12019269050083603</v>
      </c>
      <c r="R62" s="215">
        <f t="shared" si="140"/>
        <v>0.12551354070596121</v>
      </c>
      <c r="S62" s="215">
        <f t="shared" si="141"/>
        <v>0.122277884380111</v>
      </c>
      <c r="T62" s="215">
        <f t="shared" si="132"/>
        <v>0.11591325439305711</v>
      </c>
      <c r="U62" s="215">
        <f t="shared" si="133"/>
        <v>0.12616325188151756</v>
      </c>
      <c r="V62" s="215">
        <f t="shared" si="134"/>
        <v>0.1127496824444103</v>
      </c>
    </row>
    <row r="63" spans="15:26">
      <c r="O63" s="213">
        <v>23</v>
      </c>
      <c r="P63" s="214">
        <f t="shared" si="138"/>
        <v>0.11828476830894097</v>
      </c>
      <c r="Q63" s="215">
        <f t="shared" si="139"/>
        <v>0.12522436912680812</v>
      </c>
      <c r="R63" s="215">
        <f t="shared" si="140"/>
        <v>0.13258457745514318</v>
      </c>
      <c r="S63" s="215">
        <f t="shared" si="141"/>
        <v>0.12094313046540295</v>
      </c>
      <c r="T63" s="215">
        <f t="shared" si="132"/>
        <v>0.12885338889853559</v>
      </c>
      <c r="U63" s="215">
        <f t="shared" si="133"/>
        <v>0.12464021609175047</v>
      </c>
    </row>
    <row r="64" spans="15:26">
      <c r="O64" s="213">
        <v>24</v>
      </c>
      <c r="P64" s="214">
        <f t="shared" si="138"/>
        <v>0.116723436072111</v>
      </c>
      <c r="Q64" s="215">
        <f t="shared" si="139"/>
        <v>0.13045952237261838</v>
      </c>
      <c r="R64" s="215">
        <f t="shared" si="140"/>
        <v>0.1244749723669667</v>
      </c>
      <c r="S64" s="215">
        <f t="shared" si="141"/>
        <v>0.13330996611753709</v>
      </c>
      <c r="T64" s="215">
        <f t="shared" si="132"/>
        <v>0.12053844313923512</v>
      </c>
    </row>
    <row r="65" spans="15:19">
      <c r="O65" s="213">
        <v>25</v>
      </c>
      <c r="P65" s="214">
        <f t="shared" si="138"/>
        <v>0.12150112866817153</v>
      </c>
      <c r="Q65" s="215">
        <f t="shared" si="139"/>
        <v>0.12038707886335243</v>
      </c>
      <c r="R65" s="215">
        <f t="shared" si="140"/>
        <v>0.1332263242375602</v>
      </c>
      <c r="S65" s="215">
        <f t="shared" si="141"/>
        <v>0.12373377498748217</v>
      </c>
    </row>
    <row r="66" spans="15:19">
      <c r="O66" s="213">
        <v>26</v>
      </c>
      <c r="P66" s="214">
        <f t="shared" si="138"/>
        <v>0.11038307530887992</v>
      </c>
      <c r="Q66" s="215">
        <f t="shared" si="139"/>
        <v>0.12678659993687724</v>
      </c>
      <c r="R66" s="215">
        <f t="shared" si="140"/>
        <v>0.11910112359550562</v>
      </c>
    </row>
    <row r="67" spans="15:19">
      <c r="O67" s="213">
        <v>27</v>
      </c>
      <c r="P67" s="214">
        <f t="shared" si="138"/>
        <v>0.11043181052327544</v>
      </c>
      <c r="Q67" s="215">
        <f t="shared" si="139"/>
        <v>0.10832860019621005</v>
      </c>
    </row>
    <row r="68" spans="15:19">
      <c r="O68" s="213">
        <v>28</v>
      </c>
      <c r="P68" s="214">
        <f t="shared" si="138"/>
        <v>9.7543157097245481E-2</v>
      </c>
    </row>
  </sheetData>
  <mergeCells count="1">
    <mergeCell ref="P1:Q1"/>
  </mergeCells>
  <conditionalFormatting sqref="P8:Y20">
    <cfRule type="colorScale" priority="34">
      <colorScale>
        <cfvo type="min"/>
        <cfvo type="percentile" val="50"/>
        <cfvo type="max"/>
        <color rgb="FF66B134"/>
        <color theme="6" tint="0.59999389629810485"/>
        <color theme="0"/>
      </colorScale>
    </cfRule>
    <cfRule type="colorScale" priority="40">
      <colorScale>
        <cfvo type="min"/>
        <cfvo type="percentile" val="50"/>
        <cfvo type="max"/>
        <color rgb="FFF8696B"/>
        <color rgb="FFFFEB84"/>
        <color rgb="FF63BE7B"/>
      </colorScale>
    </cfRule>
  </conditionalFormatting>
  <conditionalFormatting sqref="Z8:Z20">
    <cfRule type="colorScale" priority="29">
      <colorScale>
        <cfvo type="min"/>
        <cfvo type="percentile" val="50"/>
        <cfvo type="max"/>
        <color rgb="FF66B134"/>
        <color theme="6" tint="0.59999389629810485"/>
        <color theme="0"/>
      </colorScale>
    </cfRule>
    <cfRule type="colorScale" priority="33">
      <colorScale>
        <cfvo type="min"/>
        <cfvo type="percentile" val="50"/>
        <cfvo type="max"/>
        <color rgb="FF0093D3"/>
        <color rgb="FF9BD5E9"/>
        <color rgb="FFBDC1C1"/>
      </colorScale>
    </cfRule>
    <cfRule type="colorScale" priority="39">
      <colorScale>
        <cfvo type="min"/>
        <cfvo type="percentile" val="50"/>
        <cfvo type="max"/>
        <color rgb="FFF8696B"/>
        <color rgb="FFFFEB84"/>
        <color rgb="FF63BE7B"/>
      </colorScale>
    </cfRule>
  </conditionalFormatting>
  <conditionalFormatting sqref="P32:Y44">
    <cfRule type="colorScale" priority="30">
      <colorScale>
        <cfvo type="min"/>
        <cfvo type="percentile" val="50"/>
        <cfvo type="max"/>
        <color rgb="FF66B134"/>
        <color theme="6" tint="0.59999389629810485"/>
        <color theme="0"/>
      </colorScale>
    </cfRule>
    <cfRule type="colorScale" priority="32">
      <colorScale>
        <cfvo type="min"/>
        <cfvo type="percentile" val="50"/>
        <cfvo type="max"/>
        <color rgb="FF0093D3"/>
        <color rgb="FF9BD5E9"/>
        <color rgb="FFBDC1C1"/>
      </colorScale>
    </cfRule>
    <cfRule type="colorScale" priority="38">
      <colorScale>
        <cfvo type="min"/>
        <cfvo type="percentile" val="50"/>
        <cfvo type="max"/>
        <color rgb="FFF8696B"/>
        <color rgb="FFFFEB84"/>
        <color rgb="FF63BE7B"/>
      </colorScale>
    </cfRule>
  </conditionalFormatting>
  <conditionalFormatting sqref="Z32:Z44">
    <cfRule type="colorScale" priority="31">
      <colorScale>
        <cfvo type="min"/>
        <cfvo type="percentile" val="50"/>
        <cfvo type="max"/>
        <color rgb="FF66B134"/>
        <color theme="6" tint="0.59999389629810485"/>
        <color theme="0"/>
      </colorScale>
    </cfRule>
    <cfRule type="colorScale" priority="37">
      <colorScale>
        <cfvo type="min"/>
        <cfvo type="percentile" val="50"/>
        <cfvo type="max"/>
        <color rgb="FFF8696B"/>
        <color rgb="FFFFEB84"/>
        <color rgb="FF63BE7B"/>
      </colorScale>
    </cfRule>
  </conditionalFormatting>
  <conditionalFormatting sqref="P21:Y26">
    <cfRule type="colorScale" priority="27">
      <colorScale>
        <cfvo type="min"/>
        <cfvo type="percentile" val="50"/>
        <cfvo type="max"/>
        <color rgb="FF66B134"/>
        <color theme="6" tint="0.59999389629810485"/>
        <color theme="0"/>
      </colorScale>
    </cfRule>
    <cfRule type="colorScale" priority="28">
      <colorScale>
        <cfvo type="min"/>
        <cfvo type="percentile" val="50"/>
        <cfvo type="max"/>
        <color rgb="FFF8696B"/>
        <color rgb="FFFFEB84"/>
        <color rgb="FF63BE7B"/>
      </colorScale>
    </cfRule>
  </conditionalFormatting>
  <conditionalFormatting sqref="Z21:Z26">
    <cfRule type="colorScale" priority="24">
      <colorScale>
        <cfvo type="min"/>
        <cfvo type="percentile" val="50"/>
        <cfvo type="max"/>
        <color rgb="FF66B134"/>
        <color theme="6" tint="0.59999389629810485"/>
        <color theme="0"/>
      </colorScale>
    </cfRule>
    <cfRule type="colorScale" priority="25">
      <colorScale>
        <cfvo type="min"/>
        <cfvo type="percentile" val="50"/>
        <cfvo type="max"/>
        <color rgb="FF0093D3"/>
        <color rgb="FF9BD5E9"/>
        <color rgb="FFBDC1C1"/>
      </colorScale>
    </cfRule>
    <cfRule type="colorScale" priority="26">
      <colorScale>
        <cfvo type="min"/>
        <cfvo type="percentile" val="50"/>
        <cfvo type="max"/>
        <color rgb="FFF8696B"/>
        <color rgb="FFFFEB84"/>
        <color rgb="FF63BE7B"/>
      </colorScale>
    </cfRule>
  </conditionalFormatting>
  <conditionalFormatting sqref="P45:Y45">
    <cfRule type="colorScale" priority="21">
      <colorScale>
        <cfvo type="min"/>
        <cfvo type="percentile" val="50"/>
        <cfvo type="max"/>
        <color rgb="FF66B134"/>
        <color theme="6" tint="0.59999389629810485"/>
        <color theme="0"/>
      </colorScale>
    </cfRule>
    <cfRule type="colorScale" priority="22">
      <colorScale>
        <cfvo type="min"/>
        <cfvo type="percentile" val="50"/>
        <cfvo type="max"/>
        <color rgb="FF0093D3"/>
        <color rgb="FF9BD5E9"/>
        <color rgb="FFBDC1C1"/>
      </colorScale>
    </cfRule>
    <cfRule type="colorScale" priority="23">
      <colorScale>
        <cfvo type="min"/>
        <cfvo type="percentile" val="50"/>
        <cfvo type="max"/>
        <color rgb="FFF8696B"/>
        <color rgb="FFFFEB84"/>
        <color rgb="FF63BE7B"/>
      </colorScale>
    </cfRule>
  </conditionalFormatting>
  <conditionalFormatting sqref="Z45">
    <cfRule type="colorScale" priority="19">
      <colorScale>
        <cfvo type="min"/>
        <cfvo type="percentile" val="50"/>
        <cfvo type="max"/>
        <color rgb="FF66B134"/>
        <color theme="6" tint="0.59999389629810485"/>
        <color theme="0"/>
      </colorScale>
    </cfRule>
    <cfRule type="colorScale" priority="20">
      <colorScale>
        <cfvo type="min"/>
        <cfvo type="percentile" val="50"/>
        <cfvo type="max"/>
        <color rgb="FFF8696B"/>
        <color rgb="FFFFEB84"/>
        <color rgb="FF63BE7B"/>
      </colorScale>
    </cfRule>
  </conditionalFormatting>
  <conditionalFormatting sqref="P46:Y46">
    <cfRule type="colorScale" priority="12">
      <colorScale>
        <cfvo type="min"/>
        <cfvo type="percentile" val="50"/>
        <cfvo type="max"/>
        <color rgb="FF66B134"/>
        <color theme="6" tint="0.59999389629810485"/>
        <color theme="0"/>
      </colorScale>
    </cfRule>
    <cfRule type="colorScale" priority="13">
      <colorScale>
        <cfvo type="min"/>
        <cfvo type="percentile" val="50"/>
        <cfvo type="max"/>
        <color rgb="FF0093D3"/>
        <color rgb="FF9BD5E9"/>
        <color rgb="FFBDC1C1"/>
      </colorScale>
    </cfRule>
    <cfRule type="colorScale" priority="14">
      <colorScale>
        <cfvo type="min"/>
        <cfvo type="percentile" val="50"/>
        <cfvo type="max"/>
        <color rgb="FFF8696B"/>
        <color rgb="FFFFEB84"/>
        <color rgb="FF63BE7B"/>
      </colorScale>
    </cfRule>
  </conditionalFormatting>
  <conditionalFormatting sqref="Z46">
    <cfRule type="colorScale" priority="10">
      <colorScale>
        <cfvo type="min"/>
        <cfvo type="percentile" val="50"/>
        <cfvo type="max"/>
        <color rgb="FF66B134"/>
        <color theme="6" tint="0.59999389629810485"/>
        <color theme="0"/>
      </colorScale>
    </cfRule>
    <cfRule type="colorScale" priority="11">
      <colorScale>
        <cfvo type="min"/>
        <cfvo type="percentile" val="50"/>
        <cfvo type="max"/>
        <color rgb="FFF8696B"/>
        <color rgb="FFFFEB84"/>
        <color rgb="FF63BE7B"/>
      </colorScale>
    </cfRule>
  </conditionalFormatting>
  <conditionalFormatting sqref="P47:Y49">
    <cfRule type="colorScale" priority="3">
      <colorScale>
        <cfvo type="min"/>
        <cfvo type="percentile" val="50"/>
        <cfvo type="max"/>
        <color rgb="FF66B134"/>
        <color theme="6" tint="0.59999389629810485"/>
        <color theme="0"/>
      </colorScale>
    </cfRule>
    <cfRule type="colorScale" priority="4">
      <colorScale>
        <cfvo type="min"/>
        <cfvo type="percentile" val="50"/>
        <cfvo type="max"/>
        <color rgb="FF0093D3"/>
        <color rgb="FF9BD5E9"/>
        <color rgb="FFBDC1C1"/>
      </colorScale>
    </cfRule>
    <cfRule type="colorScale" priority="5">
      <colorScale>
        <cfvo type="min"/>
        <cfvo type="percentile" val="50"/>
        <cfvo type="max"/>
        <color rgb="FFF8696B"/>
        <color rgb="FFFFEB84"/>
        <color rgb="FF63BE7B"/>
      </colorScale>
    </cfRule>
  </conditionalFormatting>
  <conditionalFormatting sqref="Z47:Z49">
    <cfRule type="colorScale" priority="1">
      <colorScale>
        <cfvo type="min"/>
        <cfvo type="percentile" val="50"/>
        <cfvo type="max"/>
        <color rgb="FF66B134"/>
        <color theme="6" tint="0.59999389629810485"/>
        <color theme="0"/>
      </colorScale>
    </cfRule>
    <cfRule type="colorScale" priority="2">
      <colorScale>
        <cfvo type="min"/>
        <cfvo type="percentile" val="50"/>
        <cfvo type="max"/>
        <color rgb="FFF8696B"/>
        <color rgb="FFFFEB84"/>
        <color rgb="FF63BE7B"/>
      </colorScale>
    </cfRule>
  </conditionalFormatting>
  <hyperlinks>
    <hyperlink ref="P1:Q1" location="Contents!A1" display="Back to Contents" xr:uid="{00000000-0004-0000-0E00-000000000000}"/>
  </hyperlinks>
  <pageMargins left="0.51181102362204722" right="0.55118110236220474" top="0.35433070866141736" bottom="0.31496062992125984" header="0.31496062992125984" footer="0.31496062992125984"/>
  <pageSetup paperSize="8" scale="78"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59999389629810485"/>
  </sheetPr>
  <dimension ref="A1:V42"/>
  <sheetViews>
    <sheetView workbookViewId="0">
      <selection activeCell="N1" sqref="N1:O1"/>
    </sheetView>
  </sheetViews>
  <sheetFormatPr defaultRowHeight="12.75"/>
  <sheetData>
    <row r="1" spans="1:22" ht="25.5" customHeight="1">
      <c r="A1" s="28" t="s">
        <v>654</v>
      </c>
      <c r="B1" s="28"/>
      <c r="C1" s="28"/>
      <c r="D1" s="28"/>
      <c r="E1" s="28"/>
      <c r="F1" s="28"/>
      <c r="G1" s="28"/>
      <c r="H1" s="28"/>
      <c r="I1" s="28"/>
      <c r="J1" s="28"/>
      <c r="K1" s="28"/>
      <c r="L1" s="28"/>
      <c r="M1" s="28"/>
      <c r="N1" s="684" t="s">
        <v>473</v>
      </c>
      <c r="O1" s="684"/>
      <c r="P1" s="28"/>
      <c r="Q1" s="28"/>
      <c r="R1" s="28"/>
      <c r="S1" s="28"/>
      <c r="T1" s="28"/>
      <c r="U1" s="28"/>
      <c r="V1" s="28"/>
    </row>
    <row r="2" spans="1:22" s="44" customFormat="1" ht="14.25" customHeight="1">
      <c r="A2" s="69"/>
      <c r="B2" s="69"/>
      <c r="C2" s="69"/>
      <c r="D2" s="69"/>
      <c r="E2" s="69"/>
      <c r="F2" s="69"/>
      <c r="G2" s="69"/>
      <c r="H2" s="69"/>
      <c r="I2" s="69"/>
      <c r="J2" s="69"/>
      <c r="K2" s="69"/>
      <c r="L2" s="69"/>
      <c r="M2" s="69"/>
      <c r="N2" s="149"/>
      <c r="O2" s="149"/>
      <c r="P2" s="69"/>
      <c r="Q2" s="69"/>
      <c r="R2" s="69"/>
      <c r="S2" s="69"/>
      <c r="T2" s="69"/>
      <c r="U2" s="69"/>
      <c r="V2" s="69"/>
    </row>
    <row r="3" spans="1:22">
      <c r="A3" t="s">
        <v>655</v>
      </c>
      <c r="B3" t="s">
        <v>656</v>
      </c>
    </row>
    <row r="4" spans="1:22">
      <c r="A4" s="155" t="s">
        <v>795</v>
      </c>
      <c r="B4" s="155">
        <v>2062</v>
      </c>
      <c r="P4" s="12"/>
      <c r="Q4" s="12"/>
      <c r="R4" s="12"/>
      <c r="S4" s="12"/>
      <c r="T4" s="12"/>
      <c r="U4" s="12"/>
      <c r="V4" s="12"/>
    </row>
    <row r="5" spans="1:22">
      <c r="A5" s="155">
        <v>1981</v>
      </c>
      <c r="B5" s="155">
        <v>350</v>
      </c>
      <c r="P5" s="12"/>
      <c r="Q5" s="12"/>
      <c r="R5" s="12"/>
      <c r="S5" s="12"/>
      <c r="T5" s="12"/>
      <c r="U5" s="12"/>
      <c r="V5" s="12"/>
    </row>
    <row r="6" spans="1:22">
      <c r="A6" s="155">
        <v>1982</v>
      </c>
      <c r="B6" s="155">
        <v>488</v>
      </c>
      <c r="P6" s="12"/>
      <c r="Q6" s="12"/>
      <c r="R6" s="12"/>
      <c r="S6" s="12"/>
      <c r="T6" s="12"/>
      <c r="U6" s="12"/>
      <c r="V6" s="12"/>
    </row>
    <row r="7" spans="1:22">
      <c r="A7" s="155">
        <v>1983</v>
      </c>
      <c r="B7" s="155">
        <v>584</v>
      </c>
      <c r="P7" s="12"/>
      <c r="Q7" s="12"/>
      <c r="R7" s="12"/>
      <c r="S7" s="12"/>
      <c r="T7" s="12"/>
      <c r="U7" s="12"/>
      <c r="V7" s="12"/>
    </row>
    <row r="8" spans="1:22">
      <c r="A8" s="155">
        <v>1984</v>
      </c>
      <c r="B8" s="155">
        <v>973</v>
      </c>
    </row>
    <row r="9" spans="1:22">
      <c r="A9" s="155">
        <v>1985</v>
      </c>
      <c r="B9" s="155">
        <v>1335</v>
      </c>
    </row>
    <row r="10" spans="1:22">
      <c r="A10" s="155">
        <v>1986</v>
      </c>
      <c r="B10" s="155">
        <v>1457</v>
      </c>
    </row>
    <row r="11" spans="1:22">
      <c r="A11" s="155">
        <v>1987</v>
      </c>
      <c r="B11" s="155">
        <v>1840</v>
      </c>
    </row>
    <row r="12" spans="1:22">
      <c r="A12" s="155">
        <v>1988</v>
      </c>
      <c r="B12" s="155">
        <v>3326</v>
      </c>
    </row>
    <row r="13" spans="1:22">
      <c r="A13" s="155">
        <v>1989</v>
      </c>
      <c r="B13" s="155">
        <v>4625</v>
      </c>
    </row>
    <row r="14" spans="1:22">
      <c r="A14" s="155">
        <v>1990</v>
      </c>
      <c r="B14" s="155">
        <v>7103</v>
      </c>
    </row>
    <row r="15" spans="1:22">
      <c r="A15" s="155">
        <v>1991</v>
      </c>
      <c r="B15" s="155">
        <v>8737</v>
      </c>
    </row>
    <row r="16" spans="1:22">
      <c r="A16" s="155">
        <v>1992</v>
      </c>
      <c r="B16" s="155">
        <v>10636</v>
      </c>
    </row>
    <row r="17" spans="1:2">
      <c r="A17" s="155">
        <v>1993</v>
      </c>
      <c r="B17" s="155">
        <v>11670</v>
      </c>
    </row>
    <row r="18" spans="1:2">
      <c r="A18" s="155">
        <v>1994</v>
      </c>
      <c r="B18" s="155">
        <v>16320</v>
      </c>
    </row>
    <row r="19" spans="1:2">
      <c r="A19" s="155">
        <v>1995</v>
      </c>
      <c r="B19" s="155">
        <v>18094</v>
      </c>
    </row>
    <row r="20" spans="1:2">
      <c r="A20" s="155">
        <v>1996</v>
      </c>
      <c r="B20" s="155">
        <v>28024</v>
      </c>
    </row>
    <row r="21" spans="1:2">
      <c r="A21" s="155">
        <v>1997</v>
      </c>
      <c r="B21" s="155">
        <v>20681</v>
      </c>
    </row>
    <row r="22" spans="1:2">
      <c r="A22" s="155">
        <v>1998</v>
      </c>
      <c r="B22" s="155">
        <v>13182</v>
      </c>
    </row>
    <row r="23" spans="1:2">
      <c r="A23" s="155">
        <v>1999</v>
      </c>
      <c r="B23" s="155">
        <v>12344</v>
      </c>
    </row>
    <row r="24" spans="1:2">
      <c r="A24" s="155">
        <v>2000</v>
      </c>
      <c r="B24" s="155">
        <v>12544</v>
      </c>
    </row>
    <row r="25" spans="1:2">
      <c r="A25" s="155">
        <v>2001</v>
      </c>
      <c r="B25" s="155">
        <v>12112</v>
      </c>
    </row>
    <row r="26" spans="1:2">
      <c r="A26" s="155">
        <v>2002</v>
      </c>
      <c r="B26" s="155">
        <v>12467</v>
      </c>
    </row>
    <row r="27" spans="1:2">
      <c r="A27" s="155">
        <v>2003</v>
      </c>
      <c r="B27" s="155">
        <v>12966</v>
      </c>
    </row>
    <row r="28" spans="1:2">
      <c r="A28" s="155">
        <v>2004</v>
      </c>
      <c r="B28" s="155">
        <v>15367</v>
      </c>
    </row>
    <row r="29" spans="1:2">
      <c r="A29" s="155">
        <v>2005</v>
      </c>
      <c r="B29" s="155">
        <v>18457</v>
      </c>
    </row>
    <row r="30" spans="1:2">
      <c r="A30" s="155">
        <v>2006</v>
      </c>
      <c r="B30" s="155">
        <v>20669</v>
      </c>
    </row>
    <row r="31" spans="1:2">
      <c r="A31" s="155">
        <v>2007</v>
      </c>
      <c r="B31" s="155">
        <v>26061</v>
      </c>
    </row>
    <row r="32" spans="1:2">
      <c r="A32" s="155">
        <v>2008</v>
      </c>
      <c r="B32" s="155">
        <v>29555</v>
      </c>
    </row>
    <row r="33" spans="1:2">
      <c r="A33" s="155">
        <v>2009</v>
      </c>
      <c r="B33" s="155">
        <v>22043</v>
      </c>
    </row>
    <row r="34" spans="1:2">
      <c r="A34" s="155">
        <v>2010</v>
      </c>
      <c r="B34" s="155">
        <v>25873</v>
      </c>
    </row>
    <row r="35" spans="1:2">
      <c r="A35" s="155">
        <v>2011</v>
      </c>
      <c r="B35" s="155">
        <v>29077</v>
      </c>
    </row>
    <row r="36" spans="1:2">
      <c r="A36" s="155">
        <v>2012</v>
      </c>
      <c r="B36" s="155">
        <v>36181</v>
      </c>
    </row>
    <row r="37" spans="1:2">
      <c r="A37" s="155">
        <v>2013</v>
      </c>
      <c r="B37" s="155">
        <v>42607</v>
      </c>
    </row>
    <row r="38" spans="1:2">
      <c r="A38" s="155">
        <v>2014</v>
      </c>
      <c r="B38" s="155">
        <v>45505</v>
      </c>
    </row>
    <row r="39" spans="1:2">
      <c r="A39" s="155">
        <v>2015</v>
      </c>
      <c r="B39" s="155">
        <v>48773</v>
      </c>
    </row>
    <row r="40" spans="1:2">
      <c r="A40" s="155">
        <v>2016</v>
      </c>
      <c r="B40" s="155">
        <v>55146</v>
      </c>
    </row>
    <row r="41" spans="1:2">
      <c r="A41" s="155">
        <v>2017</v>
      </c>
      <c r="B41" s="155">
        <v>60914</v>
      </c>
    </row>
    <row r="42" spans="1:2">
      <c r="A42" s="155">
        <v>2018</v>
      </c>
      <c r="B42" s="155">
        <v>61827</v>
      </c>
    </row>
  </sheetData>
  <mergeCells count="1">
    <mergeCell ref="N1:O1"/>
  </mergeCells>
  <hyperlinks>
    <hyperlink ref="N1:O1" location="Contents!A1" display="Back to Contents" xr:uid="{00000000-0004-0000-0F00-000000000000}"/>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K97"/>
  <sheetViews>
    <sheetView workbookViewId="0"/>
  </sheetViews>
  <sheetFormatPr defaultColWidth="8.85546875" defaultRowHeight="12.75"/>
  <cols>
    <col min="1" max="1" width="10.42578125" customWidth="1"/>
    <col min="2" max="2" width="12.7109375" customWidth="1"/>
    <col min="3" max="3" width="10.42578125" customWidth="1"/>
    <col min="4" max="4" width="11.42578125" customWidth="1"/>
    <col min="5" max="5" width="9.28515625" customWidth="1"/>
    <col min="6" max="6" width="12.140625" customWidth="1"/>
    <col min="7" max="7" width="10.5703125" bestFit="1" customWidth="1"/>
    <col min="8" max="9" width="9.7109375" bestFit="1" customWidth="1"/>
    <col min="10" max="10" width="10.5703125" bestFit="1" customWidth="1"/>
    <col min="11" max="11" width="12.5703125" bestFit="1" customWidth="1"/>
    <col min="12" max="12" width="11.5703125" bestFit="1" customWidth="1"/>
    <col min="13" max="13" width="13.85546875" bestFit="1" customWidth="1"/>
    <col min="14" max="14" width="13.7109375" bestFit="1" customWidth="1"/>
    <col min="15" max="16" width="13.85546875" bestFit="1" customWidth="1"/>
    <col min="17" max="17" width="12.85546875" bestFit="1" customWidth="1"/>
    <col min="18" max="18" width="12.7109375" bestFit="1" customWidth="1"/>
    <col min="19" max="19" width="12.85546875" bestFit="1" customWidth="1"/>
    <col min="20" max="20" width="12.7109375" bestFit="1" customWidth="1"/>
    <col min="21" max="21" width="11.85546875" bestFit="1" customWidth="1"/>
    <col min="22" max="22" width="11.7109375" bestFit="1" customWidth="1"/>
    <col min="23" max="24" width="10.5703125" bestFit="1" customWidth="1"/>
    <col min="25" max="25" width="13.7109375" bestFit="1" customWidth="1"/>
    <col min="26" max="26" width="12.5703125" bestFit="1" customWidth="1"/>
    <col min="27" max="31" width="14.7109375" bestFit="1" customWidth="1"/>
    <col min="32" max="34" width="13.7109375" bestFit="1" customWidth="1"/>
    <col min="35" max="36" width="12.5703125" bestFit="1" customWidth="1"/>
    <col min="37" max="37" width="13.7109375" bestFit="1" customWidth="1"/>
  </cols>
  <sheetData>
    <row r="1" spans="1:23" ht="31.5" customHeight="1">
      <c r="A1" s="28" t="s">
        <v>345</v>
      </c>
      <c r="B1" s="29"/>
      <c r="C1" s="29"/>
      <c r="D1" s="29"/>
      <c r="E1" s="29"/>
      <c r="F1" s="29"/>
      <c r="G1" s="29"/>
      <c r="H1" s="29"/>
      <c r="I1" s="29"/>
      <c r="J1" s="29"/>
      <c r="K1" s="29"/>
      <c r="L1" s="29"/>
      <c r="M1" s="684" t="s">
        <v>473</v>
      </c>
      <c r="N1" s="684"/>
      <c r="O1" s="29"/>
      <c r="P1" s="29"/>
      <c r="Q1" s="29"/>
      <c r="R1" s="29"/>
      <c r="S1" s="29"/>
      <c r="T1" s="29"/>
      <c r="U1" s="29"/>
      <c r="V1" s="29"/>
    </row>
    <row r="2" spans="1:23" s="44" customFormat="1" ht="18" customHeight="1">
      <c r="A2" s="69"/>
      <c r="B2" s="79" t="s">
        <v>1099</v>
      </c>
      <c r="C2" s="80"/>
      <c r="D2" s="80"/>
      <c r="E2" s="80"/>
      <c r="F2" s="80"/>
      <c r="G2" s="80"/>
      <c r="H2" s="80"/>
      <c r="I2" s="80"/>
      <c r="J2" s="80"/>
      <c r="K2" s="80"/>
      <c r="L2" s="81"/>
      <c r="M2" s="87" t="s">
        <v>846</v>
      </c>
      <c r="N2" s="88"/>
      <c r="O2" s="89"/>
      <c r="P2" s="89"/>
      <c r="Q2" s="89"/>
      <c r="R2" s="90"/>
    </row>
    <row r="3" spans="1:23" ht="63.75">
      <c r="A3" s="38" t="s">
        <v>400</v>
      </c>
      <c r="B3" s="84" t="s">
        <v>201</v>
      </c>
      <c r="C3" s="85" t="s">
        <v>202</v>
      </c>
      <c r="D3" s="85" t="s">
        <v>203</v>
      </c>
      <c r="E3" s="85" t="s">
        <v>204</v>
      </c>
      <c r="F3" s="85" t="s">
        <v>205</v>
      </c>
      <c r="G3" s="85" t="s">
        <v>155</v>
      </c>
      <c r="H3" s="85" t="s">
        <v>207</v>
      </c>
      <c r="I3" s="85" t="s">
        <v>206</v>
      </c>
      <c r="J3" s="86" t="s">
        <v>553</v>
      </c>
      <c r="K3" s="84" t="s">
        <v>281</v>
      </c>
      <c r="L3" s="86" t="s">
        <v>282</v>
      </c>
      <c r="M3" s="75" t="s">
        <v>156</v>
      </c>
      <c r="N3" s="76" t="s">
        <v>157</v>
      </c>
      <c r="O3" s="83" t="s">
        <v>158</v>
      </c>
      <c r="P3" s="83" t="s">
        <v>159</v>
      </c>
      <c r="Q3" s="83" t="s">
        <v>160</v>
      </c>
      <c r="R3" s="83" t="s">
        <v>161</v>
      </c>
      <c r="S3" s="77" t="s">
        <v>162</v>
      </c>
      <c r="T3" s="83" t="s">
        <v>163</v>
      </c>
      <c r="U3" s="83" t="s">
        <v>164</v>
      </c>
      <c r="V3" s="83" t="s">
        <v>165</v>
      </c>
      <c r="W3" s="117" t="s">
        <v>552</v>
      </c>
    </row>
    <row r="4" spans="1:23">
      <c r="A4" s="339" t="s">
        <v>430</v>
      </c>
      <c r="B4" s="290">
        <v>96.050406201000001</v>
      </c>
      <c r="C4" s="290">
        <v>36.464081813</v>
      </c>
      <c r="D4" s="290">
        <v>18.713943982</v>
      </c>
      <c r="E4" s="290">
        <v>5.2644511410000003</v>
      </c>
      <c r="F4" s="290">
        <v>4.5032774790000003</v>
      </c>
      <c r="G4" s="290">
        <v>5.5338103299999997E-2</v>
      </c>
      <c r="H4" s="290">
        <v>0.8070442404</v>
      </c>
      <c r="I4" s="290">
        <v>0.1048587361</v>
      </c>
      <c r="J4" s="290">
        <v>10.855716262</v>
      </c>
      <c r="K4" s="296">
        <v>155.01985189000001</v>
      </c>
      <c r="L4" s="297">
        <v>1.3848304727</v>
      </c>
      <c r="M4" s="314">
        <v>48591</v>
      </c>
      <c r="N4" s="314">
        <v>395</v>
      </c>
      <c r="O4" s="314">
        <v>32422</v>
      </c>
      <c r="P4" s="314">
        <v>10395</v>
      </c>
      <c r="Q4" s="314">
        <v>5054</v>
      </c>
      <c r="R4" s="314">
        <v>1183</v>
      </c>
      <c r="S4" s="317">
        <v>1884</v>
      </c>
      <c r="T4" s="314">
        <v>25</v>
      </c>
      <c r="U4" s="314">
        <v>101</v>
      </c>
      <c r="V4" s="314">
        <v>6</v>
      </c>
      <c r="W4" s="318">
        <v>5081</v>
      </c>
    </row>
    <row r="5" spans="1:23">
      <c r="A5" s="339" t="s">
        <v>431</v>
      </c>
      <c r="B5" s="290">
        <v>85.117860362000002</v>
      </c>
      <c r="C5" s="290">
        <v>12.003871387</v>
      </c>
      <c r="D5" s="290">
        <v>15.50296885</v>
      </c>
      <c r="E5" s="290">
        <v>1.8481006247</v>
      </c>
      <c r="F5" s="290">
        <v>4.7689817247999997</v>
      </c>
      <c r="G5" s="290">
        <v>7.2850925999999996E-2</v>
      </c>
      <c r="H5" s="290">
        <v>0.68189887240000002</v>
      </c>
      <c r="I5" s="290">
        <v>4.93145137E-2</v>
      </c>
      <c r="J5" s="290">
        <v>6.8824170893999996</v>
      </c>
      <c r="K5" s="296">
        <v>111.98870775</v>
      </c>
      <c r="L5" s="297">
        <v>2.2087895275</v>
      </c>
      <c r="M5" s="314">
        <v>32080</v>
      </c>
      <c r="N5" s="314">
        <v>546</v>
      </c>
      <c r="O5" s="314">
        <v>24641</v>
      </c>
      <c r="P5" s="314">
        <v>3970</v>
      </c>
      <c r="Q5" s="314">
        <v>3585</v>
      </c>
      <c r="R5" s="314">
        <v>464</v>
      </c>
      <c r="S5" s="317">
        <v>1659</v>
      </c>
      <c r="T5" s="314">
        <v>19</v>
      </c>
      <c r="U5" s="314">
        <v>93</v>
      </c>
      <c r="V5" s="314">
        <v>3</v>
      </c>
      <c r="W5" s="318">
        <v>3557</v>
      </c>
    </row>
    <row r="6" spans="1:23">
      <c r="A6" s="339" t="s">
        <v>432</v>
      </c>
      <c r="B6" s="290">
        <v>21.548292034999999</v>
      </c>
      <c r="C6" s="290">
        <v>6.9681856992000002</v>
      </c>
      <c r="D6" s="290">
        <v>18.530093188999999</v>
      </c>
      <c r="E6" s="290">
        <v>4.2477102643000002</v>
      </c>
      <c r="F6" s="290">
        <v>3.7359425405</v>
      </c>
      <c r="G6" s="290">
        <v>0.2112107037</v>
      </c>
      <c r="H6" s="290">
        <v>1.7482328390999999</v>
      </c>
      <c r="I6" s="290">
        <v>0.24371618349999999</v>
      </c>
      <c r="J6" s="290">
        <v>5.4576176615999996</v>
      </c>
      <c r="K6" s="296">
        <v>48.210843869000001</v>
      </c>
      <c r="L6" s="297">
        <v>2.9652786015000001</v>
      </c>
      <c r="M6" s="314">
        <v>21905</v>
      </c>
      <c r="N6" s="314">
        <v>925</v>
      </c>
      <c r="O6" s="314">
        <v>14392</v>
      </c>
      <c r="P6" s="314">
        <v>2954</v>
      </c>
      <c r="Q6" s="314">
        <v>4866</v>
      </c>
      <c r="R6" s="314">
        <v>665</v>
      </c>
      <c r="S6" s="317">
        <v>2356</v>
      </c>
      <c r="T6" s="314">
        <v>131</v>
      </c>
      <c r="U6" s="314">
        <v>261</v>
      </c>
      <c r="V6" s="314">
        <v>33</v>
      </c>
      <c r="W6" s="318">
        <v>3524</v>
      </c>
    </row>
    <row r="7" spans="1:23">
      <c r="A7" s="426" t="s">
        <v>166</v>
      </c>
      <c r="B7" s="428">
        <f>SUM(B4:B6)</f>
        <v>202.71655859800001</v>
      </c>
      <c r="C7" s="428">
        <f t="shared" ref="C7:J7" si="0">SUM(C4:C6)</f>
        <v>55.436138899199996</v>
      </c>
      <c r="D7" s="428">
        <f t="shared" si="0"/>
        <v>52.747006020999997</v>
      </c>
      <c r="E7" s="428">
        <f t="shared" si="0"/>
        <v>11.360262030000001</v>
      </c>
      <c r="F7" s="428">
        <f t="shared" si="0"/>
        <v>13.008201744300001</v>
      </c>
      <c r="G7" s="428">
        <f t="shared" si="0"/>
        <v>0.33939973299999998</v>
      </c>
      <c r="H7" s="428">
        <f t="shared" si="0"/>
        <v>3.2371759518999998</v>
      </c>
      <c r="I7" s="428">
        <f t="shared" si="0"/>
        <v>0.39788943329999998</v>
      </c>
      <c r="J7" s="428">
        <f t="shared" si="0"/>
        <v>23.195751012999999</v>
      </c>
      <c r="K7" s="429">
        <f t="shared" ref="K7:W7" si="1">SUM(K4:K6)</f>
        <v>315.21940350900002</v>
      </c>
      <c r="L7" s="430">
        <f t="shared" si="1"/>
        <v>6.5588986017000002</v>
      </c>
      <c r="M7" s="431">
        <f t="shared" si="1"/>
        <v>102576</v>
      </c>
      <c r="N7" s="319">
        <f t="shared" si="1"/>
        <v>1866</v>
      </c>
      <c r="O7" s="319">
        <f t="shared" si="1"/>
        <v>71455</v>
      </c>
      <c r="P7" s="319">
        <f t="shared" si="1"/>
        <v>17319</v>
      </c>
      <c r="Q7" s="319">
        <f t="shared" si="1"/>
        <v>13505</v>
      </c>
      <c r="R7" s="432">
        <f t="shared" si="1"/>
        <v>2312</v>
      </c>
      <c r="S7" s="431">
        <f t="shared" si="1"/>
        <v>5899</v>
      </c>
      <c r="T7" s="319">
        <f t="shared" si="1"/>
        <v>175</v>
      </c>
      <c r="U7" s="319">
        <f t="shared" si="1"/>
        <v>455</v>
      </c>
      <c r="V7" s="432">
        <f t="shared" si="1"/>
        <v>42</v>
      </c>
      <c r="W7" s="655">
        <f t="shared" si="1"/>
        <v>12162</v>
      </c>
    </row>
    <row r="8" spans="1:23">
      <c r="A8" s="427" t="s">
        <v>433</v>
      </c>
      <c r="B8" s="320">
        <v>48.826671916000002</v>
      </c>
      <c r="C8" s="321">
        <v>20.854004172</v>
      </c>
      <c r="D8" s="321">
        <v>35.438522831</v>
      </c>
      <c r="E8" s="321">
        <v>7.8323062453999999</v>
      </c>
      <c r="F8" s="321">
        <v>12.296563536000001</v>
      </c>
      <c r="G8" s="321">
        <v>3.1129477082000001</v>
      </c>
      <c r="H8" s="321">
        <v>2.2874693977999998</v>
      </c>
      <c r="I8" s="321">
        <v>0.81683700110000002</v>
      </c>
      <c r="J8" s="322">
        <v>9.2146674735000005</v>
      </c>
      <c r="K8" s="320">
        <v>100.34041052000001</v>
      </c>
      <c r="L8" s="322">
        <v>12.423991147000001</v>
      </c>
      <c r="M8" s="323">
        <v>25418</v>
      </c>
      <c r="N8" s="324">
        <v>3245</v>
      </c>
      <c r="O8" s="324">
        <v>12618</v>
      </c>
      <c r="P8" s="324">
        <v>6503</v>
      </c>
      <c r="Q8" s="324">
        <v>7967</v>
      </c>
      <c r="R8" s="325">
        <v>1616</v>
      </c>
      <c r="S8" s="323">
        <v>4253</v>
      </c>
      <c r="T8" s="324">
        <v>1310</v>
      </c>
      <c r="U8" s="324">
        <v>296</v>
      </c>
      <c r="V8" s="325">
        <v>156</v>
      </c>
      <c r="W8" s="326">
        <v>5133</v>
      </c>
    </row>
    <row r="9" spans="1:23">
      <c r="A9" s="392" t="s">
        <v>420</v>
      </c>
      <c r="B9" s="296">
        <v>123.33768913999999</v>
      </c>
      <c r="C9" s="298">
        <v>106.13791218999999</v>
      </c>
      <c r="D9" s="298">
        <v>59.008184104999998</v>
      </c>
      <c r="E9" s="298">
        <v>50.304035497999998</v>
      </c>
      <c r="F9" s="298">
        <v>27.176540890999998</v>
      </c>
      <c r="G9" s="298">
        <v>28.754538949000001</v>
      </c>
      <c r="H9" s="298">
        <v>3.1468731624999999</v>
      </c>
      <c r="I9" s="298">
        <v>5.1590602742999998</v>
      </c>
      <c r="J9" s="297">
        <v>17.402893639999998</v>
      </c>
      <c r="K9" s="296">
        <v>267.56439138000002</v>
      </c>
      <c r="L9" s="297">
        <v>71.114943843000006</v>
      </c>
      <c r="M9" s="317">
        <v>58502</v>
      </c>
      <c r="N9" s="327">
        <v>15300</v>
      </c>
      <c r="O9" s="327">
        <v>26105</v>
      </c>
      <c r="P9" s="327">
        <v>25339</v>
      </c>
      <c r="Q9" s="327">
        <v>12305</v>
      </c>
      <c r="R9" s="328">
        <v>10082</v>
      </c>
      <c r="S9" s="317">
        <v>6546</v>
      </c>
      <c r="T9" s="327">
        <v>7532</v>
      </c>
      <c r="U9" s="327">
        <v>343</v>
      </c>
      <c r="V9" s="328">
        <v>655</v>
      </c>
      <c r="W9" s="318">
        <v>8999</v>
      </c>
    </row>
    <row r="10" spans="1:23">
      <c r="A10" s="392" t="s">
        <v>421</v>
      </c>
      <c r="B10" s="296">
        <v>436.36006929000001</v>
      </c>
      <c r="C10" s="298">
        <v>874.63304296000001</v>
      </c>
      <c r="D10" s="298">
        <v>181.42119968</v>
      </c>
      <c r="E10" s="298">
        <v>120.9796175</v>
      </c>
      <c r="F10" s="298">
        <v>47.862382136999997</v>
      </c>
      <c r="G10" s="298">
        <v>100.22110216</v>
      </c>
      <c r="H10" s="298">
        <v>3.7478693622999999</v>
      </c>
      <c r="I10" s="298">
        <v>13.75607786</v>
      </c>
      <c r="J10" s="297">
        <v>15.151248877</v>
      </c>
      <c r="K10" s="296">
        <v>1208.6027042999999</v>
      </c>
      <c r="L10" s="297">
        <v>404.54224362999997</v>
      </c>
      <c r="M10" s="317">
        <v>194513</v>
      </c>
      <c r="N10" s="327">
        <v>62488</v>
      </c>
      <c r="O10" s="327">
        <v>68966</v>
      </c>
      <c r="P10" s="327">
        <v>140402</v>
      </c>
      <c r="Q10" s="327">
        <v>28967</v>
      </c>
      <c r="R10" s="328">
        <v>18716</v>
      </c>
      <c r="S10" s="317">
        <v>7046</v>
      </c>
      <c r="T10" s="327">
        <v>15211</v>
      </c>
      <c r="U10" s="327">
        <v>243</v>
      </c>
      <c r="V10" s="328">
        <v>1111</v>
      </c>
      <c r="W10" s="318">
        <v>7062</v>
      </c>
    </row>
    <row r="11" spans="1:23">
      <c r="A11" s="392" t="s">
        <v>422</v>
      </c>
      <c r="B11" s="296">
        <v>1052.0675590000001</v>
      </c>
      <c r="C11" s="298">
        <v>3340.3513960999999</v>
      </c>
      <c r="D11" s="298">
        <v>281.08347364999997</v>
      </c>
      <c r="E11" s="298">
        <v>201.73058621000001</v>
      </c>
      <c r="F11" s="298">
        <v>91.634431254999996</v>
      </c>
      <c r="G11" s="298">
        <v>154.91985102000001</v>
      </c>
      <c r="H11" s="298">
        <v>7.8296288747</v>
      </c>
      <c r="I11" s="298">
        <v>11.248256219</v>
      </c>
      <c r="J11" s="297">
        <v>24.417677996999998</v>
      </c>
      <c r="K11" s="296">
        <v>3964.4986923000001</v>
      </c>
      <c r="L11" s="297">
        <v>909.65937913000005</v>
      </c>
      <c r="M11" s="317">
        <v>485721</v>
      </c>
      <c r="N11" s="327">
        <v>100452</v>
      </c>
      <c r="O11" s="327">
        <v>135716</v>
      </c>
      <c r="P11" s="327">
        <v>392714</v>
      </c>
      <c r="Q11" s="327">
        <v>35145</v>
      </c>
      <c r="R11" s="328">
        <v>22738</v>
      </c>
      <c r="S11" s="317">
        <v>8358</v>
      </c>
      <c r="T11" s="327">
        <v>15470</v>
      </c>
      <c r="U11" s="327">
        <v>488</v>
      </c>
      <c r="V11" s="328">
        <v>760</v>
      </c>
      <c r="W11" s="318">
        <v>11056</v>
      </c>
    </row>
    <row r="12" spans="1:23">
      <c r="A12" s="392" t="s">
        <v>434</v>
      </c>
      <c r="B12" s="296">
        <v>2392.3442378</v>
      </c>
      <c r="C12" s="298">
        <v>4234.6914839000001</v>
      </c>
      <c r="D12" s="298">
        <v>692.16733763000002</v>
      </c>
      <c r="E12" s="298">
        <v>157.77503981999999</v>
      </c>
      <c r="F12" s="298">
        <v>303.09573992999998</v>
      </c>
      <c r="G12" s="298">
        <v>30.057099386000001</v>
      </c>
      <c r="H12" s="298">
        <v>27.673355236999999</v>
      </c>
      <c r="I12" s="298">
        <v>3.0645128425000001</v>
      </c>
      <c r="J12" s="297">
        <v>40.271675860999999</v>
      </c>
      <c r="K12" s="296">
        <v>6721.2210115999997</v>
      </c>
      <c r="L12" s="297">
        <v>734.63037741000005</v>
      </c>
      <c r="M12" s="317">
        <v>673572</v>
      </c>
      <c r="N12" s="327">
        <v>69060</v>
      </c>
      <c r="O12" s="327">
        <v>256797</v>
      </c>
      <c r="P12" s="327">
        <v>405693</v>
      </c>
      <c r="Q12" s="327">
        <v>68579</v>
      </c>
      <c r="R12" s="328">
        <v>13299</v>
      </c>
      <c r="S12" s="317">
        <v>15289</v>
      </c>
      <c r="T12" s="327">
        <v>2497</v>
      </c>
      <c r="U12" s="327">
        <v>894</v>
      </c>
      <c r="V12" s="328">
        <v>167</v>
      </c>
      <c r="W12" s="318">
        <v>18206</v>
      </c>
    </row>
    <row r="13" spans="1:23">
      <c r="A13" s="392" t="s">
        <v>435</v>
      </c>
      <c r="B13" s="296">
        <v>3650.5331411000002</v>
      </c>
      <c r="C13" s="298">
        <v>7329.2448129000004</v>
      </c>
      <c r="D13" s="298">
        <v>1247.6526968000001</v>
      </c>
      <c r="E13" s="298">
        <v>410.34274533000001</v>
      </c>
      <c r="F13" s="298">
        <v>435.44101698999998</v>
      </c>
      <c r="G13" s="298">
        <v>109.20342769</v>
      </c>
      <c r="H13" s="298">
        <v>47.122574905999997</v>
      </c>
      <c r="I13" s="298">
        <v>9.6706089485</v>
      </c>
      <c r="J13" s="297">
        <v>85.993337154000002</v>
      </c>
      <c r="K13" s="296">
        <v>10782.551294000001</v>
      </c>
      <c r="L13" s="297">
        <v>1729.6354495</v>
      </c>
      <c r="M13" s="317">
        <v>976363</v>
      </c>
      <c r="N13" s="327">
        <v>120223</v>
      </c>
      <c r="O13" s="327">
        <v>335571</v>
      </c>
      <c r="P13" s="327">
        <v>653152</v>
      </c>
      <c r="Q13" s="327">
        <v>87894</v>
      </c>
      <c r="R13" s="328">
        <v>27814</v>
      </c>
      <c r="S13" s="317">
        <v>16206</v>
      </c>
      <c r="T13" s="327">
        <v>6689</v>
      </c>
      <c r="U13" s="327">
        <v>1236</v>
      </c>
      <c r="V13" s="328">
        <v>398</v>
      </c>
      <c r="W13" s="318">
        <v>34662</v>
      </c>
    </row>
    <row r="14" spans="1:23">
      <c r="A14" s="155" t="s">
        <v>651</v>
      </c>
      <c r="B14" s="296">
        <v>4754.0997501000002</v>
      </c>
      <c r="C14" s="298">
        <v>1406.9820781999999</v>
      </c>
      <c r="D14" s="298">
        <v>2110.7871095</v>
      </c>
      <c r="E14" s="298">
        <v>288.78726927000002</v>
      </c>
      <c r="F14" s="298">
        <v>721.90020025000001</v>
      </c>
      <c r="G14" s="298">
        <v>67.865080109000004</v>
      </c>
      <c r="H14" s="298">
        <v>66.415337246999997</v>
      </c>
      <c r="I14" s="298">
        <v>5.5744264219000002</v>
      </c>
      <c r="J14" s="297">
        <v>73.963785289</v>
      </c>
      <c r="K14" s="296">
        <v>4871.5017039000004</v>
      </c>
      <c r="L14" s="297">
        <v>3241.1244004</v>
      </c>
      <c r="M14" s="317">
        <v>411787</v>
      </c>
      <c r="N14" s="327">
        <v>182068</v>
      </c>
      <c r="O14" s="327">
        <v>369795</v>
      </c>
      <c r="P14" s="327">
        <v>118197</v>
      </c>
      <c r="Q14" s="327">
        <v>110160</v>
      </c>
      <c r="R14" s="328">
        <v>19346</v>
      </c>
      <c r="S14" s="317">
        <v>16226</v>
      </c>
      <c r="T14" s="327">
        <v>3569</v>
      </c>
      <c r="U14" s="327">
        <v>1492</v>
      </c>
      <c r="V14" s="328">
        <v>245</v>
      </c>
      <c r="W14" s="318">
        <v>24810</v>
      </c>
    </row>
    <row r="15" spans="1:23">
      <c r="A15" s="258" t="s">
        <v>991</v>
      </c>
      <c r="B15" s="329">
        <v>5591.8352765</v>
      </c>
      <c r="C15" s="330">
        <v>119.83770801999999</v>
      </c>
      <c r="D15" s="330">
        <v>3187.6104092</v>
      </c>
      <c r="E15" s="330">
        <v>36.737519556000002</v>
      </c>
      <c r="F15" s="330">
        <v>913.42597975000001</v>
      </c>
      <c r="G15" s="330">
        <v>13.819812840999999</v>
      </c>
      <c r="H15" s="330">
        <v>99.427156878000005</v>
      </c>
      <c r="I15" s="330">
        <v>1.7011391037000001</v>
      </c>
      <c r="J15" s="331">
        <v>68.163321737999993</v>
      </c>
      <c r="K15" s="329">
        <v>4605.5341844000004</v>
      </c>
      <c r="L15" s="331">
        <v>4159.2223284000002</v>
      </c>
      <c r="M15" s="332">
        <v>351241</v>
      </c>
      <c r="N15" s="333">
        <v>228580</v>
      </c>
      <c r="O15" s="333">
        <v>413474</v>
      </c>
      <c r="P15" s="333">
        <v>12562</v>
      </c>
      <c r="Q15" s="333">
        <v>164552</v>
      </c>
      <c r="R15" s="334">
        <v>3025</v>
      </c>
      <c r="S15" s="332">
        <v>20314</v>
      </c>
      <c r="T15" s="333">
        <v>843</v>
      </c>
      <c r="U15" s="333">
        <v>2445</v>
      </c>
      <c r="V15" s="334">
        <v>73</v>
      </c>
      <c r="W15" s="335">
        <v>27493</v>
      </c>
    </row>
    <row r="16" spans="1:23">
      <c r="B16" s="60"/>
      <c r="C16" s="60"/>
      <c r="D16" s="60"/>
      <c r="E16" s="60"/>
      <c r="F16" s="60"/>
      <c r="G16" s="60"/>
      <c r="H16" s="60"/>
      <c r="I16" s="60"/>
      <c r="J16" s="60"/>
      <c r="K16" s="60"/>
      <c r="L16" s="60"/>
      <c r="M16" s="658" t="s">
        <v>1182</v>
      </c>
      <c r="N16" s="170"/>
      <c r="O16" s="170"/>
      <c r="P16" s="170"/>
      <c r="Q16" s="170"/>
      <c r="R16" s="170"/>
      <c r="S16" s="170"/>
      <c r="T16" s="170"/>
      <c r="U16" s="170"/>
      <c r="V16" s="170"/>
      <c r="W16" s="225"/>
    </row>
    <row r="17" spans="1:21">
      <c r="M17" s="226"/>
    </row>
    <row r="18" spans="1:21" ht="14.25">
      <c r="B18" s="79" t="s">
        <v>1100</v>
      </c>
      <c r="C18" s="80"/>
      <c r="D18" s="80"/>
      <c r="E18" s="80"/>
      <c r="F18" s="80"/>
      <c r="G18" s="18"/>
      <c r="H18" s="109"/>
      <c r="K18" s="79" t="s">
        <v>140</v>
      </c>
      <c r="L18" s="18"/>
      <c r="M18" s="18"/>
      <c r="N18" s="18"/>
      <c r="O18" s="18"/>
      <c r="P18" s="80"/>
      <c r="Q18" s="80"/>
      <c r="R18" s="89"/>
      <c r="S18" s="89"/>
      <c r="T18" s="89"/>
      <c r="U18" s="109"/>
    </row>
    <row r="19" spans="1:21" ht="38.25">
      <c r="A19" s="155" t="s">
        <v>400</v>
      </c>
      <c r="B19" s="84" t="s">
        <v>199</v>
      </c>
      <c r="C19" s="85" t="s">
        <v>200</v>
      </c>
      <c r="D19" s="85" t="s">
        <v>129</v>
      </c>
      <c r="E19" s="85" t="s">
        <v>130</v>
      </c>
      <c r="F19" s="86" t="s">
        <v>131</v>
      </c>
      <c r="G19" s="244" t="s">
        <v>679</v>
      </c>
      <c r="H19" s="245" t="s">
        <v>382</v>
      </c>
      <c r="I19" s="400" t="s">
        <v>981</v>
      </c>
      <c r="J19" s="400" t="s">
        <v>982</v>
      </c>
      <c r="K19" s="94" t="s">
        <v>208</v>
      </c>
      <c r="L19" s="94" t="s">
        <v>209</v>
      </c>
      <c r="M19" s="94" t="s">
        <v>210</v>
      </c>
      <c r="N19" s="94" t="s">
        <v>211</v>
      </c>
      <c r="O19" s="94" t="s">
        <v>152</v>
      </c>
      <c r="P19" s="94" t="s">
        <v>153</v>
      </c>
      <c r="Q19" s="94" t="s">
        <v>138</v>
      </c>
      <c r="R19" s="95" t="s">
        <v>139</v>
      </c>
      <c r="S19" s="94" t="s">
        <v>141</v>
      </c>
      <c r="T19" s="95" t="s">
        <v>142</v>
      </c>
      <c r="U19" s="119" t="s">
        <v>554</v>
      </c>
    </row>
    <row r="20" spans="1:21">
      <c r="A20" s="155" t="s">
        <v>430</v>
      </c>
      <c r="B20" s="336">
        <f t="shared" ref="B20:C29" si="2">B4+D4</f>
        <v>114.764350183</v>
      </c>
      <c r="C20" s="337">
        <f t="shared" si="2"/>
        <v>41.728532954000002</v>
      </c>
      <c r="D20" s="337">
        <f>F4+G4</f>
        <v>4.5586155822999999</v>
      </c>
      <c r="E20" s="337">
        <f>H4+I4</f>
        <v>0.91190297649999996</v>
      </c>
      <c r="F20" s="338">
        <f>J4</f>
        <v>10.855716262</v>
      </c>
      <c r="G20" s="204"/>
      <c r="H20" s="339"/>
      <c r="K20" s="11"/>
      <c r="L20" s="40"/>
      <c r="M20" s="40"/>
      <c r="N20" s="15"/>
      <c r="O20" s="11"/>
      <c r="P20" s="15"/>
      <c r="Q20" s="11"/>
      <c r="R20" s="15"/>
      <c r="S20" s="11"/>
      <c r="T20" s="15"/>
      <c r="U20" s="118"/>
    </row>
    <row r="21" spans="1:21">
      <c r="A21" s="155" t="s">
        <v>431</v>
      </c>
      <c r="B21" s="336">
        <f t="shared" si="2"/>
        <v>100.620829212</v>
      </c>
      <c r="C21" s="337">
        <f t="shared" si="2"/>
        <v>13.851972011700001</v>
      </c>
      <c r="D21" s="337">
        <f>F5+G5</f>
        <v>4.8418326507999998</v>
      </c>
      <c r="E21" s="337">
        <f>H5+I5</f>
        <v>0.73121338609999997</v>
      </c>
      <c r="F21" s="338">
        <f>J5</f>
        <v>6.8824170893999996</v>
      </c>
      <c r="G21" s="204"/>
      <c r="H21" s="339"/>
      <c r="K21" s="11"/>
      <c r="L21" s="40"/>
      <c r="M21" s="40"/>
      <c r="N21" s="15"/>
      <c r="O21" s="11"/>
      <c r="P21" s="15"/>
      <c r="Q21" s="11"/>
      <c r="R21" s="15"/>
      <c r="S21" s="11"/>
      <c r="T21" s="15"/>
      <c r="U21" s="118"/>
    </row>
    <row r="22" spans="1:21">
      <c r="A22" s="155" t="s">
        <v>432</v>
      </c>
      <c r="B22" s="336">
        <f t="shared" si="2"/>
        <v>40.078385224000002</v>
      </c>
      <c r="C22" s="337">
        <f t="shared" si="2"/>
        <v>11.2158959635</v>
      </c>
      <c r="D22" s="337">
        <f>F6+G6</f>
        <v>3.9471532441999999</v>
      </c>
      <c r="E22" s="337">
        <f>H6+I6</f>
        <v>1.9919490225999998</v>
      </c>
      <c r="F22" s="338">
        <f>J6</f>
        <v>5.4576176615999996</v>
      </c>
      <c r="G22" s="204"/>
      <c r="H22" s="339"/>
      <c r="K22" s="11"/>
      <c r="L22" s="40"/>
      <c r="M22" s="40"/>
      <c r="N22" s="15"/>
      <c r="O22" s="11"/>
      <c r="P22" s="15"/>
      <c r="Q22" s="11"/>
      <c r="R22" s="15"/>
      <c r="S22" s="11"/>
      <c r="T22" s="15"/>
      <c r="U22" s="118"/>
    </row>
    <row r="23" spans="1:21">
      <c r="A23" s="433" t="s">
        <v>166</v>
      </c>
      <c r="B23" s="434">
        <f t="shared" si="2"/>
        <v>255.46356461900001</v>
      </c>
      <c r="C23" s="435">
        <f t="shared" si="2"/>
        <v>66.79640092919999</v>
      </c>
      <c r="D23" s="435">
        <f t="shared" ref="D23:D29" si="3">F7+G7</f>
        <v>13.347601477300001</v>
      </c>
      <c r="E23" s="435">
        <f t="shared" ref="E23:E29" si="4">H7+I7</f>
        <v>3.6350653851999999</v>
      </c>
      <c r="F23" s="435">
        <f t="shared" ref="F23:F29" si="5">J7</f>
        <v>23.195751012999999</v>
      </c>
      <c r="G23" s="340">
        <f t="shared" ref="G23:H25" si="6">D23/SUM(D$23:D$31)</f>
        <v>4.3419057545678241E-3</v>
      </c>
      <c r="H23" s="340">
        <f t="shared" si="6"/>
        <v>1.164054389479257E-2</v>
      </c>
      <c r="I23" s="207">
        <f>(S7+T7)/SUM(S$7:T$15)</f>
        <v>3.9587311725639202E-2</v>
      </c>
      <c r="J23" s="207">
        <f>(U7+V7)/SUM(U$7:V$15)</f>
        <v>4.322114966518828E-2</v>
      </c>
      <c r="K23" s="345">
        <f t="shared" ref="K23:N30" si="7">B7/O7*1000000</f>
        <v>2836.9821369813171</v>
      </c>
      <c r="L23" s="346">
        <f t="shared" si="7"/>
        <v>3200.8856688723367</v>
      </c>
      <c r="M23" s="346">
        <f t="shared" si="7"/>
        <v>3905.7390611625324</v>
      </c>
      <c r="N23" s="347">
        <f t="shared" si="7"/>
        <v>4913.6081444636684</v>
      </c>
      <c r="O23" s="345">
        <f t="shared" ref="O23:P30" si="8">K7/M7*1000000</f>
        <v>3073.0327124181094</v>
      </c>
      <c r="P23" s="346">
        <f t="shared" si="8"/>
        <v>3514.9510191318332</v>
      </c>
      <c r="Q23" s="345">
        <f t="shared" ref="Q23:U30" si="9">F7/S7*1000000</f>
        <v>2205.1537115273777</v>
      </c>
      <c r="R23" s="347">
        <f t="shared" si="9"/>
        <v>1939.4270457142854</v>
      </c>
      <c r="S23" s="345">
        <f t="shared" si="9"/>
        <v>7114.6724217582414</v>
      </c>
      <c r="T23" s="347">
        <f t="shared" si="9"/>
        <v>9473.5579357142869</v>
      </c>
      <c r="U23" s="347">
        <f t="shared" si="9"/>
        <v>1907.2316241572109</v>
      </c>
    </row>
    <row r="24" spans="1:21">
      <c r="A24" s="427" t="s">
        <v>433</v>
      </c>
      <c r="B24" s="434">
        <f t="shared" si="2"/>
        <v>84.26519474700001</v>
      </c>
      <c r="C24" s="435">
        <f t="shared" si="2"/>
        <v>28.686310417400001</v>
      </c>
      <c r="D24" s="435">
        <f t="shared" si="3"/>
        <v>15.409511244200001</v>
      </c>
      <c r="E24" s="435">
        <f t="shared" si="4"/>
        <v>3.1043063988999999</v>
      </c>
      <c r="F24" s="435">
        <f t="shared" si="5"/>
        <v>9.2146674735000005</v>
      </c>
      <c r="G24" s="436">
        <f t="shared" si="6"/>
        <v>5.0126343418370987E-3</v>
      </c>
      <c r="H24" s="436">
        <f t="shared" si="6"/>
        <v>9.9408981875281233E-3</v>
      </c>
      <c r="I24" s="207">
        <f t="shared" ref="I24:I31" si="10">(S8+T8)/SUM(S$7:T$15)</f>
        <v>3.6256867818526654E-2</v>
      </c>
      <c r="J24" s="207">
        <f t="shared" ref="J24:J31" si="11">(U8+V8)/SUM(U$7:V$15)</f>
        <v>3.9307765892686322E-2</v>
      </c>
      <c r="K24" s="345">
        <f t="shared" si="7"/>
        <v>3869.6046850530988</v>
      </c>
      <c r="L24" s="346">
        <f t="shared" si="7"/>
        <v>3206.828259572505</v>
      </c>
      <c r="M24" s="346">
        <f t="shared" si="7"/>
        <v>4448.1640305008159</v>
      </c>
      <c r="N24" s="347">
        <f t="shared" si="7"/>
        <v>4846.7241617574255</v>
      </c>
      <c r="O24" s="345">
        <f t="shared" si="8"/>
        <v>3947.6123424344955</v>
      </c>
      <c r="P24" s="347">
        <f t="shared" si="8"/>
        <v>3828.6567479198766</v>
      </c>
      <c r="Q24" s="345">
        <f t="shared" si="9"/>
        <v>2891.2681721138024</v>
      </c>
      <c r="R24" s="347">
        <f t="shared" si="9"/>
        <v>2376.2959604580151</v>
      </c>
      <c r="S24" s="345">
        <f t="shared" si="9"/>
        <v>7727.9371547297287</v>
      </c>
      <c r="T24" s="346">
        <f t="shared" si="9"/>
        <v>5236.1346224358977</v>
      </c>
      <c r="U24" s="347">
        <f t="shared" si="9"/>
        <v>1795.1816624780831</v>
      </c>
    </row>
    <row r="25" spans="1:21">
      <c r="A25" s="392" t="s">
        <v>420</v>
      </c>
      <c r="B25" s="336">
        <f t="shared" si="2"/>
        <v>182.34587324500001</v>
      </c>
      <c r="C25" s="337">
        <f t="shared" si="2"/>
        <v>156.441947688</v>
      </c>
      <c r="D25" s="337">
        <f t="shared" si="3"/>
        <v>55.931079839999995</v>
      </c>
      <c r="E25" s="337">
        <f t="shared" si="4"/>
        <v>8.3059334368000002</v>
      </c>
      <c r="F25" s="337">
        <f t="shared" si="5"/>
        <v>17.402893639999998</v>
      </c>
      <c r="G25" s="341">
        <f t="shared" si="6"/>
        <v>1.8194091112886029E-2</v>
      </c>
      <c r="H25" s="341">
        <f t="shared" si="6"/>
        <v>2.6598031262916638E-2</v>
      </c>
      <c r="I25" s="207">
        <f t="shared" si="10"/>
        <v>9.1753403765813091E-2</v>
      </c>
      <c r="J25" s="207">
        <f t="shared" si="11"/>
        <v>8.6790155665710064E-2</v>
      </c>
      <c r="K25" s="348">
        <f t="shared" si="7"/>
        <v>4724.6768488795242</v>
      </c>
      <c r="L25" s="349">
        <f t="shared" si="7"/>
        <v>4188.7174785903144</v>
      </c>
      <c r="M25" s="349">
        <f t="shared" si="7"/>
        <v>4795.4639662738728</v>
      </c>
      <c r="N25" s="350">
        <f t="shared" si="7"/>
        <v>4989.4897339813533</v>
      </c>
      <c r="O25" s="348">
        <f t="shared" si="8"/>
        <v>4573.5939178147755</v>
      </c>
      <c r="P25" s="350">
        <f t="shared" si="8"/>
        <v>4648.0355452941176</v>
      </c>
      <c r="Q25" s="348">
        <f t="shared" si="9"/>
        <v>4151.6255562175375</v>
      </c>
      <c r="R25" s="350">
        <f t="shared" si="9"/>
        <v>3817.649887015401</v>
      </c>
      <c r="S25" s="348">
        <f t="shared" si="9"/>
        <v>9174.5573250728867</v>
      </c>
      <c r="T25" s="349">
        <f t="shared" si="9"/>
        <v>7876.4278996946559</v>
      </c>
      <c r="U25" s="350">
        <f t="shared" si="9"/>
        <v>1933.8697233025889</v>
      </c>
    </row>
    <row r="26" spans="1:21">
      <c r="A26" s="155" t="s">
        <v>421</v>
      </c>
      <c r="B26" s="336">
        <f t="shared" si="2"/>
        <v>617.78126897000004</v>
      </c>
      <c r="C26" s="337">
        <f t="shared" si="2"/>
        <v>995.61266046000003</v>
      </c>
      <c r="D26" s="337">
        <f t="shared" si="3"/>
        <v>148.08348429699998</v>
      </c>
      <c r="E26" s="337">
        <f t="shared" si="4"/>
        <v>17.503947222299999</v>
      </c>
      <c r="F26" s="337">
        <f t="shared" si="5"/>
        <v>15.151248877</v>
      </c>
      <c r="G26" s="341">
        <f t="shared" ref="G26:G31" si="12">D26/SUM(D$23:D$31)</f>
        <v>4.8170791862423762E-2</v>
      </c>
      <c r="H26" s="341">
        <f t="shared" ref="H26:H31" si="13">E26/SUM(E$23:E$31)</f>
        <v>5.6052765048710408E-2</v>
      </c>
      <c r="I26" s="207">
        <f t="shared" si="10"/>
        <v>0.14506005878787484</v>
      </c>
      <c r="J26" s="207">
        <f t="shared" si="11"/>
        <v>0.11774936951039221</v>
      </c>
      <c r="K26" s="348">
        <f t="shared" si="7"/>
        <v>6327.1767144679989</v>
      </c>
      <c r="L26" s="349">
        <f t="shared" si="7"/>
        <v>6229.4913388698169</v>
      </c>
      <c r="M26" s="349">
        <f t="shared" si="7"/>
        <v>6263.0303338281492</v>
      </c>
      <c r="N26" s="350">
        <f t="shared" si="7"/>
        <v>6463.9675945714898</v>
      </c>
      <c r="O26" s="348">
        <f t="shared" si="8"/>
        <v>6213.4803550405368</v>
      </c>
      <c r="P26" s="350">
        <f t="shared" si="8"/>
        <v>6473.9188905069768</v>
      </c>
      <c r="Q26" s="348">
        <f t="shared" si="9"/>
        <v>6792.8444701958551</v>
      </c>
      <c r="R26" s="350">
        <f t="shared" si="9"/>
        <v>6588.7254066136356</v>
      </c>
      <c r="S26" s="348">
        <f t="shared" si="9"/>
        <v>15423.330709053496</v>
      </c>
      <c r="T26" s="349">
        <f t="shared" si="9"/>
        <v>12381.708244824482</v>
      </c>
      <c r="U26" s="350">
        <f t="shared" si="9"/>
        <v>2145.4614665817053</v>
      </c>
    </row>
    <row r="27" spans="1:21">
      <c r="A27" s="155" t="s">
        <v>422</v>
      </c>
      <c r="B27" s="336">
        <f t="shared" si="2"/>
        <v>1333.1510326500002</v>
      </c>
      <c r="C27" s="337">
        <f t="shared" si="2"/>
        <v>3542.0819823100001</v>
      </c>
      <c r="D27" s="337">
        <f t="shared" si="3"/>
        <v>246.55428227499999</v>
      </c>
      <c r="E27" s="337">
        <f t="shared" si="4"/>
        <v>19.077885093700001</v>
      </c>
      <c r="F27" s="337">
        <f t="shared" si="5"/>
        <v>24.417677996999998</v>
      </c>
      <c r="G27" s="341">
        <f t="shared" si="12"/>
        <v>8.0202833358769834E-2</v>
      </c>
      <c r="H27" s="341">
        <f t="shared" si="13"/>
        <v>6.1092975041714445E-2</v>
      </c>
      <c r="I27" s="207">
        <f t="shared" si="10"/>
        <v>0.15529905561385099</v>
      </c>
      <c r="J27" s="207">
        <f t="shared" si="11"/>
        <v>0.10853117662405426</v>
      </c>
      <c r="K27" s="348">
        <f t="shared" si="7"/>
        <v>7751.978830793716</v>
      </c>
      <c r="L27" s="349">
        <f t="shared" si="7"/>
        <v>8505.8118531552227</v>
      </c>
      <c r="M27" s="349">
        <f t="shared" si="7"/>
        <v>7997.8225537060744</v>
      </c>
      <c r="N27" s="350">
        <f t="shared" si="7"/>
        <v>8871.958228955933</v>
      </c>
      <c r="O27" s="348">
        <f t="shared" si="8"/>
        <v>8162.0903611332433</v>
      </c>
      <c r="P27" s="350">
        <f t="shared" si="8"/>
        <v>9055.6621981642984</v>
      </c>
      <c r="Q27" s="348">
        <f t="shared" si="9"/>
        <v>10963.679259990427</v>
      </c>
      <c r="R27" s="350">
        <f t="shared" si="9"/>
        <v>10014.211442792503</v>
      </c>
      <c r="S27" s="348">
        <f t="shared" si="9"/>
        <v>16044.321464549181</v>
      </c>
      <c r="T27" s="349">
        <f t="shared" si="9"/>
        <v>14800.337130263159</v>
      </c>
      <c r="U27" s="350">
        <f t="shared" si="9"/>
        <v>2208.5454049384948</v>
      </c>
    </row>
    <row r="28" spans="1:21">
      <c r="A28" s="155" t="s">
        <v>434</v>
      </c>
      <c r="B28" s="336">
        <f t="shared" si="2"/>
        <v>3084.51157543</v>
      </c>
      <c r="C28" s="337">
        <f t="shared" si="2"/>
        <v>4392.4665237199997</v>
      </c>
      <c r="D28" s="337">
        <f t="shared" si="3"/>
        <v>333.15283931599998</v>
      </c>
      <c r="E28" s="337">
        <f t="shared" si="4"/>
        <v>30.7378680795</v>
      </c>
      <c r="F28" s="337">
        <f t="shared" si="5"/>
        <v>40.271675860999999</v>
      </c>
      <c r="G28" s="341">
        <f t="shared" si="12"/>
        <v>0.10837289625681547</v>
      </c>
      <c r="H28" s="341">
        <f t="shared" si="13"/>
        <v>9.8431655196231579E-2</v>
      </c>
      <c r="I28" s="207">
        <f t="shared" si="10"/>
        <v>0.11592030397632842</v>
      </c>
      <c r="J28" s="207">
        <f t="shared" si="11"/>
        <v>9.2268892947212799E-2</v>
      </c>
      <c r="K28" s="348">
        <f t="shared" si="7"/>
        <v>9316.0910672632472</v>
      </c>
      <c r="L28" s="349">
        <f t="shared" si="7"/>
        <v>10438.167490935264</v>
      </c>
      <c r="M28" s="349">
        <f t="shared" si="7"/>
        <v>10092.992572507619</v>
      </c>
      <c r="N28" s="350">
        <f t="shared" si="7"/>
        <v>11863.676954658245</v>
      </c>
      <c r="O28" s="348">
        <f t="shared" si="8"/>
        <v>9978.4744787491163</v>
      </c>
      <c r="P28" s="350">
        <f t="shared" si="8"/>
        <v>10637.567005647265</v>
      </c>
      <c r="Q28" s="348">
        <f t="shared" si="9"/>
        <v>19824.43193995683</v>
      </c>
      <c r="R28" s="350">
        <f t="shared" si="9"/>
        <v>12037.284495794955</v>
      </c>
      <c r="S28" s="348">
        <f t="shared" si="9"/>
        <v>30954.536059284117</v>
      </c>
      <c r="T28" s="349">
        <f t="shared" si="9"/>
        <v>18350.376302395212</v>
      </c>
      <c r="U28" s="350">
        <f t="shared" si="9"/>
        <v>2212.0002120729428</v>
      </c>
    </row>
    <row r="29" spans="1:21">
      <c r="A29" s="155" t="s">
        <v>435</v>
      </c>
      <c r="B29" s="336">
        <f t="shared" si="2"/>
        <v>4898.1858379000005</v>
      </c>
      <c r="C29" s="337">
        <f t="shared" si="2"/>
        <v>7739.5875582300005</v>
      </c>
      <c r="D29" s="337">
        <f t="shared" si="3"/>
        <v>544.64444467999999</v>
      </c>
      <c r="E29" s="337">
        <f t="shared" si="4"/>
        <v>56.793183854500001</v>
      </c>
      <c r="F29" s="337">
        <f t="shared" si="5"/>
        <v>85.993337154000002</v>
      </c>
      <c r="G29" s="341">
        <f t="shared" si="12"/>
        <v>0.17717002208758242</v>
      </c>
      <c r="H29" s="341">
        <f t="shared" si="13"/>
        <v>0.18186840662481185</v>
      </c>
      <c r="I29" s="207">
        <f t="shared" si="10"/>
        <v>0.14921822554470029</v>
      </c>
      <c r="J29" s="207">
        <f t="shared" si="11"/>
        <v>0.14209931298373771</v>
      </c>
      <c r="K29" s="348">
        <f t="shared" si="7"/>
        <v>10878.571572334915</v>
      </c>
      <c r="L29" s="349">
        <f t="shared" si="7"/>
        <v>11221.346352610113</v>
      </c>
      <c r="M29" s="349">
        <f t="shared" si="7"/>
        <v>14194.970041185974</v>
      </c>
      <c r="N29" s="350">
        <f t="shared" si="7"/>
        <v>14753.100788451859</v>
      </c>
      <c r="O29" s="348">
        <f t="shared" si="8"/>
        <v>11043.588597683445</v>
      </c>
      <c r="P29" s="350">
        <f t="shared" si="8"/>
        <v>14386.893102817265</v>
      </c>
      <c r="Q29" s="348">
        <f t="shared" si="9"/>
        <v>26869.123595581881</v>
      </c>
      <c r="R29" s="350">
        <f t="shared" si="9"/>
        <v>16325.822647630439</v>
      </c>
      <c r="S29" s="348">
        <f t="shared" si="9"/>
        <v>38125.060603559868</v>
      </c>
      <c r="T29" s="349">
        <f t="shared" si="9"/>
        <v>24298.012433417083</v>
      </c>
      <c r="U29" s="350">
        <f t="shared" si="9"/>
        <v>2480.9110020772027</v>
      </c>
    </row>
    <row r="30" spans="1:21">
      <c r="A30" s="155" t="s">
        <v>651</v>
      </c>
      <c r="B30" s="336">
        <f>B14+D14</f>
        <v>6864.8868596000002</v>
      </c>
      <c r="C30" s="337">
        <f>C14+E14</f>
        <v>1695.76934747</v>
      </c>
      <c r="D30" s="337">
        <f>F14+G14</f>
        <v>789.76528035900003</v>
      </c>
      <c r="E30" s="337">
        <f>H14+I14</f>
        <v>71.989763668899997</v>
      </c>
      <c r="F30" s="337">
        <f>J14</f>
        <v>73.963785289</v>
      </c>
      <c r="G30" s="341">
        <f t="shared" si="12"/>
        <v>0.25690656267947404</v>
      </c>
      <c r="H30" s="341">
        <f t="shared" si="13"/>
        <v>0.23053230551930426</v>
      </c>
      <c r="I30" s="207">
        <f t="shared" si="10"/>
        <v>0.12901396700840106</v>
      </c>
      <c r="J30" s="207">
        <f t="shared" si="11"/>
        <v>0.15105661361857553</v>
      </c>
      <c r="K30" s="348">
        <f t="shared" si="7"/>
        <v>12856.041185251288</v>
      </c>
      <c r="L30" s="349">
        <f t="shared" si="7"/>
        <v>11903.703801280912</v>
      </c>
      <c r="M30" s="349">
        <f t="shared" si="7"/>
        <v>19161.103027414669</v>
      </c>
      <c r="N30" s="350">
        <f t="shared" si="7"/>
        <v>14927.492467176678</v>
      </c>
      <c r="O30" s="348">
        <f t="shared" si="8"/>
        <v>11830.14933424319</v>
      </c>
      <c r="P30" s="350">
        <f t="shared" si="8"/>
        <v>17801.724632554869</v>
      </c>
      <c r="Q30" s="348">
        <f t="shared" si="9"/>
        <v>44490.336512387526</v>
      </c>
      <c r="R30" s="350">
        <f t="shared" si="9"/>
        <v>19015.152734379382</v>
      </c>
      <c r="S30" s="348">
        <f t="shared" si="9"/>
        <v>44514.301103887396</v>
      </c>
      <c r="T30" s="349">
        <f t="shared" si="9"/>
        <v>22752.760905714284</v>
      </c>
      <c r="U30" s="350">
        <f t="shared" si="9"/>
        <v>2981.2085968964129</v>
      </c>
    </row>
    <row r="31" spans="1:21">
      <c r="A31" s="258" t="s">
        <v>991</v>
      </c>
      <c r="B31" s="342">
        <f>B15+D15</f>
        <v>8779.4456857000005</v>
      </c>
      <c r="C31" s="343">
        <f>C15+E15</f>
        <v>156.575227576</v>
      </c>
      <c r="D31" s="343">
        <f>F15+G15</f>
        <v>927.24579259100005</v>
      </c>
      <c r="E31" s="343">
        <f>H15+I15</f>
        <v>101.12829598170001</v>
      </c>
      <c r="F31" s="343">
        <f>J15</f>
        <v>68.163321737999993</v>
      </c>
      <c r="G31" s="344">
        <f t="shared" si="12"/>
        <v>0.30162826254564368</v>
      </c>
      <c r="H31" s="344">
        <f t="shared" si="13"/>
        <v>0.32384241922399021</v>
      </c>
      <c r="I31" s="207">
        <f t="shared" si="10"/>
        <v>0.13789080575886542</v>
      </c>
      <c r="J31" s="207">
        <f t="shared" si="11"/>
        <v>0.21897556309244282</v>
      </c>
      <c r="K31" s="351">
        <f t="shared" ref="K31" si="14">B15/O15*1000000</f>
        <v>13524.031200268941</v>
      </c>
      <c r="L31" s="352">
        <f t="shared" ref="L31" si="15">C15/P15*1000000</f>
        <v>9539.6997309345625</v>
      </c>
      <c r="M31" s="352">
        <f t="shared" ref="M31" si="16">D15/Q15*1000000</f>
        <v>19371.447379551755</v>
      </c>
      <c r="N31" s="353">
        <f t="shared" ref="N31" si="17">E15/R15*1000000</f>
        <v>12144.634563966942</v>
      </c>
      <c r="O31" s="351">
        <f t="shared" ref="O31" si="18">K15/M15*1000000</f>
        <v>13112.177064750415</v>
      </c>
      <c r="P31" s="353">
        <f t="shared" ref="P31" si="19">L15/N15*1000000</f>
        <v>18195.915339924755</v>
      </c>
      <c r="Q31" s="351">
        <f t="shared" ref="Q31" si="20">F15/S15*1000000</f>
        <v>44965.343100817176</v>
      </c>
      <c r="R31" s="353">
        <f t="shared" ref="R31" si="21">G15/T15*1000000</f>
        <v>16393.609538552784</v>
      </c>
      <c r="S31" s="351">
        <f t="shared" ref="S31" si="22">H15/U15*1000000</f>
        <v>40665.503835582822</v>
      </c>
      <c r="T31" s="352">
        <f t="shared" ref="T31" si="23">I15/V15*1000000</f>
        <v>23303.275393150689</v>
      </c>
      <c r="U31" s="353">
        <f t="shared" ref="U31" si="24">J15/W15*1000000</f>
        <v>2479.2973388862615</v>
      </c>
    </row>
    <row r="32" spans="1:21">
      <c r="F32" s="155" t="s">
        <v>1012</v>
      </c>
      <c r="G32" s="505">
        <f>SUM(G29:G31)</f>
        <v>0.73570484731270014</v>
      </c>
      <c r="H32" s="505">
        <f>SUM(H29:H31)</f>
        <v>0.73624313136810637</v>
      </c>
      <c r="I32" s="505">
        <f>SUM(I29:I31)</f>
        <v>0.41612299831196681</v>
      </c>
      <c r="J32" s="505">
        <f>SUM(J29:J31)</f>
        <v>0.51213148969475608</v>
      </c>
    </row>
    <row r="33" spans="1:37">
      <c r="A33" s="13"/>
      <c r="I33" s="150"/>
    </row>
    <row r="35" spans="1:37">
      <c r="P35" s="1"/>
      <c r="Q35" s="1"/>
      <c r="R35" s="1"/>
      <c r="S35" s="1"/>
      <c r="T35" s="1"/>
      <c r="U35" s="1"/>
      <c r="V35" s="1"/>
      <c r="W35" s="1"/>
      <c r="X35" s="1"/>
      <c r="Y35" s="1"/>
      <c r="Z35" s="1"/>
      <c r="AA35" s="1"/>
      <c r="AB35" s="1"/>
      <c r="AC35" s="1"/>
      <c r="AD35" s="1"/>
      <c r="AE35" s="1"/>
      <c r="AF35" s="1"/>
      <c r="AG35" s="1"/>
      <c r="AH35" s="1"/>
      <c r="AI35" s="1"/>
      <c r="AJ35" s="1"/>
      <c r="AK35" s="1"/>
    </row>
    <row r="36" spans="1:37">
      <c r="P36" s="1"/>
      <c r="Q36" s="1"/>
      <c r="R36" s="1"/>
      <c r="S36" s="1"/>
      <c r="T36" s="1"/>
      <c r="U36" s="1"/>
      <c r="V36" s="1"/>
      <c r="W36" s="1"/>
      <c r="X36" s="1"/>
      <c r="Y36" s="1"/>
      <c r="Z36" s="1"/>
      <c r="AA36" s="1"/>
      <c r="AB36" s="1"/>
      <c r="AC36" s="1"/>
      <c r="AD36" s="1"/>
      <c r="AE36" s="1"/>
      <c r="AF36" s="1"/>
      <c r="AG36" s="1"/>
      <c r="AH36" s="1"/>
      <c r="AI36" s="1"/>
      <c r="AJ36" s="1"/>
      <c r="AK36" s="1"/>
    </row>
    <row r="37" spans="1:37">
      <c r="P37" s="1"/>
      <c r="Q37" s="1"/>
      <c r="R37" s="1"/>
      <c r="S37" s="1"/>
      <c r="T37" s="1"/>
      <c r="U37" s="1"/>
      <c r="V37" s="1"/>
      <c r="W37" s="1"/>
      <c r="X37" s="1"/>
      <c r="Y37" s="1"/>
      <c r="Z37" s="1"/>
      <c r="AA37" s="1"/>
      <c r="AB37" s="1"/>
      <c r="AC37" s="1"/>
      <c r="AD37" s="1"/>
      <c r="AE37" s="1"/>
      <c r="AF37" s="1"/>
      <c r="AG37" s="1"/>
      <c r="AH37" s="1"/>
      <c r="AI37" s="1"/>
      <c r="AJ37" s="1"/>
      <c r="AK37" s="1"/>
    </row>
    <row r="38" spans="1:37">
      <c r="P38" s="1"/>
      <c r="Q38" s="1"/>
      <c r="R38" s="1"/>
      <c r="S38" s="1"/>
      <c r="T38" s="1"/>
      <c r="U38" s="1"/>
      <c r="V38" s="1"/>
      <c r="W38" s="1"/>
      <c r="X38" s="1"/>
      <c r="Y38" s="1"/>
      <c r="Z38" s="1"/>
      <c r="AA38" s="1"/>
      <c r="AB38" s="1"/>
      <c r="AC38" s="1"/>
      <c r="AD38" s="1"/>
      <c r="AE38" s="1"/>
      <c r="AF38" s="1"/>
      <c r="AG38" s="1"/>
      <c r="AH38" s="1"/>
      <c r="AI38" s="1"/>
      <c r="AJ38" s="1"/>
      <c r="AK38" s="1"/>
    </row>
    <row r="39" spans="1:37">
      <c r="P39" s="1"/>
      <c r="Q39" s="1"/>
      <c r="R39" s="1"/>
      <c r="S39" s="1"/>
      <c r="T39" s="1"/>
      <c r="U39" s="1"/>
      <c r="V39" s="1"/>
      <c r="W39" s="1"/>
      <c r="X39" s="1"/>
      <c r="Y39" s="1"/>
      <c r="Z39" s="1"/>
      <c r="AA39" s="1"/>
      <c r="AB39" s="1"/>
      <c r="AC39" s="1"/>
      <c r="AD39" s="1"/>
      <c r="AE39" s="1"/>
      <c r="AF39" s="1"/>
      <c r="AG39" s="1"/>
      <c r="AH39" s="1"/>
      <c r="AI39" s="1"/>
      <c r="AJ39" s="1"/>
      <c r="AK39" s="1"/>
    </row>
    <row r="40" spans="1:37">
      <c r="P40" s="1"/>
      <c r="Q40" s="1"/>
      <c r="R40" s="1"/>
      <c r="S40" s="1"/>
      <c r="T40" s="1"/>
      <c r="U40" s="1"/>
      <c r="V40" s="1"/>
      <c r="W40" s="1"/>
      <c r="X40" s="1"/>
      <c r="Y40" s="1"/>
      <c r="Z40" s="1"/>
      <c r="AA40" s="1"/>
      <c r="AB40" s="1"/>
      <c r="AC40" s="1"/>
      <c r="AD40" s="1"/>
      <c r="AE40" s="1"/>
      <c r="AF40" s="1"/>
      <c r="AG40" s="1"/>
      <c r="AH40" s="1"/>
      <c r="AI40" s="1"/>
      <c r="AJ40" s="1"/>
      <c r="AK40" s="1"/>
    </row>
    <row r="41" spans="1:37">
      <c r="P41" s="1"/>
      <c r="Q41" s="1"/>
      <c r="R41" s="1"/>
      <c r="S41" s="1"/>
      <c r="T41" s="1"/>
      <c r="U41" s="1"/>
      <c r="V41" s="1"/>
      <c r="W41" s="1"/>
      <c r="X41" s="1"/>
      <c r="Y41" s="1"/>
      <c r="Z41" s="1"/>
      <c r="AA41" s="1"/>
      <c r="AB41" s="1"/>
      <c r="AC41" s="1"/>
      <c r="AD41" s="1"/>
      <c r="AE41" s="1"/>
      <c r="AF41" s="1"/>
      <c r="AG41" s="1"/>
      <c r="AH41" s="1"/>
      <c r="AI41" s="1"/>
      <c r="AJ41" s="1"/>
      <c r="AK41" s="1"/>
    </row>
    <row r="42" spans="1:37">
      <c r="P42" s="1"/>
      <c r="Q42" s="1"/>
      <c r="R42" s="1"/>
      <c r="S42" s="1"/>
      <c r="T42" s="1"/>
      <c r="U42" s="1"/>
      <c r="V42" s="1"/>
      <c r="W42" s="1"/>
      <c r="X42" s="1"/>
      <c r="Y42" s="1"/>
      <c r="Z42" s="1"/>
      <c r="AA42" s="1"/>
      <c r="AB42" s="1"/>
      <c r="AC42" s="1"/>
      <c r="AD42" s="1"/>
      <c r="AE42" s="1"/>
      <c r="AF42" s="1"/>
      <c r="AG42" s="1"/>
      <c r="AH42" s="1"/>
      <c r="AI42" s="1"/>
      <c r="AJ42" s="1"/>
      <c r="AK42" s="1"/>
    </row>
    <row r="43" spans="1:37">
      <c r="P43" s="1"/>
      <c r="Q43" s="1"/>
      <c r="R43" s="1"/>
      <c r="S43" s="1"/>
      <c r="T43" s="1"/>
      <c r="U43" s="1"/>
      <c r="V43" s="1"/>
      <c r="W43" s="1"/>
      <c r="X43" s="1"/>
      <c r="Y43" s="1"/>
      <c r="Z43" s="1"/>
      <c r="AA43" s="1"/>
      <c r="AB43" s="1"/>
      <c r="AC43" s="1"/>
      <c r="AD43" s="1"/>
      <c r="AE43" s="1"/>
      <c r="AF43" s="1"/>
      <c r="AG43" s="1"/>
      <c r="AH43" s="1"/>
      <c r="AI43" s="1"/>
      <c r="AJ43" s="1"/>
      <c r="AK43" s="1"/>
    </row>
    <row r="44" spans="1:37">
      <c r="P44" s="1"/>
      <c r="Q44" s="1"/>
      <c r="R44" s="1"/>
      <c r="S44" s="1"/>
      <c r="T44" s="1"/>
      <c r="U44" s="1"/>
      <c r="V44" s="1"/>
      <c r="W44" s="1"/>
      <c r="X44" s="1"/>
      <c r="Y44" s="1"/>
      <c r="Z44" s="1"/>
      <c r="AA44" s="1"/>
      <c r="AB44" s="1"/>
      <c r="AC44" s="1"/>
      <c r="AD44" s="1"/>
      <c r="AE44" s="1"/>
      <c r="AF44" s="1"/>
      <c r="AG44" s="1"/>
      <c r="AH44" s="1"/>
      <c r="AI44" s="1"/>
      <c r="AJ44" s="1"/>
      <c r="AK44" s="1"/>
    </row>
    <row r="45" spans="1:37">
      <c r="P45" s="1"/>
      <c r="Q45" s="1"/>
      <c r="R45" s="1"/>
      <c r="S45" s="1"/>
      <c r="T45" s="1"/>
      <c r="U45" s="1"/>
      <c r="V45" s="1"/>
      <c r="W45" s="1"/>
      <c r="X45" s="1"/>
      <c r="Y45" s="1"/>
      <c r="Z45" s="1"/>
      <c r="AA45" s="1"/>
      <c r="AB45" s="1"/>
      <c r="AC45" s="1"/>
      <c r="AD45" s="1"/>
      <c r="AE45" s="1"/>
      <c r="AF45" s="1"/>
      <c r="AG45" s="1"/>
      <c r="AH45" s="1"/>
      <c r="AI45" s="1"/>
      <c r="AJ45" s="1"/>
      <c r="AK45" s="1"/>
    </row>
    <row r="51" spans="7:7">
      <c r="G51" s="155" t="s">
        <v>1011</v>
      </c>
    </row>
    <row r="53" spans="7:7">
      <c r="G53" s="268">
        <f>SUM(B10:C11)/SUM(B7:C15)</f>
        <v>0.15957934706816851</v>
      </c>
    </row>
    <row r="82" spans="7:7">
      <c r="G82" t="s">
        <v>1074</v>
      </c>
    </row>
    <row r="84" spans="7:7">
      <c r="G84" s="602">
        <f>SUM(D30:D31)/SUM(D23:D31)</f>
        <v>0.55853482522511777</v>
      </c>
    </row>
    <row r="95" spans="7:7">
      <c r="G95" t="s">
        <v>1077</v>
      </c>
    </row>
    <row r="97" spans="7:7">
      <c r="G97" s="602">
        <f>SUM(E30:E31)/SUM(E23:E31)</f>
        <v>0.55437472474329452</v>
      </c>
    </row>
  </sheetData>
  <mergeCells count="1">
    <mergeCell ref="M1:N1"/>
  </mergeCells>
  <phoneticPr fontId="0" type="noConversion"/>
  <hyperlinks>
    <hyperlink ref="M1:N1" location="Contents!A1" display="Back to Contents" xr:uid="{00000000-0004-0000-1000-000000000000}"/>
  </hyperlinks>
  <pageMargins left="0.75" right="0.75" top="1" bottom="1" header="0.5" footer="0.5"/>
  <pageSetup paperSize="9" orientation="portrait" horizontalDpi="4294967292" verticalDpi="4294967292"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U16"/>
  <sheetViews>
    <sheetView workbookViewId="0">
      <selection activeCell="M1" sqref="M1:N1"/>
    </sheetView>
  </sheetViews>
  <sheetFormatPr defaultColWidth="8.85546875" defaultRowHeight="12.75"/>
  <cols>
    <col min="1" max="2" width="8.85546875" customWidth="1"/>
    <col min="3" max="3" width="11" customWidth="1"/>
    <col min="4" max="4" width="11.42578125" customWidth="1"/>
  </cols>
  <sheetData>
    <row r="1" spans="1:21" ht="28.5" customHeight="1">
      <c r="A1" s="28" t="s">
        <v>339</v>
      </c>
      <c r="B1" s="24"/>
      <c r="C1" s="24"/>
      <c r="D1" s="24"/>
      <c r="E1" s="24"/>
      <c r="F1" s="24"/>
      <c r="G1" s="24"/>
      <c r="H1" s="24"/>
      <c r="I1" s="24"/>
      <c r="J1" s="24"/>
      <c r="K1" s="24"/>
      <c r="L1" s="24"/>
      <c r="M1" s="683" t="s">
        <v>473</v>
      </c>
      <c r="N1" s="683"/>
      <c r="O1" s="24"/>
      <c r="P1" s="24"/>
      <c r="Q1" s="24"/>
      <c r="R1" s="24"/>
      <c r="S1" s="24"/>
      <c r="T1" s="24"/>
      <c r="U1" s="24"/>
    </row>
    <row r="2" spans="1:21" ht="51">
      <c r="A2" s="9" t="s">
        <v>6</v>
      </c>
      <c r="B2" s="9" t="s">
        <v>7</v>
      </c>
      <c r="C2" s="9" t="s">
        <v>428</v>
      </c>
      <c r="D2" s="9" t="s">
        <v>429</v>
      </c>
      <c r="E2" s="9" t="s">
        <v>679</v>
      </c>
      <c r="F2" s="9" t="s">
        <v>383</v>
      </c>
    </row>
    <row r="3" spans="1:21">
      <c r="A3" s="8">
        <f>'1.3a,c'!A3</f>
        <v>18252.120953000001</v>
      </c>
      <c r="B3" s="8">
        <f>'1.3a,c'!B3</f>
        <v>17488.168577</v>
      </c>
      <c r="C3" s="8">
        <f>'1.3a,c'!C3</f>
        <v>7847.9159394999997</v>
      </c>
      <c r="D3" s="8">
        <f>'1.3a,c'!D3</f>
        <v>1285.8493814999999</v>
      </c>
      <c r="E3" s="8">
        <f>'1.3a,c'!E3</f>
        <v>3074.1343161</v>
      </c>
      <c r="F3" s="8">
        <f>'1.3a,c'!F3</f>
        <v>727.59150390000002</v>
      </c>
    </row>
    <row r="5" spans="1:21">
      <c r="A5" s="13" t="s">
        <v>533</v>
      </c>
    </row>
    <row r="8" spans="1:21" ht="51">
      <c r="A8" s="9" t="s">
        <v>6</v>
      </c>
      <c r="B8" s="9" t="s">
        <v>428</v>
      </c>
      <c r="C8" s="9" t="s">
        <v>7</v>
      </c>
      <c r="D8" s="9" t="s">
        <v>429</v>
      </c>
    </row>
    <row r="9" spans="1:21">
      <c r="A9" s="8">
        <f>A3</f>
        <v>18252.120953000001</v>
      </c>
      <c r="B9" s="8">
        <f>C3</f>
        <v>7847.9159394999997</v>
      </c>
      <c r="C9" s="8">
        <f>B3</f>
        <v>17488.168577</v>
      </c>
      <c r="D9" s="8">
        <f>D3</f>
        <v>1285.8493814999999</v>
      </c>
      <c r="E9" s="8">
        <f>SUM(A9:D9)</f>
        <v>44874.054850999994</v>
      </c>
    </row>
    <row r="11" spans="1:21">
      <c r="A11" s="657">
        <f>A9/$E9</f>
        <v>0.40674106705098129</v>
      </c>
      <c r="B11" s="657">
        <f t="shared" ref="B11:D11" si="0">B9/$E9</f>
        <v>0.17488760410794732</v>
      </c>
      <c r="C11" s="657">
        <f t="shared" si="0"/>
        <v>0.38971670010806447</v>
      </c>
      <c r="D11" s="657">
        <f t="shared" si="0"/>
        <v>2.8654628733007077E-2</v>
      </c>
    </row>
    <row r="15" spans="1:21">
      <c r="D15" s="67"/>
      <c r="E15" s="67"/>
      <c r="F15" s="67"/>
      <c r="G15" s="67"/>
      <c r="H15" s="67"/>
      <c r="I15" s="530"/>
    </row>
    <row r="16" spans="1:21">
      <c r="D16" s="8"/>
      <c r="E16" s="8"/>
      <c r="F16" s="8"/>
      <c r="G16" s="8"/>
      <c r="H16" s="8"/>
      <c r="I16" s="97"/>
    </row>
  </sheetData>
  <mergeCells count="1">
    <mergeCell ref="M1:N1"/>
  </mergeCells>
  <phoneticPr fontId="0" type="noConversion"/>
  <hyperlinks>
    <hyperlink ref="M1:N1" location="Contents!A1" display="Back to Contents" xr:uid="{00000000-0004-0000-1100-000000000000}"/>
  </hyperlinks>
  <pageMargins left="0.75" right="0.75" top="1" bottom="1" header="0.5" footer="0.5"/>
  <pageSetup paperSize="9" orientation="landscape" horizontalDpi="4294967292" verticalDpi="4294967292"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tint="0.39997558519241921"/>
  </sheetPr>
  <dimension ref="A1:U52"/>
  <sheetViews>
    <sheetView zoomScaleNormal="100" workbookViewId="0"/>
  </sheetViews>
  <sheetFormatPr defaultColWidth="8.85546875" defaultRowHeight="12.75"/>
  <cols>
    <col min="1" max="1" width="8.85546875" customWidth="1"/>
    <col min="2" max="2" width="10" customWidth="1"/>
    <col min="3" max="3" width="11.42578125" customWidth="1"/>
    <col min="4" max="4" width="9.5703125" bestFit="1" customWidth="1"/>
  </cols>
  <sheetData>
    <row r="1" spans="1:21" ht="26.25" customHeight="1">
      <c r="A1" s="28" t="s">
        <v>340</v>
      </c>
      <c r="B1" s="29"/>
      <c r="C1" s="29"/>
      <c r="D1" s="29"/>
      <c r="E1" s="29"/>
      <c r="F1" s="29"/>
      <c r="G1" s="29"/>
      <c r="H1" s="29"/>
      <c r="I1" s="29"/>
      <c r="J1" s="29"/>
      <c r="K1" s="29"/>
      <c r="L1" s="29"/>
      <c r="M1" s="683" t="s">
        <v>473</v>
      </c>
      <c r="N1" s="683"/>
      <c r="O1" s="29"/>
      <c r="P1" s="29"/>
      <c r="Q1" s="29"/>
      <c r="R1" s="29"/>
      <c r="S1" s="29"/>
      <c r="T1" s="29"/>
      <c r="U1" s="29"/>
    </row>
    <row r="2" spans="1:21" ht="33.75">
      <c r="A2" s="308" t="s">
        <v>33</v>
      </c>
      <c r="B2" s="308" t="s">
        <v>212</v>
      </c>
      <c r="C2" s="308" t="s">
        <v>213</v>
      </c>
      <c r="D2" s="308" t="s">
        <v>401</v>
      </c>
    </row>
    <row r="3" spans="1:21">
      <c r="A3" s="155" t="s">
        <v>540</v>
      </c>
      <c r="B3" s="354">
        <v>3094.9036133999998</v>
      </c>
      <c r="C3" s="354">
        <v>3844.5398624999998</v>
      </c>
      <c r="D3" s="354">
        <v>3190.2165599999998</v>
      </c>
    </row>
    <row r="4" spans="1:21">
      <c r="A4" s="155" t="s">
        <v>541</v>
      </c>
      <c r="B4" s="354">
        <v>3394.5591467999998</v>
      </c>
      <c r="C4" s="354">
        <v>4285.2727771999998</v>
      </c>
      <c r="D4" s="354">
        <v>3504.9847282000001</v>
      </c>
    </row>
    <row r="5" spans="1:21">
      <c r="A5" s="155" t="s">
        <v>432</v>
      </c>
      <c r="B5" s="354">
        <v>1643.9800376999999</v>
      </c>
      <c r="C5" s="354">
        <v>4118.2070968999997</v>
      </c>
      <c r="D5" s="354">
        <v>2242.1769107999999</v>
      </c>
    </row>
    <row r="6" spans="1:21">
      <c r="A6" s="155">
        <v>1980</v>
      </c>
      <c r="B6" s="354">
        <v>3889.9696552</v>
      </c>
      <c r="C6" s="354">
        <v>4809.0349687999997</v>
      </c>
      <c r="D6" s="354">
        <v>4153.8071455999998</v>
      </c>
    </row>
    <row r="7" spans="1:21">
      <c r="A7" s="155">
        <v>1981</v>
      </c>
      <c r="B7" s="354">
        <v>3610.4734954999999</v>
      </c>
      <c r="C7" s="354">
        <v>5250.8346148000001</v>
      </c>
      <c r="D7" s="354">
        <v>4102.7819566999997</v>
      </c>
    </row>
    <row r="8" spans="1:21">
      <c r="A8" s="155">
        <v>1982</v>
      </c>
      <c r="B8" s="354">
        <v>3946.1202262000002</v>
      </c>
      <c r="C8" s="354">
        <v>4668.0271945000004</v>
      </c>
      <c r="D8" s="354">
        <v>4197.6009322</v>
      </c>
    </row>
    <row r="9" spans="1:21">
      <c r="A9" s="155">
        <v>1983</v>
      </c>
      <c r="B9" s="354">
        <v>3290.9086769999999</v>
      </c>
      <c r="C9" s="354">
        <v>4175.3220087999998</v>
      </c>
      <c r="D9" s="354">
        <v>3599.0627562</v>
      </c>
    </row>
    <row r="10" spans="1:21">
      <c r="A10" s="155">
        <v>1984</v>
      </c>
      <c r="B10" s="354">
        <v>3514.63717</v>
      </c>
      <c r="C10" s="354">
        <v>4089.7576192000001</v>
      </c>
      <c r="D10" s="354">
        <v>3726.5480655000001</v>
      </c>
    </row>
    <row r="11" spans="1:21">
      <c r="A11" s="155">
        <v>1985</v>
      </c>
      <c r="B11" s="354">
        <v>3724.8249787</v>
      </c>
      <c r="C11" s="354">
        <v>4321.5572480000001</v>
      </c>
      <c r="D11" s="354">
        <v>3945.4238922999998</v>
      </c>
    </row>
    <row r="12" spans="1:21">
      <c r="A12" s="155">
        <v>1986</v>
      </c>
      <c r="B12" s="354">
        <v>3856.2637795000001</v>
      </c>
      <c r="C12" s="354">
        <v>4641.9415700999998</v>
      </c>
      <c r="D12" s="354">
        <v>4111.3730641000002</v>
      </c>
    </row>
    <row r="13" spans="1:21">
      <c r="A13" s="155">
        <v>1987</v>
      </c>
      <c r="B13" s="354">
        <v>4212.2615188</v>
      </c>
      <c r="C13" s="354">
        <v>4784.7310071000002</v>
      </c>
      <c r="D13" s="354">
        <v>4380.2602789000002</v>
      </c>
    </row>
    <row r="14" spans="1:21">
      <c r="A14" s="155">
        <v>1988</v>
      </c>
      <c r="B14" s="354">
        <v>4564.5675404000003</v>
      </c>
      <c r="C14" s="354">
        <v>5019.4335239000002</v>
      </c>
      <c r="D14" s="354">
        <v>4703.3223398</v>
      </c>
    </row>
    <row r="15" spans="1:21">
      <c r="A15" s="155">
        <v>1989</v>
      </c>
      <c r="B15" s="354">
        <v>4956.4151044</v>
      </c>
      <c r="C15" s="354">
        <v>5211.2136389999996</v>
      </c>
      <c r="D15" s="354">
        <v>5026.5122173999998</v>
      </c>
    </row>
    <row r="16" spans="1:21">
      <c r="A16" s="155">
        <v>1990</v>
      </c>
      <c r="B16" s="354">
        <v>5266.1902767000001</v>
      </c>
      <c r="C16" s="354">
        <v>5716.6786687000003</v>
      </c>
      <c r="D16" s="354">
        <v>5387.2261933</v>
      </c>
    </row>
    <row r="17" spans="1:4">
      <c r="A17" s="155">
        <v>1991</v>
      </c>
      <c r="B17" s="354">
        <v>5784.1892588999999</v>
      </c>
      <c r="C17" s="354">
        <v>6050.9538946000002</v>
      </c>
      <c r="D17" s="354">
        <v>5840.1842403999999</v>
      </c>
    </row>
    <row r="18" spans="1:4">
      <c r="A18" s="155">
        <v>1992</v>
      </c>
      <c r="B18" s="354">
        <v>6058.0368926000001</v>
      </c>
      <c r="C18" s="354">
        <v>6401.0625852000003</v>
      </c>
      <c r="D18" s="354">
        <v>6119.5866503999996</v>
      </c>
    </row>
    <row r="19" spans="1:4">
      <c r="A19" s="155">
        <v>1993</v>
      </c>
      <c r="B19" s="354">
        <v>6480.9889547000002</v>
      </c>
      <c r="C19" s="354">
        <v>6600.8370573000002</v>
      </c>
      <c r="D19" s="354">
        <v>6501.6978442999998</v>
      </c>
    </row>
    <row r="20" spans="1:4">
      <c r="A20" s="155">
        <v>1994</v>
      </c>
      <c r="B20" s="354">
        <v>6891.3439467999997</v>
      </c>
      <c r="C20" s="354">
        <v>6877.944872</v>
      </c>
      <c r="D20" s="354">
        <v>6889.4113611000002</v>
      </c>
    </row>
    <row r="21" spans="1:4">
      <c r="A21" s="155">
        <v>1995</v>
      </c>
      <c r="B21" s="354">
        <v>7527.8730151</v>
      </c>
      <c r="C21" s="354">
        <v>7511.5521452000003</v>
      </c>
      <c r="D21" s="354">
        <v>7526.0342741000004</v>
      </c>
    </row>
    <row r="22" spans="1:4">
      <c r="A22" s="155">
        <v>1996</v>
      </c>
      <c r="B22" s="354">
        <v>8179.9809285000001</v>
      </c>
      <c r="C22" s="354">
        <v>7751.1487141999996</v>
      </c>
      <c r="D22" s="354">
        <v>8143.3594386000004</v>
      </c>
    </row>
    <row r="23" spans="1:4">
      <c r="A23" s="155">
        <v>1997</v>
      </c>
      <c r="B23" s="354">
        <v>8358.6560690000006</v>
      </c>
      <c r="C23" s="354">
        <v>8359.6374586999991</v>
      </c>
      <c r="D23" s="354">
        <v>8358.7481946999997</v>
      </c>
    </row>
    <row r="24" spans="1:4">
      <c r="A24" s="155">
        <v>1998</v>
      </c>
      <c r="B24" s="354">
        <v>8616.3253497000005</v>
      </c>
      <c r="C24" s="354">
        <v>8675.9298294</v>
      </c>
      <c r="D24" s="354">
        <v>8621.9673748000005</v>
      </c>
    </row>
    <row r="25" spans="1:4">
      <c r="A25" s="155">
        <v>1999</v>
      </c>
      <c r="B25" s="354">
        <v>8783.5080443000006</v>
      </c>
      <c r="C25" s="354">
        <v>9317.9117688999995</v>
      </c>
      <c r="D25" s="354">
        <v>8844.8557638999991</v>
      </c>
    </row>
    <row r="26" spans="1:4">
      <c r="A26" s="155">
        <v>2000</v>
      </c>
      <c r="B26" s="354">
        <v>9156.9496619000001</v>
      </c>
      <c r="C26" s="354">
        <v>9464.5911976999996</v>
      </c>
      <c r="D26" s="354">
        <v>9191.8572158999996</v>
      </c>
    </row>
    <row r="27" spans="1:4">
      <c r="A27" s="155">
        <v>2001</v>
      </c>
      <c r="B27" s="354">
        <v>9477.4378137999993</v>
      </c>
      <c r="C27" s="354">
        <v>9731.1044490999993</v>
      </c>
      <c r="D27" s="354">
        <v>9505.3165845000003</v>
      </c>
    </row>
    <row r="28" spans="1:4">
      <c r="A28" s="155">
        <v>2002</v>
      </c>
      <c r="B28" s="354">
        <v>9699.8171808999996</v>
      </c>
      <c r="C28" s="354">
        <v>10082.212724999999</v>
      </c>
      <c r="D28" s="354">
        <v>9744.1406926</v>
      </c>
    </row>
    <row r="29" spans="1:4">
      <c r="A29" s="155">
        <v>2003</v>
      </c>
      <c r="B29" s="354">
        <v>9835.0367753999999</v>
      </c>
      <c r="C29" s="354">
        <v>10627.936583000001</v>
      </c>
      <c r="D29" s="354">
        <v>9942.8060910000004</v>
      </c>
    </row>
    <row r="30" spans="1:4">
      <c r="A30" s="155">
        <v>2004</v>
      </c>
      <c r="B30" s="354">
        <v>10970.566687</v>
      </c>
      <c r="C30" s="354">
        <v>11419.493479999999</v>
      </c>
      <c r="D30" s="354">
        <v>11011.104491</v>
      </c>
    </row>
    <row r="31" spans="1:4">
      <c r="A31" s="155">
        <v>2005</v>
      </c>
      <c r="B31" s="354">
        <v>11095.723904</v>
      </c>
      <c r="C31" s="354">
        <v>12888.887879</v>
      </c>
      <c r="D31" s="354">
        <v>11242.655527000001</v>
      </c>
    </row>
    <row r="32" spans="1:4">
      <c r="A32" s="155">
        <v>2006</v>
      </c>
      <c r="B32" s="354">
        <v>11269.373694</v>
      </c>
      <c r="C32" s="354">
        <v>13705.631233</v>
      </c>
      <c r="D32" s="354">
        <v>11480.215867999999</v>
      </c>
    </row>
    <row r="33" spans="1:19">
      <c r="A33" s="155">
        <v>2007</v>
      </c>
      <c r="B33" s="354">
        <v>10911.783246000001</v>
      </c>
      <c r="C33" s="354">
        <v>14670.840705000001</v>
      </c>
      <c r="D33" s="354">
        <v>11302.429214</v>
      </c>
    </row>
    <row r="34" spans="1:19">
      <c r="A34" s="155">
        <v>2008</v>
      </c>
      <c r="B34" s="354">
        <v>11247.322553</v>
      </c>
      <c r="C34" s="354">
        <v>14982.103563999999</v>
      </c>
      <c r="D34" s="354">
        <v>11770.239981000001</v>
      </c>
    </row>
    <row r="35" spans="1:19">
      <c r="A35" s="155">
        <v>2009</v>
      </c>
      <c r="B35" s="354">
        <v>10937.7111</v>
      </c>
      <c r="C35" s="354">
        <v>15527.692333999999</v>
      </c>
      <c r="D35" s="354">
        <v>11590.358608</v>
      </c>
    </row>
    <row r="36" spans="1:19">
      <c r="A36" s="155">
        <v>2010</v>
      </c>
      <c r="B36" s="354">
        <v>11956.541488000001</v>
      </c>
      <c r="C36" s="354">
        <v>16269.437081</v>
      </c>
      <c r="D36" s="354">
        <v>12693.669365</v>
      </c>
    </row>
    <row r="37" spans="1:19">
      <c r="A37" s="155">
        <v>2011</v>
      </c>
      <c r="B37" s="354">
        <v>12525.137515</v>
      </c>
      <c r="C37" s="354">
        <v>17550.906342999999</v>
      </c>
      <c r="D37" s="354">
        <v>13489.276980000001</v>
      </c>
    </row>
    <row r="38" spans="1:19">
      <c r="A38" s="155">
        <v>2012</v>
      </c>
      <c r="B38" s="354">
        <v>12786.350673000001</v>
      </c>
      <c r="C38" s="354">
        <v>18051.890600999999</v>
      </c>
      <c r="D38" s="354">
        <v>13828.104304</v>
      </c>
    </row>
    <row r="39" spans="1:19">
      <c r="A39" s="155">
        <v>2013</v>
      </c>
      <c r="B39" s="354">
        <v>12531.256571</v>
      </c>
      <c r="C39" s="354">
        <v>19046.471487999999</v>
      </c>
      <c r="D39" s="354">
        <v>14040.329814999999</v>
      </c>
    </row>
    <row r="40" spans="1:19">
      <c r="A40" s="155">
        <v>2014</v>
      </c>
      <c r="B40" s="654">
        <v>13317.509572000001</v>
      </c>
      <c r="C40" s="654">
        <v>20460.268854000002</v>
      </c>
      <c r="D40" s="654">
        <v>15104.984379</v>
      </c>
    </row>
    <row r="41" spans="1:19">
      <c r="A41" s="155">
        <v>2015</v>
      </c>
      <c r="B41" s="354">
        <v>14230.169327</v>
      </c>
      <c r="C41" s="354">
        <v>21604.902269999999</v>
      </c>
      <c r="D41" s="354">
        <v>16142.993901</v>
      </c>
    </row>
    <row r="42" spans="1:19">
      <c r="A42" s="155">
        <v>2016</v>
      </c>
      <c r="B42" s="354">
        <v>14952.009840999999</v>
      </c>
      <c r="C42" s="354">
        <v>21831.388384999998</v>
      </c>
      <c r="D42" s="354">
        <v>16823.471787999999</v>
      </c>
    </row>
    <row r="43" spans="1:19">
      <c r="A43" s="155">
        <v>2017</v>
      </c>
      <c r="B43" s="354">
        <v>15247.533055</v>
      </c>
      <c r="C43" s="354">
        <v>20882.597206999999</v>
      </c>
      <c r="D43" s="354">
        <v>16895.214108</v>
      </c>
    </row>
    <row r="44" spans="1:19">
      <c r="A44" s="155"/>
      <c r="B44" s="354"/>
      <c r="C44" s="354"/>
      <c r="D44" s="354"/>
    </row>
    <row r="45" spans="1:19">
      <c r="A45" s="155"/>
      <c r="B45" s="354"/>
      <c r="C45" s="354"/>
      <c r="D45" s="354"/>
    </row>
    <row r="46" spans="1:19">
      <c r="A46" s="647" t="s">
        <v>1195</v>
      </c>
      <c r="B46" s="633"/>
      <c r="C46" s="633"/>
      <c r="D46" s="633"/>
      <c r="E46" s="633"/>
      <c r="F46" s="633"/>
      <c r="G46" s="633"/>
      <c r="H46" s="633"/>
      <c r="I46" s="633"/>
      <c r="J46" s="633"/>
      <c r="K46" s="633"/>
      <c r="L46" s="633"/>
      <c r="M46" s="633"/>
      <c r="N46" s="633"/>
      <c r="O46" s="633"/>
      <c r="P46" s="633"/>
      <c r="Q46" s="633"/>
      <c r="R46" s="633"/>
      <c r="S46" s="633"/>
    </row>
    <row r="47" spans="1:19">
      <c r="B47" s="5"/>
      <c r="C47" s="5"/>
      <c r="D47" s="5"/>
    </row>
    <row r="48" spans="1:19">
      <c r="B48" s="5"/>
      <c r="C48" s="5"/>
      <c r="D48" s="5"/>
    </row>
    <row r="49" spans="2:4">
      <c r="B49" s="5"/>
      <c r="C49" s="5"/>
      <c r="D49" s="5"/>
    </row>
    <row r="50" spans="2:4">
      <c r="B50" s="5"/>
      <c r="C50" s="5"/>
      <c r="D50" s="5"/>
    </row>
    <row r="51" spans="2:4">
      <c r="B51" s="5"/>
      <c r="C51" s="5"/>
      <c r="D51" s="5"/>
    </row>
    <row r="52" spans="2:4">
      <c r="B52" s="5"/>
      <c r="C52" s="5"/>
      <c r="D52" s="5"/>
    </row>
  </sheetData>
  <mergeCells count="1">
    <mergeCell ref="M1:N1"/>
  </mergeCells>
  <phoneticPr fontId="0" type="noConversion"/>
  <hyperlinks>
    <hyperlink ref="M1:N1" location="Contents!A1" display="Back to Contents" xr:uid="{00000000-0004-0000-1200-000000000000}"/>
  </hyperlinks>
  <pageMargins left="0.75" right="0.75" top="1" bottom="1" header="0.5" footer="0.5"/>
  <pageSetup paperSize="9" orientation="landscape" horizontalDpi="4294967292" vertic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sheetPr>
  <dimension ref="A1:Y52"/>
  <sheetViews>
    <sheetView zoomScale="85" zoomScaleNormal="85" workbookViewId="0">
      <selection activeCell="M1" sqref="M1:N1"/>
    </sheetView>
  </sheetViews>
  <sheetFormatPr defaultColWidth="8.85546875" defaultRowHeight="12.75"/>
  <cols>
    <col min="1" max="13" width="8.85546875" customWidth="1"/>
    <col min="14" max="14" width="10.42578125" bestFit="1" customWidth="1"/>
    <col min="19" max="19" width="13.5703125" customWidth="1"/>
    <col min="20" max="20" width="12.42578125" customWidth="1"/>
  </cols>
  <sheetData>
    <row r="1" spans="1:23" ht="27" customHeight="1">
      <c r="A1" s="28" t="s">
        <v>312</v>
      </c>
      <c r="B1" s="29"/>
      <c r="C1" s="29"/>
      <c r="D1" s="29"/>
      <c r="E1" s="29"/>
      <c r="F1" s="29"/>
      <c r="G1" s="29"/>
      <c r="H1" s="28"/>
      <c r="I1" s="28" t="s">
        <v>465</v>
      </c>
      <c r="J1" s="29"/>
      <c r="K1" s="24"/>
      <c r="L1" s="24"/>
      <c r="M1" s="683" t="s">
        <v>473</v>
      </c>
      <c r="N1" s="683"/>
      <c r="O1" s="24"/>
      <c r="P1" s="24"/>
      <c r="Q1" s="24"/>
      <c r="R1" s="24"/>
      <c r="S1" s="24"/>
    </row>
    <row r="2" spans="1:23" ht="63.75">
      <c r="A2" s="4" t="s">
        <v>416</v>
      </c>
      <c r="B2" s="4" t="s">
        <v>176</v>
      </c>
      <c r="C2" s="4" t="s">
        <v>213</v>
      </c>
      <c r="D2" s="4" t="s">
        <v>381</v>
      </c>
      <c r="E2" s="4" t="s">
        <v>129</v>
      </c>
      <c r="F2" s="4" t="s">
        <v>382</v>
      </c>
      <c r="G2" s="4" t="s">
        <v>383</v>
      </c>
      <c r="H2" s="4" t="s">
        <v>426</v>
      </c>
      <c r="J2" s="4" t="s">
        <v>176</v>
      </c>
      <c r="K2" s="4" t="s">
        <v>213</v>
      </c>
      <c r="L2" s="4" t="s">
        <v>474</v>
      </c>
      <c r="M2" s="4" t="s">
        <v>129</v>
      </c>
      <c r="N2" s="4" t="s">
        <v>382</v>
      </c>
      <c r="O2" s="4" t="s">
        <v>383</v>
      </c>
      <c r="P2" s="4" t="s">
        <v>426</v>
      </c>
      <c r="R2" s="4" t="s">
        <v>128</v>
      </c>
      <c r="S2" s="120" t="s">
        <v>722</v>
      </c>
      <c r="T2" s="120" t="s">
        <v>723</v>
      </c>
      <c r="U2" s="120" t="s">
        <v>988</v>
      </c>
      <c r="V2" s="120" t="s">
        <v>1025</v>
      </c>
      <c r="W2" s="120" t="s">
        <v>878</v>
      </c>
    </row>
    <row r="3" spans="1:23">
      <c r="A3">
        <v>2000</v>
      </c>
      <c r="B3">
        <v>2147811</v>
      </c>
      <c r="C3">
        <v>347237</v>
      </c>
      <c r="D3">
        <v>78122</v>
      </c>
      <c r="E3">
        <v>95630</v>
      </c>
      <c r="F3">
        <v>4587</v>
      </c>
      <c r="G3">
        <v>12320</v>
      </c>
      <c r="H3">
        <f>SUM(B3:G3)</f>
        <v>2685707</v>
      </c>
      <c r="J3" s="6"/>
      <c r="K3" s="6"/>
      <c r="L3" s="6"/>
      <c r="M3" s="6"/>
      <c r="N3" s="6"/>
      <c r="O3" s="6"/>
      <c r="P3" s="6"/>
      <c r="R3">
        <f t="shared" ref="R3:R12" si="0">B3+C3</f>
        <v>2495048</v>
      </c>
      <c r="U3" s="3">
        <f>B3/'1.4 to 1.7'!E3</f>
        <v>556.7594680768334</v>
      </c>
      <c r="V3" s="3">
        <f>C3/'1.4 to 1.7'!E3</f>
        <v>90.011405759908754</v>
      </c>
      <c r="W3" s="1">
        <f t="shared" ref="W3" si="1">SUM(U3:V3)</f>
        <v>646.77087383674211</v>
      </c>
    </row>
    <row r="4" spans="1:23">
      <c r="A4">
        <v>2001</v>
      </c>
      <c r="B4">
        <v>2213793</v>
      </c>
      <c r="C4">
        <v>349819</v>
      </c>
      <c r="D4">
        <v>78645</v>
      </c>
      <c r="E4">
        <v>97830</v>
      </c>
      <c r="F4">
        <v>4904</v>
      </c>
      <c r="G4">
        <v>12520</v>
      </c>
      <c r="H4">
        <f t="shared" ref="H4:H12" si="2">SUM(B4:G4)</f>
        <v>2757511</v>
      </c>
      <c r="J4" s="93">
        <f t="shared" ref="J4:J18" si="3">B4/B$3-1</f>
        <v>3.0720580162779676E-2</v>
      </c>
      <c r="K4" s="93">
        <f t="shared" ref="K4:K18" si="4">C4/C$3-1</f>
        <v>7.4358435304993087E-3</v>
      </c>
      <c r="L4" s="93">
        <f t="shared" ref="L4:L18" si="5">D4/D$3-1</f>
        <v>6.6946570748316336E-3</v>
      </c>
      <c r="M4" s="93">
        <f t="shared" ref="M4:M18" si="6">E4/E$3-1</f>
        <v>2.3005333054480825E-2</v>
      </c>
      <c r="N4" s="93">
        <f t="shared" ref="N4:N18" si="7">F4/F$3-1</f>
        <v>6.9108349683889347E-2</v>
      </c>
      <c r="O4" s="93">
        <f t="shared" ref="O4:O18" si="8">G4/G$3-1</f>
        <v>1.6233766233766156E-2</v>
      </c>
      <c r="P4" s="93">
        <f t="shared" ref="P4:P18" si="9">H4/H$3-1</f>
        <v>2.6735604442331251E-2</v>
      </c>
      <c r="R4">
        <f t="shared" si="0"/>
        <v>2563612</v>
      </c>
      <c r="S4">
        <f>R4-R3</f>
        <v>68564</v>
      </c>
      <c r="T4">
        <f>B4-B3</f>
        <v>65982</v>
      </c>
      <c r="U4" s="3">
        <f>B4/'1.4 to 1.7'!E4</f>
        <v>570.49168921530736</v>
      </c>
      <c r="V4" s="3">
        <f>C4/'1.4 to 1.7'!E4</f>
        <v>90.147919082592452</v>
      </c>
      <c r="W4" s="1">
        <f t="shared" ref="W4:W21" si="10">SUM(U4:V4)</f>
        <v>660.63960829789983</v>
      </c>
    </row>
    <row r="5" spans="1:23">
      <c r="A5">
        <v>2002</v>
      </c>
      <c r="B5">
        <v>2292477</v>
      </c>
      <c r="C5">
        <v>355424</v>
      </c>
      <c r="D5">
        <v>80161</v>
      </c>
      <c r="E5">
        <v>101617</v>
      </c>
      <c r="F5">
        <v>5344</v>
      </c>
      <c r="G5">
        <v>13133</v>
      </c>
      <c r="H5">
        <f t="shared" si="2"/>
        <v>2848156</v>
      </c>
      <c r="J5" s="93">
        <f t="shared" si="3"/>
        <v>6.7355088506390937E-2</v>
      </c>
      <c r="K5" s="93">
        <f t="shared" si="4"/>
        <v>2.35775565391938E-2</v>
      </c>
      <c r="L5" s="93">
        <f t="shared" si="5"/>
        <v>2.6100202247766324E-2</v>
      </c>
      <c r="M5" s="93">
        <f t="shared" si="6"/>
        <v>6.2605876816898443E-2</v>
      </c>
      <c r="N5" s="93">
        <f t="shared" si="7"/>
        <v>0.16503161107477649</v>
      </c>
      <c r="O5" s="93">
        <f t="shared" si="8"/>
        <v>6.5990259740259738E-2</v>
      </c>
      <c r="P5" s="93">
        <f t="shared" si="9"/>
        <v>6.0486493872935476E-2</v>
      </c>
      <c r="R5">
        <f t="shared" si="0"/>
        <v>2647901</v>
      </c>
      <c r="S5">
        <f t="shared" ref="S5:S15" si="11">R5-R4</f>
        <v>84289</v>
      </c>
      <c r="T5">
        <f t="shared" ref="T5:T15" si="12">B5-B4</f>
        <v>78684</v>
      </c>
      <c r="U5" s="3">
        <f>B5/'1.4 to 1.7'!E5</f>
        <v>580.5944029378245</v>
      </c>
      <c r="V5" s="3">
        <f>C5/'1.4 to 1.7'!E5</f>
        <v>90.014942383183481</v>
      </c>
      <c r="W5" s="1">
        <f t="shared" si="10"/>
        <v>670.60934532100794</v>
      </c>
    </row>
    <row r="6" spans="1:23">
      <c r="A6">
        <v>2003</v>
      </c>
      <c r="B6">
        <v>2395257</v>
      </c>
      <c r="C6">
        <v>364113</v>
      </c>
      <c r="D6">
        <v>82963</v>
      </c>
      <c r="E6">
        <v>106756</v>
      </c>
      <c r="F6">
        <v>5755</v>
      </c>
      <c r="G6">
        <v>13773</v>
      </c>
      <c r="H6">
        <f t="shared" si="2"/>
        <v>2968617</v>
      </c>
      <c r="J6" s="93">
        <f t="shared" si="3"/>
        <v>0.11520846107967597</v>
      </c>
      <c r="K6" s="93">
        <f t="shared" si="4"/>
        <v>4.8600811549460499E-2</v>
      </c>
      <c r="L6" s="93">
        <f t="shared" si="5"/>
        <v>6.1967179539694328E-2</v>
      </c>
      <c r="M6" s="93">
        <f t="shared" si="6"/>
        <v>0.11634424343825156</v>
      </c>
      <c r="N6" s="93">
        <f t="shared" si="7"/>
        <v>0.25463265751035524</v>
      </c>
      <c r="O6" s="93">
        <f t="shared" si="8"/>
        <v>0.1179383116883117</v>
      </c>
      <c r="P6" s="93">
        <f t="shared" si="9"/>
        <v>0.10533911554760067</v>
      </c>
      <c r="R6">
        <f t="shared" si="0"/>
        <v>2759370</v>
      </c>
      <c r="S6">
        <f t="shared" si="11"/>
        <v>111469</v>
      </c>
      <c r="T6">
        <f t="shared" si="12"/>
        <v>102780</v>
      </c>
      <c r="U6" s="3">
        <f>B6/'1.4 to 1.7'!E6</f>
        <v>594.76981525625752</v>
      </c>
      <c r="V6" s="3">
        <f>C6/'1.4 to 1.7'!E6</f>
        <v>90.413438617401667</v>
      </c>
      <c r="W6" s="1">
        <f t="shared" si="10"/>
        <v>685.18325387365917</v>
      </c>
    </row>
    <row r="7" spans="1:23">
      <c r="A7">
        <v>2004</v>
      </c>
      <c r="B7">
        <v>2491036</v>
      </c>
      <c r="C7">
        <v>375878</v>
      </c>
      <c r="D7">
        <v>87831</v>
      </c>
      <c r="E7">
        <v>113629</v>
      </c>
      <c r="F7">
        <v>6219</v>
      </c>
      <c r="G7">
        <v>14426</v>
      </c>
      <c r="H7">
        <f t="shared" si="2"/>
        <v>3089019</v>
      </c>
      <c r="J7" s="93">
        <f t="shared" si="3"/>
        <v>0.15980223585781062</v>
      </c>
      <c r="K7" s="93">
        <f t="shared" si="4"/>
        <v>8.24825695418403E-2</v>
      </c>
      <c r="L7" s="93">
        <f t="shared" si="5"/>
        <v>0.12427997235093824</v>
      </c>
      <c r="M7" s="93">
        <f t="shared" si="6"/>
        <v>0.1882149952943637</v>
      </c>
      <c r="N7" s="93">
        <f t="shared" si="7"/>
        <v>0.35578809679529111</v>
      </c>
      <c r="O7" s="93">
        <f t="shared" si="8"/>
        <v>0.17094155844155834</v>
      </c>
      <c r="P7" s="93">
        <f t="shared" si="9"/>
        <v>0.15016976907756496</v>
      </c>
      <c r="R7">
        <f t="shared" si="0"/>
        <v>2866914</v>
      </c>
      <c r="S7">
        <f t="shared" si="11"/>
        <v>107544</v>
      </c>
      <c r="T7">
        <f t="shared" si="12"/>
        <v>95779</v>
      </c>
      <c r="U7" s="3">
        <f>B7/'1.4 to 1.7'!E7</f>
        <v>609.42776758409786</v>
      </c>
      <c r="V7" s="3">
        <f>C7/'1.4 to 1.7'!E7</f>
        <v>91.95792048929664</v>
      </c>
      <c r="W7" s="1">
        <f t="shared" si="10"/>
        <v>701.38568807339448</v>
      </c>
    </row>
    <row r="8" spans="1:23">
      <c r="A8">
        <v>2005</v>
      </c>
      <c r="B8">
        <v>2578776</v>
      </c>
      <c r="C8">
        <v>388323</v>
      </c>
      <c r="D8">
        <v>96746</v>
      </c>
      <c r="E8">
        <v>119668</v>
      </c>
      <c r="F8">
        <v>6591</v>
      </c>
      <c r="G8">
        <v>15041</v>
      </c>
      <c r="H8">
        <f t="shared" si="2"/>
        <v>3205145</v>
      </c>
      <c r="J8" s="93">
        <f t="shared" si="3"/>
        <v>0.200653130093849</v>
      </c>
      <c r="K8" s="93">
        <f t="shared" si="4"/>
        <v>0.11832264418826344</v>
      </c>
      <c r="L8" s="93">
        <f t="shared" si="5"/>
        <v>0.23839635442000984</v>
      </c>
      <c r="M8" s="93">
        <f t="shared" si="6"/>
        <v>0.25136463452891356</v>
      </c>
      <c r="N8" s="93">
        <f t="shared" si="7"/>
        <v>0.43688685415304129</v>
      </c>
      <c r="O8" s="93">
        <f t="shared" si="8"/>
        <v>0.22086038961038956</v>
      </c>
      <c r="P8" s="93">
        <f t="shared" si="9"/>
        <v>0.19340829062887344</v>
      </c>
      <c r="R8">
        <f t="shared" si="0"/>
        <v>2967099</v>
      </c>
      <c r="S8">
        <f t="shared" si="11"/>
        <v>100185</v>
      </c>
      <c r="T8">
        <f t="shared" si="12"/>
        <v>87740</v>
      </c>
      <c r="U8" s="3">
        <f>B8/'1.4 to 1.7'!E8</f>
        <v>623.81189675608994</v>
      </c>
      <c r="V8" s="3">
        <f>C8/'1.4 to 1.7'!E8</f>
        <v>93.936234548489324</v>
      </c>
      <c r="W8" s="1">
        <f t="shared" si="10"/>
        <v>717.74813130457926</v>
      </c>
    </row>
    <row r="9" spans="1:23">
      <c r="A9">
        <v>2006</v>
      </c>
      <c r="B9">
        <v>2631841</v>
      </c>
      <c r="C9">
        <v>397798</v>
      </c>
      <c r="D9">
        <v>107381</v>
      </c>
      <c r="E9">
        <v>124138</v>
      </c>
      <c r="F9">
        <v>6889</v>
      </c>
      <c r="G9">
        <v>15349</v>
      </c>
      <c r="H9">
        <f t="shared" si="2"/>
        <v>3283396</v>
      </c>
      <c r="J9" s="93">
        <f t="shared" si="3"/>
        <v>0.22535968015807728</v>
      </c>
      <c r="K9" s="93">
        <f t="shared" si="4"/>
        <v>0.14560948286040953</v>
      </c>
      <c r="L9" s="93">
        <f t="shared" si="5"/>
        <v>0.37452958193594643</v>
      </c>
      <c r="M9" s="93">
        <f t="shared" si="6"/>
        <v>0.29810728850779045</v>
      </c>
      <c r="N9" s="93">
        <f t="shared" si="7"/>
        <v>0.50185306300414223</v>
      </c>
      <c r="O9" s="93">
        <f t="shared" si="8"/>
        <v>0.2458603896103897</v>
      </c>
      <c r="P9" s="93">
        <f t="shared" si="9"/>
        <v>0.22254438030656365</v>
      </c>
      <c r="R9">
        <f t="shared" si="0"/>
        <v>3029639</v>
      </c>
      <c r="S9">
        <f t="shared" si="11"/>
        <v>62540</v>
      </c>
      <c r="T9">
        <f t="shared" si="12"/>
        <v>53065</v>
      </c>
      <c r="U9" s="3">
        <f>B9/'1.4 to 1.7'!E9</f>
        <v>628.93490417244175</v>
      </c>
      <c r="V9" s="3">
        <f>C9/'1.4 to 1.7'!E9</f>
        <v>95.062371552836581</v>
      </c>
      <c r="W9" s="1">
        <f t="shared" si="10"/>
        <v>723.99727572527831</v>
      </c>
    </row>
    <row r="10" spans="1:23">
      <c r="A10">
        <v>2007</v>
      </c>
      <c r="B10">
        <v>2679542</v>
      </c>
      <c r="C10">
        <v>409093</v>
      </c>
      <c r="D10">
        <v>119095</v>
      </c>
      <c r="E10">
        <v>128543</v>
      </c>
      <c r="F10">
        <v>7391</v>
      </c>
      <c r="G10">
        <v>15575</v>
      </c>
      <c r="H10">
        <f t="shared" si="2"/>
        <v>3359239</v>
      </c>
      <c r="J10" s="93">
        <f t="shared" si="3"/>
        <v>0.24756880377277146</v>
      </c>
      <c r="K10" s="93">
        <f t="shared" si="4"/>
        <v>0.17813769845955352</v>
      </c>
      <c r="L10" s="93">
        <f t="shared" si="5"/>
        <v>0.52447453982232917</v>
      </c>
      <c r="M10" s="93">
        <f t="shared" si="6"/>
        <v>0.34417023946460312</v>
      </c>
      <c r="N10" s="93">
        <f t="shared" si="7"/>
        <v>0.61129278395465447</v>
      </c>
      <c r="O10" s="93">
        <f t="shared" si="8"/>
        <v>0.26420454545454541</v>
      </c>
      <c r="P10" s="93">
        <f t="shared" si="9"/>
        <v>0.25078387180731188</v>
      </c>
      <c r="R10">
        <f t="shared" si="0"/>
        <v>3088635</v>
      </c>
      <c r="S10">
        <f t="shared" si="11"/>
        <v>58996</v>
      </c>
      <c r="T10">
        <f t="shared" si="12"/>
        <v>47701</v>
      </c>
      <c r="U10" s="3">
        <f>B10/'1.4 to 1.7'!E10</f>
        <v>634.39130640655333</v>
      </c>
      <c r="V10" s="3">
        <f>C10/'1.4 to 1.7'!E10</f>
        <v>96.854254462805997</v>
      </c>
      <c r="W10" s="1">
        <f t="shared" si="10"/>
        <v>731.24556086935934</v>
      </c>
    </row>
    <row r="11" spans="1:23">
      <c r="A11">
        <v>2008</v>
      </c>
      <c r="B11">
        <v>2693135</v>
      </c>
      <c r="C11">
        <v>415495</v>
      </c>
      <c r="D11">
        <v>132937</v>
      </c>
      <c r="E11">
        <v>130907</v>
      </c>
      <c r="F11">
        <v>7896</v>
      </c>
      <c r="G11">
        <v>15894</v>
      </c>
      <c r="H11">
        <f t="shared" si="2"/>
        <v>3396264</v>
      </c>
      <c r="J11" s="93">
        <f t="shared" si="3"/>
        <v>0.25389757292424697</v>
      </c>
      <c r="K11" s="93">
        <f t="shared" si="4"/>
        <v>0.19657467378188387</v>
      </c>
      <c r="L11" s="93">
        <f t="shared" si="5"/>
        <v>0.70165894370343818</v>
      </c>
      <c r="M11" s="93">
        <f t="shared" si="6"/>
        <v>0.36889051552859975</v>
      </c>
      <c r="N11" s="93">
        <f t="shared" si="7"/>
        <v>0.72138652714192286</v>
      </c>
      <c r="O11" s="93">
        <f t="shared" si="8"/>
        <v>0.29009740259740258</v>
      </c>
      <c r="P11" s="93">
        <f t="shared" si="9"/>
        <v>0.26456981346066422</v>
      </c>
      <c r="R11">
        <f t="shared" si="0"/>
        <v>3108630</v>
      </c>
      <c r="S11">
        <f t="shared" si="11"/>
        <v>19995</v>
      </c>
      <c r="T11">
        <f t="shared" si="12"/>
        <v>13593</v>
      </c>
      <c r="U11" s="3">
        <f>B11/'1.4 to 1.7'!E11</f>
        <v>632.22099629090565</v>
      </c>
      <c r="V11" s="3">
        <f>C11/'1.4 to 1.7'!E11</f>
        <v>97.538616836471192</v>
      </c>
      <c r="W11" s="1">
        <f t="shared" si="10"/>
        <v>729.75961312737684</v>
      </c>
    </row>
    <row r="12" spans="1:23">
      <c r="A12">
        <v>2009</v>
      </c>
      <c r="B12">
        <v>2684959</v>
      </c>
      <c r="C12">
        <v>414878</v>
      </c>
      <c r="D12">
        <v>137763</v>
      </c>
      <c r="E12">
        <v>130020</v>
      </c>
      <c r="F12">
        <v>8275</v>
      </c>
      <c r="G12">
        <v>15838</v>
      </c>
      <c r="H12">
        <f t="shared" si="2"/>
        <v>3391733</v>
      </c>
      <c r="J12" s="93">
        <f t="shared" si="3"/>
        <v>0.25009090650899912</v>
      </c>
      <c r="K12" s="93">
        <f t="shared" si="4"/>
        <v>0.19479778940608283</v>
      </c>
      <c r="L12" s="93">
        <f t="shared" si="5"/>
        <v>0.7634341158700495</v>
      </c>
      <c r="M12" s="93">
        <f t="shared" si="6"/>
        <v>0.35961518351981603</v>
      </c>
      <c r="N12" s="93">
        <f t="shared" si="7"/>
        <v>0.80401133638543709</v>
      </c>
      <c r="O12" s="93">
        <f t="shared" si="8"/>
        <v>0.28555194805194795</v>
      </c>
      <c r="P12" s="93">
        <f t="shared" si="9"/>
        <v>0.26288273441592858</v>
      </c>
      <c r="R12">
        <f t="shared" si="0"/>
        <v>3099837</v>
      </c>
      <c r="S12">
        <f t="shared" si="11"/>
        <v>-8793</v>
      </c>
      <c r="T12">
        <f t="shared" si="12"/>
        <v>-8176</v>
      </c>
      <c r="U12" s="3">
        <f>B12/'1.4 to 1.7'!E12</f>
        <v>624.03174824524706</v>
      </c>
      <c r="V12" s="3">
        <f>C12/'1.4 to 1.7'!E12</f>
        <v>96.424952354390356</v>
      </c>
      <c r="W12" s="1">
        <f t="shared" si="10"/>
        <v>720.45670059963743</v>
      </c>
    </row>
    <row r="13" spans="1:23">
      <c r="A13">
        <v>2010</v>
      </c>
      <c r="B13">
        <v>2705467</v>
      </c>
      <c r="C13">
        <v>416882</v>
      </c>
      <c r="D13">
        <v>139583</v>
      </c>
      <c r="E13">
        <v>128629</v>
      </c>
      <c r="F13">
        <v>8426</v>
      </c>
      <c r="G13">
        <v>15567</v>
      </c>
      <c r="H13">
        <f t="shared" ref="H13:H21" si="13">SUM(B13:G13)</f>
        <v>3414554</v>
      </c>
      <c r="J13" s="93">
        <f t="shared" si="3"/>
        <v>0.25963923268853728</v>
      </c>
      <c r="K13" s="93">
        <f t="shared" si="4"/>
        <v>0.20056906378064543</v>
      </c>
      <c r="L13" s="93">
        <f t="shared" si="5"/>
        <v>0.78673101047080207</v>
      </c>
      <c r="M13" s="93">
        <f t="shared" si="6"/>
        <v>0.34506953884764191</v>
      </c>
      <c r="N13" s="93">
        <f t="shared" si="7"/>
        <v>0.83693045563549151</v>
      </c>
      <c r="O13" s="93">
        <f t="shared" si="8"/>
        <v>0.26355519480519485</v>
      </c>
      <c r="P13" s="93">
        <f t="shared" si="9"/>
        <v>0.27137993831791785</v>
      </c>
      <c r="R13">
        <f t="shared" ref="R13:R18" si="14">B13+C13</f>
        <v>3122349</v>
      </c>
      <c r="S13">
        <f t="shared" si="11"/>
        <v>22512</v>
      </c>
      <c r="T13">
        <f t="shared" si="12"/>
        <v>20508</v>
      </c>
      <c r="U13" s="3">
        <f>B13/'1.4 to 1.7'!E13</f>
        <v>621.84636954972768</v>
      </c>
      <c r="V13" s="3">
        <f>C13/'1.4 to 1.7'!E13</f>
        <v>95.819523295101945</v>
      </c>
      <c r="W13" s="1">
        <f t="shared" si="10"/>
        <v>717.66589284482961</v>
      </c>
    </row>
    <row r="14" spans="1:23">
      <c r="A14">
        <v>2011</v>
      </c>
      <c r="B14">
        <v>2698471</v>
      </c>
      <c r="C14">
        <v>419044</v>
      </c>
      <c r="D14">
        <v>140081</v>
      </c>
      <c r="E14">
        <v>127376</v>
      </c>
      <c r="F14">
        <v>8540</v>
      </c>
      <c r="G14">
        <v>15796</v>
      </c>
      <c r="H14">
        <f t="shared" si="13"/>
        <v>3409308</v>
      </c>
      <c r="J14" s="93">
        <f t="shared" si="3"/>
        <v>0.25638196284496173</v>
      </c>
      <c r="K14" s="93">
        <f t="shared" si="4"/>
        <v>0.20679535878952993</v>
      </c>
      <c r="L14" s="93">
        <f t="shared" si="5"/>
        <v>0.79310565525716181</v>
      </c>
      <c r="M14" s="93">
        <f t="shared" si="6"/>
        <v>0.33196695597615822</v>
      </c>
      <c r="N14" s="93">
        <f t="shared" si="7"/>
        <v>0.86178330063222153</v>
      </c>
      <c r="O14" s="93">
        <f t="shared" si="8"/>
        <v>0.28214285714285725</v>
      </c>
      <c r="P14" s="93">
        <f t="shared" si="9"/>
        <v>0.26942663514672294</v>
      </c>
      <c r="R14">
        <f t="shared" si="14"/>
        <v>3117515</v>
      </c>
      <c r="S14">
        <f t="shared" si="11"/>
        <v>-4834</v>
      </c>
      <c r="T14">
        <f t="shared" si="12"/>
        <v>-6996</v>
      </c>
      <c r="U14" s="3">
        <f>B14/'1.4 to 1.7'!E14</f>
        <v>615.52714416058393</v>
      </c>
      <c r="V14" s="3">
        <f>C14/'1.4 to 1.7'!E14</f>
        <v>95.584854014598534</v>
      </c>
      <c r="W14" s="1">
        <f t="shared" si="10"/>
        <v>711.11199817518241</v>
      </c>
    </row>
    <row r="15" spans="1:23">
      <c r="A15">
        <v>2012</v>
      </c>
      <c r="B15">
        <v>2736675</v>
      </c>
      <c r="C15">
        <v>429069</v>
      </c>
      <c r="D15">
        <v>142850</v>
      </c>
      <c r="E15">
        <v>127368</v>
      </c>
      <c r="F15">
        <v>8672</v>
      </c>
      <c r="G15">
        <v>16123</v>
      </c>
      <c r="H15">
        <f t="shared" si="13"/>
        <v>3460757</v>
      </c>
      <c r="J15" s="93">
        <f t="shared" si="3"/>
        <v>0.27416937523832408</v>
      </c>
      <c r="K15" s="93">
        <f t="shared" si="4"/>
        <v>0.2356661300495051</v>
      </c>
      <c r="L15" s="93">
        <f t="shared" si="5"/>
        <v>0.82855021632830694</v>
      </c>
      <c r="M15" s="93">
        <f t="shared" si="6"/>
        <v>0.33188330021959644</v>
      </c>
      <c r="N15" s="93">
        <f t="shared" si="7"/>
        <v>0.89056027904948776</v>
      </c>
      <c r="O15" s="93">
        <f t="shared" si="8"/>
        <v>0.30868506493506498</v>
      </c>
      <c r="P15" s="93">
        <f t="shared" si="9"/>
        <v>0.2885832296672719</v>
      </c>
      <c r="R15">
        <f t="shared" si="14"/>
        <v>3165744</v>
      </c>
      <c r="S15">
        <f t="shared" si="11"/>
        <v>48229</v>
      </c>
      <c r="T15">
        <f t="shared" si="12"/>
        <v>38204</v>
      </c>
      <c r="U15" s="3">
        <f>B15/'1.4 to 1.7'!E15</f>
        <v>620.82870170821889</v>
      </c>
      <c r="V15" s="3">
        <f>C15/'1.4 to 1.7'!E15</f>
        <v>97.336494181166486</v>
      </c>
      <c r="W15" s="1">
        <f t="shared" si="10"/>
        <v>718.16519588938536</v>
      </c>
    </row>
    <row r="16" spans="1:23">
      <c r="A16">
        <v>2013</v>
      </c>
      <c r="B16">
        <v>2794877</v>
      </c>
      <c r="C16">
        <v>448580</v>
      </c>
      <c r="D16">
        <v>146909</v>
      </c>
      <c r="E16">
        <v>129317</v>
      </c>
      <c r="F16">
        <v>8935</v>
      </c>
      <c r="G16">
        <v>17654</v>
      </c>
      <c r="H16">
        <f t="shared" si="13"/>
        <v>3546272</v>
      </c>
      <c r="J16" s="93">
        <f t="shared" si="3"/>
        <v>0.30126766275058658</v>
      </c>
      <c r="K16" s="93">
        <f t="shared" si="4"/>
        <v>0.29185541863338305</v>
      </c>
      <c r="L16" s="93">
        <f t="shared" si="5"/>
        <v>0.88050741148460099</v>
      </c>
      <c r="M16" s="93">
        <f t="shared" si="6"/>
        <v>0.35226393391195221</v>
      </c>
      <c r="N16" s="93">
        <f t="shared" si="7"/>
        <v>0.94789622847176802</v>
      </c>
      <c r="O16" s="93">
        <f t="shared" si="8"/>
        <v>0.43295454545454537</v>
      </c>
      <c r="P16" s="93">
        <f t="shared" si="9"/>
        <v>0.32042400753321187</v>
      </c>
      <c r="R16">
        <f t="shared" si="14"/>
        <v>3243457</v>
      </c>
      <c r="S16">
        <f t="shared" ref="S16:S21" si="15">R16-R15</f>
        <v>77713</v>
      </c>
      <c r="T16">
        <f t="shared" ref="T16:T21" si="16">B16-B15</f>
        <v>58202</v>
      </c>
      <c r="U16" s="3">
        <f>B16/'1.4 to 1.7'!E16</f>
        <v>629.17921703698698</v>
      </c>
      <c r="V16" s="3">
        <f>C16/'1.4 to 1.7'!E16</f>
        <v>100.98376893811485</v>
      </c>
      <c r="W16" s="1">
        <f t="shared" si="10"/>
        <v>730.16298597510183</v>
      </c>
    </row>
    <row r="17" spans="1:25">
      <c r="A17">
        <v>2014</v>
      </c>
      <c r="B17">
        <v>2884264</v>
      </c>
      <c r="C17">
        <v>474872</v>
      </c>
      <c r="D17">
        <v>152092</v>
      </c>
      <c r="E17">
        <v>132818</v>
      </c>
      <c r="F17">
        <v>9165</v>
      </c>
      <c r="G17">
        <v>22129</v>
      </c>
      <c r="H17">
        <f t="shared" si="13"/>
        <v>3675340</v>
      </c>
      <c r="J17" s="93">
        <f t="shared" si="3"/>
        <v>0.34288538423539139</v>
      </c>
      <c r="K17" s="93">
        <f t="shared" si="4"/>
        <v>0.367573156086477</v>
      </c>
      <c r="L17" s="93">
        <f t="shared" si="5"/>
        <v>0.94685235913059063</v>
      </c>
      <c r="M17" s="93">
        <f t="shared" si="6"/>
        <v>0.38887378437728737</v>
      </c>
      <c r="N17" s="93">
        <f t="shared" si="7"/>
        <v>0.99803793328973178</v>
      </c>
      <c r="O17" s="93">
        <f t="shared" si="8"/>
        <v>0.79618506493506502</v>
      </c>
      <c r="P17" s="93">
        <f t="shared" si="9"/>
        <v>0.36848137194414732</v>
      </c>
      <c r="R17">
        <f t="shared" si="14"/>
        <v>3359136</v>
      </c>
      <c r="S17">
        <f t="shared" si="15"/>
        <v>115679</v>
      </c>
      <c r="T17">
        <f t="shared" si="16"/>
        <v>89387</v>
      </c>
      <c r="U17" s="3">
        <f>B17/'1.4 to 1.7'!E17</f>
        <v>639.56892919706411</v>
      </c>
      <c r="V17" s="3">
        <f>C17/'1.4 to 1.7'!E17</f>
        <v>105.30013082910172</v>
      </c>
      <c r="W17" s="1">
        <f t="shared" si="10"/>
        <v>744.86906002616581</v>
      </c>
    </row>
    <row r="18" spans="1:25">
      <c r="A18">
        <v>2015</v>
      </c>
      <c r="B18">
        <v>2979293</v>
      </c>
      <c r="C18">
        <v>503366</v>
      </c>
      <c r="D18">
        <v>157889</v>
      </c>
      <c r="E18">
        <v>136254</v>
      </c>
      <c r="F18">
        <v>9402</v>
      </c>
      <c r="G18">
        <v>24798</v>
      </c>
      <c r="H18">
        <f t="shared" si="13"/>
        <v>3811002</v>
      </c>
      <c r="J18" s="93">
        <f t="shared" si="3"/>
        <v>0.38712996627729357</v>
      </c>
      <c r="K18" s="93">
        <f t="shared" si="4"/>
        <v>0.44963238364575209</v>
      </c>
      <c r="L18" s="93">
        <f t="shared" si="5"/>
        <v>1.0210568085814495</v>
      </c>
      <c r="M18" s="93">
        <f t="shared" si="6"/>
        <v>0.42480393182055831</v>
      </c>
      <c r="N18" s="93">
        <f t="shared" si="7"/>
        <v>1.0497056899934596</v>
      </c>
      <c r="O18" s="93">
        <f t="shared" si="8"/>
        <v>1.0128246753246755</v>
      </c>
      <c r="P18" s="93">
        <f t="shared" si="9"/>
        <v>0.41899395578147569</v>
      </c>
      <c r="R18">
        <f t="shared" si="14"/>
        <v>3482659</v>
      </c>
      <c r="S18">
        <f t="shared" si="15"/>
        <v>123523</v>
      </c>
      <c r="T18">
        <f t="shared" si="16"/>
        <v>95029</v>
      </c>
      <c r="U18" s="3">
        <f>B18/'1.4 to 1.7'!E18</f>
        <v>648.27839066953891</v>
      </c>
      <c r="V18" s="3">
        <f>C18/'1.4 to 1.7'!E18</f>
        <v>109.52977783580303</v>
      </c>
      <c r="W18" s="1">
        <f t="shared" si="10"/>
        <v>757.80816850534188</v>
      </c>
    </row>
    <row r="19" spans="1:25">
      <c r="A19">
        <v>2016</v>
      </c>
      <c r="B19">
        <v>3091925</v>
      </c>
      <c r="C19">
        <v>539913</v>
      </c>
      <c r="D19">
        <v>163333</v>
      </c>
      <c r="E19">
        <v>139557</v>
      </c>
      <c r="F19">
        <v>10025</v>
      </c>
      <c r="G19">
        <v>27138</v>
      </c>
      <c r="H19">
        <f t="shared" si="13"/>
        <v>3971891</v>
      </c>
      <c r="J19" s="93">
        <f t="shared" ref="J19" si="17">B19/B$3-1</f>
        <v>0.43957033463372719</v>
      </c>
      <c r="K19" s="93">
        <f t="shared" ref="K19" si="18">C19/C$3-1</f>
        <v>0.55488326416827705</v>
      </c>
      <c r="L19" s="93">
        <f t="shared" ref="L19" si="19">D19/D$3-1</f>
        <v>1.0907426845190855</v>
      </c>
      <c r="M19" s="93">
        <f t="shared" ref="M19" si="20">E19/E$3-1</f>
        <v>0.4593433023109903</v>
      </c>
      <c r="N19" s="93">
        <f t="shared" ref="N19" si="21">F19/F$3-1</f>
        <v>1.1855243078264661</v>
      </c>
      <c r="O19" s="93">
        <f t="shared" ref="O19" si="22">G19/G$3-1</f>
        <v>1.2027597402597401</v>
      </c>
      <c r="P19" s="93">
        <f t="shared" ref="P19" si="23">H19/H$3-1</f>
        <v>0.47889959701486418</v>
      </c>
      <c r="R19">
        <f t="shared" ref="R19" si="24">B19+C19</f>
        <v>3631838</v>
      </c>
      <c r="S19">
        <f t="shared" si="15"/>
        <v>149179</v>
      </c>
      <c r="T19">
        <f t="shared" si="16"/>
        <v>112632</v>
      </c>
      <c r="U19" s="3">
        <f>B19/'1.4 to 1.7'!E19</f>
        <v>658.80955424870024</v>
      </c>
      <c r="V19" s="3">
        <f>C19/'1.4 to 1.7'!E19</f>
        <v>115.04154947583739</v>
      </c>
      <c r="W19" s="1">
        <f t="shared" si="10"/>
        <v>773.85110372453767</v>
      </c>
    </row>
    <row r="20" spans="1:25">
      <c r="A20">
        <v>2017</v>
      </c>
      <c r="B20">
        <v>3207935</v>
      </c>
      <c r="C20">
        <v>582603</v>
      </c>
      <c r="D20">
        <v>169570</v>
      </c>
      <c r="E20">
        <v>144318</v>
      </c>
      <c r="F20">
        <v>10562</v>
      </c>
      <c r="G20">
        <v>29783</v>
      </c>
      <c r="H20">
        <f t="shared" si="13"/>
        <v>4144771</v>
      </c>
      <c r="J20" s="93">
        <f t="shared" ref="J20" si="25">B20/B$3-1</f>
        <v>0.49358346707415124</v>
      </c>
      <c r="K20" s="93">
        <f t="shared" ref="K20" si="26">C20/C$3-1</f>
        <v>0.67782523175813636</v>
      </c>
      <c r="L20" s="93">
        <f t="shared" ref="L20" si="27">D20/D$3-1</f>
        <v>1.1705793502470496</v>
      </c>
      <c r="M20" s="93">
        <f t="shared" ref="M20" si="28">E20/E$3-1</f>
        <v>0.50912893443480089</v>
      </c>
      <c r="N20" s="93">
        <f t="shared" ref="N20" si="29">F20/F$3-1</f>
        <v>1.3025942882057988</v>
      </c>
      <c r="O20" s="93">
        <f t="shared" ref="O20" si="30">G20/G$3-1</f>
        <v>1.4174512987012986</v>
      </c>
      <c r="P20" s="93">
        <f t="shared" ref="P20" si="31">H20/H$3-1</f>
        <v>0.5432699844026172</v>
      </c>
      <c r="R20">
        <f>B20+C20</f>
        <v>3790538</v>
      </c>
      <c r="S20">
        <f t="shared" si="15"/>
        <v>158700</v>
      </c>
      <c r="T20">
        <f t="shared" si="16"/>
        <v>116010</v>
      </c>
      <c r="U20" s="3">
        <f>B20/'1.4 to 1.7'!E20</f>
        <v>669.17019545672633</v>
      </c>
      <c r="V20" s="3">
        <f>C20/'1.4 to 1.7'!E20</f>
        <v>121.53006946327626</v>
      </c>
      <c r="W20" s="1">
        <f t="shared" si="10"/>
        <v>790.70026492000261</v>
      </c>
      <c r="Y20" s="12"/>
    </row>
    <row r="21" spans="1:25">
      <c r="A21">
        <v>2018</v>
      </c>
      <c r="B21">
        <v>3298543</v>
      </c>
      <c r="C21">
        <v>621881</v>
      </c>
      <c r="D21">
        <v>176671</v>
      </c>
      <c r="E21">
        <v>148835</v>
      </c>
      <c r="F21">
        <v>11380</v>
      </c>
      <c r="G21">
        <v>32593</v>
      </c>
      <c r="H21">
        <f t="shared" si="13"/>
        <v>4289903</v>
      </c>
      <c r="J21" s="93">
        <f t="shared" ref="J21" si="32">B21/B$3-1</f>
        <v>0.53576967433354228</v>
      </c>
      <c r="K21" s="93">
        <f t="shared" ref="K21" si="33">C21/C$3-1</f>
        <v>0.79094105754859068</v>
      </c>
      <c r="L21" s="93">
        <f t="shared" ref="L21" si="34">D21/D$3-1</f>
        <v>1.2614756406646017</v>
      </c>
      <c r="M21" s="93">
        <f t="shared" ref="M21" si="35">E21/E$3-1</f>
        <v>0.55636306598347796</v>
      </c>
      <c r="N21" s="93">
        <f t="shared" ref="N21" si="36">F21/F$3-1</f>
        <v>1.4809243514279484</v>
      </c>
      <c r="O21" s="93">
        <f t="shared" ref="O21" si="37">G21/G$3-1</f>
        <v>1.6455357142857143</v>
      </c>
      <c r="P21" s="93">
        <f t="shared" ref="P21" si="38">H21/H$3-1</f>
        <v>0.59730864163514497</v>
      </c>
      <c r="R21">
        <f>B21+C21</f>
        <v>3920424</v>
      </c>
      <c r="S21">
        <f t="shared" si="15"/>
        <v>129886</v>
      </c>
      <c r="T21">
        <f t="shared" si="16"/>
        <v>90608</v>
      </c>
      <c r="U21" s="3">
        <f>B21/'1.4 to 1.7'!E21</f>
        <v>675.16999283594305</v>
      </c>
      <c r="V21" s="3">
        <f>C21/'1.4 to 1.7'!E21</f>
        <v>127.2911677412752</v>
      </c>
      <c r="W21" s="1">
        <f t="shared" si="10"/>
        <v>802.46116057721827</v>
      </c>
      <c r="Y21" s="12"/>
    </row>
    <row r="23" spans="1:25">
      <c r="S23" t="s">
        <v>1092</v>
      </c>
    </row>
    <row r="24" spans="1:25">
      <c r="S24" t="s">
        <v>701</v>
      </c>
      <c r="T24" s="12">
        <f>R9/R3-1</f>
        <v>0.2142608078081063</v>
      </c>
    </row>
    <row r="25" spans="1:25">
      <c r="S25" s="123" t="s">
        <v>1177</v>
      </c>
      <c r="T25" s="12">
        <f>R15/R9-1</f>
        <v>4.4924494304436902E-2</v>
      </c>
      <c r="W25" t="s">
        <v>839</v>
      </c>
    </row>
    <row r="26" spans="1:25">
      <c r="S26" s="123" t="s">
        <v>1185</v>
      </c>
      <c r="T26" s="12">
        <f>R21/R15-1</f>
        <v>0.23838945916031107</v>
      </c>
    </row>
    <row r="27" spans="1:25">
      <c r="W27" t="s">
        <v>840</v>
      </c>
    </row>
    <row r="28" spans="1:25">
      <c r="S28" s="123" t="s">
        <v>888</v>
      </c>
      <c r="T28" s="62">
        <f t="shared" ref="T28:T40" si="39">R4/R3-1</f>
        <v>2.7480032448273572E-2</v>
      </c>
      <c r="U28">
        <v>2001</v>
      </c>
    </row>
    <row r="29" spans="1:25">
      <c r="S29" s="7" t="s">
        <v>829</v>
      </c>
      <c r="T29" s="62">
        <f t="shared" si="39"/>
        <v>3.2879000410358517E-2</v>
      </c>
      <c r="U29">
        <v>2002</v>
      </c>
    </row>
    <row r="30" spans="1:25">
      <c r="S30" s="7" t="s">
        <v>828</v>
      </c>
      <c r="T30" s="62">
        <f t="shared" si="39"/>
        <v>4.2097117679248619E-2</v>
      </c>
      <c r="U30">
        <v>2003</v>
      </c>
    </row>
    <row r="31" spans="1:25">
      <c r="S31" s="7" t="s">
        <v>827</v>
      </c>
      <c r="T31" s="62">
        <f t="shared" si="39"/>
        <v>3.8974113656378151E-2</v>
      </c>
      <c r="U31">
        <v>2004</v>
      </c>
    </row>
    <row r="32" spans="1:25">
      <c r="S32" s="7" t="s">
        <v>826</v>
      </c>
      <c r="T32" s="62">
        <f t="shared" si="39"/>
        <v>3.494524077108685E-2</v>
      </c>
      <c r="U32">
        <v>2005</v>
      </c>
    </row>
    <row r="33" spans="19:23">
      <c r="S33" s="7" t="s">
        <v>825</v>
      </c>
      <c r="T33" s="62">
        <f t="shared" si="39"/>
        <v>2.1077827197542032E-2</v>
      </c>
      <c r="U33">
        <v>2006</v>
      </c>
    </row>
    <row r="34" spans="19:23">
      <c r="S34" s="7" t="s">
        <v>824</v>
      </c>
      <c r="T34" s="62">
        <f t="shared" si="39"/>
        <v>1.9472947106899507E-2</v>
      </c>
      <c r="U34">
        <v>2007</v>
      </c>
    </row>
    <row r="35" spans="19:23">
      <c r="S35" t="s">
        <v>818</v>
      </c>
      <c r="T35" s="62">
        <f t="shared" si="39"/>
        <v>6.4737335424871478E-3</v>
      </c>
      <c r="U35">
        <v>2008</v>
      </c>
    </row>
    <row r="36" spans="19:23">
      <c r="S36" t="s">
        <v>819</v>
      </c>
      <c r="T36" s="62">
        <f t="shared" si="39"/>
        <v>-2.8285772189035052E-3</v>
      </c>
      <c r="U36">
        <v>2009</v>
      </c>
    </row>
    <row r="37" spans="19:23">
      <c r="S37" t="s">
        <v>820</v>
      </c>
      <c r="T37" s="62">
        <f t="shared" si="39"/>
        <v>7.2623173412020847E-3</v>
      </c>
      <c r="U37">
        <v>2010</v>
      </c>
    </row>
    <row r="38" spans="19:23">
      <c r="S38" t="s">
        <v>821</v>
      </c>
      <c r="T38" s="62">
        <f t="shared" si="39"/>
        <v>-1.5481933633940681E-3</v>
      </c>
      <c r="U38">
        <v>2011</v>
      </c>
    </row>
    <row r="39" spans="19:23">
      <c r="S39" t="s">
        <v>822</v>
      </c>
      <c r="T39" s="62">
        <f t="shared" si="39"/>
        <v>1.5470334545302888E-2</v>
      </c>
      <c r="U39">
        <v>2012</v>
      </c>
      <c r="W39" t="s">
        <v>841</v>
      </c>
    </row>
    <row r="40" spans="19:23">
      <c r="S40" t="s">
        <v>823</v>
      </c>
      <c r="T40" s="62">
        <f t="shared" si="39"/>
        <v>2.4548099909531551E-2</v>
      </c>
      <c r="U40">
        <v>2013</v>
      </c>
    </row>
    <row r="41" spans="19:23">
      <c r="S41" s="123" t="s">
        <v>936</v>
      </c>
      <c r="T41" s="62">
        <f t="shared" ref="T41" si="40">R17/R16-1</f>
        <v>3.5665341023481956E-2</v>
      </c>
      <c r="U41">
        <v>2014</v>
      </c>
    </row>
    <row r="42" spans="19:23">
      <c r="S42" t="s">
        <v>989</v>
      </c>
      <c r="T42" s="62">
        <f t="shared" ref="T42:T45" si="41">R18/R17-1</f>
        <v>3.6772253341335492E-2</v>
      </c>
      <c r="U42">
        <v>2015</v>
      </c>
    </row>
    <row r="43" spans="19:23">
      <c r="S43" s="7" t="s">
        <v>1028</v>
      </c>
      <c r="T43" s="62">
        <f t="shared" si="41"/>
        <v>4.2834799502334375E-2</v>
      </c>
      <c r="U43">
        <v>2016</v>
      </c>
    </row>
    <row r="44" spans="19:23">
      <c r="S44" s="7" t="s">
        <v>1091</v>
      </c>
      <c r="T44" s="62">
        <f t="shared" si="41"/>
        <v>4.3696882955682526E-2</v>
      </c>
      <c r="U44">
        <v>2017</v>
      </c>
    </row>
    <row r="45" spans="19:23">
      <c r="S45" s="226" t="s">
        <v>1217</v>
      </c>
      <c r="T45" s="62">
        <f t="shared" si="41"/>
        <v>3.4265848278001609E-2</v>
      </c>
      <c r="U45">
        <v>2018</v>
      </c>
    </row>
    <row r="46" spans="19:23">
      <c r="S46" s="123"/>
    </row>
    <row r="47" spans="19:23">
      <c r="S47" s="123"/>
      <c r="T47" s="12"/>
    </row>
    <row r="48" spans="19:23">
      <c r="S48" s="123"/>
      <c r="T48" s="12"/>
    </row>
    <row r="52" spans="20:20">
      <c r="T52" s="12"/>
    </row>
  </sheetData>
  <mergeCells count="1">
    <mergeCell ref="M1:N1"/>
  </mergeCells>
  <phoneticPr fontId="0" type="noConversion"/>
  <hyperlinks>
    <hyperlink ref="M1:N1" location="Contents!A1" display="Back to Contents" xr:uid="{00000000-0004-0000-0100-000000000000}"/>
  </hyperlinks>
  <pageMargins left="0.75" right="0.75" top="1" bottom="1" header="0.5" footer="0.5"/>
  <pageSetup paperSize="9"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5" tint="0.39997558519241921"/>
  </sheetPr>
  <dimension ref="A1:X46"/>
  <sheetViews>
    <sheetView workbookViewId="0">
      <selection activeCell="X35" sqref="X35"/>
    </sheetView>
  </sheetViews>
  <sheetFormatPr defaultColWidth="8.85546875" defaultRowHeight="12.75"/>
  <cols>
    <col min="1" max="1" width="8.85546875" customWidth="1"/>
    <col min="2" max="6" width="7.7109375" customWidth="1"/>
    <col min="7" max="7" width="8.7109375" customWidth="1"/>
    <col min="8" max="11" width="7.7109375" customWidth="1"/>
    <col min="12" max="12" width="9" customWidth="1"/>
    <col min="13" max="13" width="10.28515625" customWidth="1"/>
    <col min="14" max="14" width="3.5703125" customWidth="1"/>
    <col min="15" max="19" width="7.7109375" customWidth="1"/>
    <col min="21" max="21" width="10.28515625" bestFit="1" customWidth="1"/>
  </cols>
  <sheetData>
    <row r="1" spans="1:24" ht="24" customHeight="1">
      <c r="A1" s="28" t="s">
        <v>349</v>
      </c>
      <c r="B1" s="24"/>
      <c r="C1" s="24"/>
      <c r="D1" s="24"/>
      <c r="E1" s="24"/>
      <c r="F1" s="24"/>
      <c r="G1" s="24"/>
      <c r="H1" s="24"/>
      <c r="I1" s="24"/>
      <c r="J1" s="24"/>
      <c r="K1" s="24"/>
      <c r="L1" s="24"/>
      <c r="M1" s="24"/>
      <c r="N1" s="24"/>
      <c r="O1" s="24"/>
      <c r="P1" s="683" t="s">
        <v>473</v>
      </c>
      <c r="Q1" s="683"/>
      <c r="R1" s="24"/>
      <c r="S1" s="24"/>
      <c r="T1" s="24"/>
      <c r="U1" s="24"/>
      <c r="V1" s="24"/>
      <c r="W1" s="24"/>
      <c r="X1" s="24"/>
    </row>
    <row r="3" spans="1:24">
      <c r="A3" t="s">
        <v>481</v>
      </c>
      <c r="L3" s="506" t="s">
        <v>537</v>
      </c>
    </row>
    <row r="4" spans="1:24" ht="22.5">
      <c r="A4" s="358" t="s">
        <v>408</v>
      </c>
      <c r="B4" s="358" t="s">
        <v>482</v>
      </c>
      <c r="C4" s="359" t="s">
        <v>478</v>
      </c>
      <c r="D4" s="359" t="s">
        <v>479</v>
      </c>
      <c r="E4" s="359" t="s">
        <v>480</v>
      </c>
      <c r="F4" s="359" t="s">
        <v>21</v>
      </c>
      <c r="G4" s="358" t="s">
        <v>22</v>
      </c>
      <c r="H4" s="360" t="s">
        <v>23</v>
      </c>
      <c r="I4" s="360" t="s">
        <v>24</v>
      </c>
      <c r="J4" s="360" t="s">
        <v>25</v>
      </c>
      <c r="K4" s="360" t="s">
        <v>26</v>
      </c>
      <c r="L4" s="626" t="s">
        <v>975</v>
      </c>
      <c r="M4" s="626" t="s">
        <v>976</v>
      </c>
      <c r="N4" s="360"/>
      <c r="O4" s="358" t="s">
        <v>27</v>
      </c>
      <c r="P4" s="359" t="s">
        <v>28</v>
      </c>
      <c r="Q4" s="359" t="s">
        <v>29</v>
      </c>
      <c r="R4" s="359" t="s">
        <v>30</v>
      </c>
      <c r="S4" s="359" t="s">
        <v>31</v>
      </c>
    </row>
    <row r="5" spans="1:24" ht="21" customHeight="1">
      <c r="A5" s="222">
        <v>2001</v>
      </c>
      <c r="B5" s="317">
        <v>3125.0469871999999</v>
      </c>
      <c r="C5" s="314">
        <v>6169.1752587000001</v>
      </c>
      <c r="D5" s="314">
        <v>10224.143504</v>
      </c>
      <c r="E5" s="314">
        <v>5877.633812</v>
      </c>
      <c r="F5" s="314">
        <v>3423.2982136999999</v>
      </c>
      <c r="G5" s="317">
        <v>129.75871047000001</v>
      </c>
      <c r="H5" s="314">
        <v>198.50775981999999</v>
      </c>
      <c r="I5" s="314">
        <v>932.42768710999997</v>
      </c>
      <c r="J5" s="314">
        <v>3467.1283521</v>
      </c>
      <c r="K5" s="314">
        <v>460.67280528999999</v>
      </c>
      <c r="L5" s="627">
        <v>1743654</v>
      </c>
      <c r="M5" s="628">
        <v>944187</v>
      </c>
      <c r="N5" s="314"/>
      <c r="O5" s="317">
        <f>B5+G5</f>
        <v>3254.80569767</v>
      </c>
      <c r="P5" s="314">
        <f t="shared" ref="P5:P11" si="0">C5+H5</f>
        <v>6367.6830185199997</v>
      </c>
      <c r="Q5" s="314">
        <f t="shared" ref="Q5:Q11" si="1">D5+I5</f>
        <v>11156.571191109999</v>
      </c>
      <c r="R5" s="314">
        <f t="shared" ref="R5:R11" si="2">E5+J5</f>
        <v>9344.7621641000005</v>
      </c>
      <c r="S5" s="314">
        <f t="shared" ref="S5:S11" si="3">F5+K5</f>
        <v>3883.9710189899997</v>
      </c>
      <c r="T5" s="8"/>
      <c r="U5" s="625"/>
      <c r="V5" s="8"/>
    </row>
    <row r="6" spans="1:24">
      <c r="A6" s="222">
        <v>2002</v>
      </c>
      <c r="B6" s="317">
        <v>2915.3038019000001</v>
      </c>
      <c r="C6" s="314">
        <v>6281.4949192000004</v>
      </c>
      <c r="D6" s="314">
        <v>10648.685113</v>
      </c>
      <c r="E6" s="314">
        <v>6282.4373957999996</v>
      </c>
      <c r="F6" s="314">
        <v>3686.4336847999998</v>
      </c>
      <c r="G6" s="317">
        <v>117.22882086</v>
      </c>
      <c r="H6" s="314">
        <v>172.563605</v>
      </c>
      <c r="I6" s="314">
        <v>874.91398134999997</v>
      </c>
      <c r="J6" s="314">
        <v>3630.3721808999999</v>
      </c>
      <c r="K6" s="314">
        <v>491.53192288999998</v>
      </c>
      <c r="L6" s="627">
        <v>1772765</v>
      </c>
      <c r="M6" s="628">
        <v>1012417</v>
      </c>
      <c r="N6" s="314"/>
      <c r="O6" s="317">
        <f t="shared" ref="O6:O11" si="4">B6+G6</f>
        <v>3032.5326227599999</v>
      </c>
      <c r="P6" s="314">
        <f t="shared" si="0"/>
        <v>6454.0585242000006</v>
      </c>
      <c r="Q6" s="314">
        <f t="shared" si="1"/>
        <v>11523.59909435</v>
      </c>
      <c r="R6" s="314">
        <f t="shared" si="2"/>
        <v>9912.8095766999995</v>
      </c>
      <c r="S6" s="314">
        <f t="shared" si="3"/>
        <v>4177.9656076900001</v>
      </c>
      <c r="T6" s="8"/>
      <c r="U6" s="625"/>
      <c r="V6" s="8"/>
    </row>
    <row r="7" spans="1:24">
      <c r="A7" s="222">
        <v>2003</v>
      </c>
      <c r="B7" s="317">
        <v>2755.7727135</v>
      </c>
      <c r="C7" s="314">
        <v>6289.3903761000001</v>
      </c>
      <c r="D7" s="314">
        <v>10936.844971</v>
      </c>
      <c r="E7" s="314">
        <v>6772.9449633000004</v>
      </c>
      <c r="F7" s="314">
        <v>4009.0246732000001</v>
      </c>
      <c r="G7" s="317">
        <v>104.85379752</v>
      </c>
      <c r="H7" s="314">
        <v>155.98004374999999</v>
      </c>
      <c r="I7" s="314">
        <v>812.54730294000001</v>
      </c>
      <c r="J7" s="314">
        <v>3817.3213817000001</v>
      </c>
      <c r="K7" s="314">
        <v>509.27058806000002</v>
      </c>
      <c r="L7" s="627">
        <v>1809904</v>
      </c>
      <c r="M7" s="628">
        <v>1097777</v>
      </c>
      <c r="N7" s="314"/>
      <c r="O7" s="317">
        <f t="shared" si="4"/>
        <v>2860.6265110200002</v>
      </c>
      <c r="P7" s="314">
        <f t="shared" si="0"/>
        <v>6445.37041985</v>
      </c>
      <c r="Q7" s="314">
        <f t="shared" si="1"/>
        <v>11749.39227394</v>
      </c>
      <c r="R7" s="314">
        <f t="shared" si="2"/>
        <v>10590.266345</v>
      </c>
      <c r="S7" s="314">
        <f t="shared" si="3"/>
        <v>4518.2952612600002</v>
      </c>
      <c r="T7" s="8"/>
      <c r="U7" s="625"/>
      <c r="V7" s="8"/>
    </row>
    <row r="8" spans="1:24">
      <c r="A8" s="222">
        <v>2004</v>
      </c>
      <c r="B8" s="317">
        <v>2588.8827581</v>
      </c>
      <c r="C8" s="314">
        <v>6215.0440485999998</v>
      </c>
      <c r="D8" s="314">
        <v>11080.939122</v>
      </c>
      <c r="E8" s="314">
        <v>7300.0145358999998</v>
      </c>
      <c r="F8" s="314">
        <v>4373.6401702000003</v>
      </c>
      <c r="G8" s="317">
        <v>91.862540860999999</v>
      </c>
      <c r="H8" s="314">
        <v>135.17668628999999</v>
      </c>
      <c r="I8" s="314">
        <v>741.71080305999999</v>
      </c>
      <c r="J8" s="314">
        <v>4046.6126168000001</v>
      </c>
      <c r="K8" s="314">
        <v>548.92711422000002</v>
      </c>
      <c r="L8" s="627">
        <v>1838215</v>
      </c>
      <c r="M8" s="628">
        <v>1190912</v>
      </c>
      <c r="N8" s="314"/>
      <c r="O8" s="317">
        <f t="shared" si="4"/>
        <v>2680.7452989610001</v>
      </c>
      <c r="P8" s="314">
        <f t="shared" si="0"/>
        <v>6350.2207348900001</v>
      </c>
      <c r="Q8" s="314">
        <f t="shared" si="1"/>
        <v>11822.649925059999</v>
      </c>
      <c r="R8" s="314">
        <f t="shared" si="2"/>
        <v>11346.627152699999</v>
      </c>
      <c r="S8" s="314">
        <f t="shared" si="3"/>
        <v>4922.5672844199999</v>
      </c>
      <c r="T8" s="8"/>
      <c r="U8" s="625"/>
      <c r="V8" s="8"/>
    </row>
    <row r="9" spans="1:24">
      <c r="A9" s="222">
        <v>2005</v>
      </c>
      <c r="B9" s="317">
        <v>2430.2386117000001</v>
      </c>
      <c r="C9" s="314">
        <v>6042.1212398999996</v>
      </c>
      <c r="D9" s="314">
        <v>11031.824599</v>
      </c>
      <c r="E9" s="314">
        <v>7611.5035883</v>
      </c>
      <c r="F9" s="314">
        <v>4625.1121007000002</v>
      </c>
      <c r="G9" s="317">
        <v>82.203672721000004</v>
      </c>
      <c r="H9" s="314">
        <v>120.58539392</v>
      </c>
      <c r="I9" s="314">
        <v>669.56591764999996</v>
      </c>
      <c r="J9" s="314">
        <v>4212.5079199000002</v>
      </c>
      <c r="K9" s="314">
        <v>579.60310690999995</v>
      </c>
      <c r="L9" s="627">
        <v>1868412</v>
      </c>
      <c r="M9" s="628">
        <v>1275661</v>
      </c>
      <c r="N9" s="314"/>
      <c r="O9" s="317">
        <f t="shared" si="4"/>
        <v>2512.4422844210003</v>
      </c>
      <c r="P9" s="314">
        <f t="shared" si="0"/>
        <v>6162.7066338199993</v>
      </c>
      <c r="Q9" s="314">
        <f t="shared" si="1"/>
        <v>11701.390516649999</v>
      </c>
      <c r="R9" s="314">
        <f t="shared" si="2"/>
        <v>11824.011508200001</v>
      </c>
      <c r="S9" s="314">
        <f t="shared" si="3"/>
        <v>5204.7152076100001</v>
      </c>
      <c r="T9" s="8"/>
      <c r="U9" s="625"/>
      <c r="V9" s="8"/>
    </row>
    <row r="10" spans="1:24">
      <c r="A10" s="222">
        <v>2006</v>
      </c>
      <c r="B10" s="317">
        <v>2310.5684958000002</v>
      </c>
      <c r="C10" s="314">
        <v>5867.2201742999996</v>
      </c>
      <c r="D10" s="314">
        <v>10885.174599</v>
      </c>
      <c r="E10" s="314">
        <v>7760.7403923000002</v>
      </c>
      <c r="F10" s="314">
        <v>4726.6670425000002</v>
      </c>
      <c r="G10" s="317">
        <v>73.095480182000003</v>
      </c>
      <c r="H10" s="314">
        <v>106.05131329</v>
      </c>
      <c r="I10" s="314">
        <v>605.23009102000003</v>
      </c>
      <c r="J10" s="314">
        <v>4368.0427355000002</v>
      </c>
      <c r="K10" s="314">
        <v>605.64622180000003</v>
      </c>
      <c r="L10" s="627">
        <v>1879090</v>
      </c>
      <c r="M10" s="628">
        <v>1337335</v>
      </c>
      <c r="N10" s="314"/>
      <c r="O10" s="317">
        <f t="shared" si="4"/>
        <v>2383.663975982</v>
      </c>
      <c r="P10" s="314">
        <f t="shared" si="0"/>
        <v>5973.2714875899992</v>
      </c>
      <c r="Q10" s="314">
        <f t="shared" si="1"/>
        <v>11490.404690019999</v>
      </c>
      <c r="R10" s="314">
        <f t="shared" si="2"/>
        <v>12128.783127800001</v>
      </c>
      <c r="S10" s="314">
        <f t="shared" si="3"/>
        <v>5332.3132642999999</v>
      </c>
      <c r="T10" s="8"/>
      <c r="U10" s="625"/>
      <c r="V10" s="8"/>
    </row>
    <row r="11" spans="1:24">
      <c r="A11" s="222">
        <v>2007</v>
      </c>
      <c r="B11" s="317">
        <v>2265.7298077999999</v>
      </c>
      <c r="C11" s="314">
        <v>5771.6619972999997</v>
      </c>
      <c r="D11" s="314">
        <v>10908.175800999999</v>
      </c>
      <c r="E11" s="314">
        <v>8063.3970789000005</v>
      </c>
      <c r="F11" s="314">
        <v>4903.6612802</v>
      </c>
      <c r="G11" s="317">
        <v>64.179517540999996</v>
      </c>
      <c r="H11" s="314">
        <v>94.432539992000002</v>
      </c>
      <c r="I11" s="314">
        <v>565.56138100999999</v>
      </c>
      <c r="J11" s="314">
        <v>4570.3347438999999</v>
      </c>
      <c r="K11" s="314">
        <v>641.03591986000004</v>
      </c>
      <c r="L11" s="627">
        <v>1884091</v>
      </c>
      <c r="M11" s="628">
        <v>1397077</v>
      </c>
      <c r="N11" s="314"/>
      <c r="O11" s="317">
        <f t="shared" si="4"/>
        <v>2329.9093253410001</v>
      </c>
      <c r="P11" s="314">
        <f t="shared" si="0"/>
        <v>5866.0945372919996</v>
      </c>
      <c r="Q11" s="314">
        <f t="shared" si="1"/>
        <v>11473.73718201</v>
      </c>
      <c r="R11" s="314">
        <f t="shared" si="2"/>
        <v>12633.7318228</v>
      </c>
      <c r="S11" s="314">
        <f t="shared" si="3"/>
        <v>5544.6972000599999</v>
      </c>
      <c r="T11" s="8"/>
      <c r="U11" s="625"/>
      <c r="V11" s="8"/>
    </row>
    <row r="12" spans="1:24">
      <c r="A12" s="222">
        <v>2008</v>
      </c>
      <c r="B12" s="317">
        <v>2226.7456447999998</v>
      </c>
      <c r="C12" s="314">
        <v>5618.5288105999998</v>
      </c>
      <c r="D12" s="314">
        <v>10551.164376000001</v>
      </c>
      <c r="E12" s="314">
        <v>7980.4846801000003</v>
      </c>
      <c r="F12" s="314">
        <v>4841.9961747999996</v>
      </c>
      <c r="G12" s="317">
        <v>58.517742957999999</v>
      </c>
      <c r="H12" s="314">
        <v>85.987776406999998</v>
      </c>
      <c r="I12" s="314">
        <v>530.76290532999997</v>
      </c>
      <c r="J12" s="314">
        <v>4690.9828593000002</v>
      </c>
      <c r="K12" s="314">
        <v>658.51288045000001</v>
      </c>
      <c r="L12" s="627">
        <v>1872406</v>
      </c>
      <c r="M12" s="628">
        <v>1432508</v>
      </c>
      <c r="N12" s="314"/>
      <c r="O12" s="317">
        <f t="shared" ref="O12:S13" si="5">B12+G12</f>
        <v>2285.2633877579997</v>
      </c>
      <c r="P12" s="314">
        <f t="shared" si="5"/>
        <v>5704.5165870069995</v>
      </c>
      <c r="Q12" s="314">
        <f t="shared" si="5"/>
        <v>11081.927281330001</v>
      </c>
      <c r="R12" s="314">
        <f t="shared" si="5"/>
        <v>12671.467539400001</v>
      </c>
      <c r="S12" s="314">
        <f t="shared" si="5"/>
        <v>5500.5090552499996</v>
      </c>
      <c r="U12" s="625"/>
      <c r="V12" s="8"/>
    </row>
    <row r="13" spans="1:24">
      <c r="A13" s="222">
        <v>2009</v>
      </c>
      <c r="B13" s="317">
        <v>2215.7368322000002</v>
      </c>
      <c r="C13" s="314">
        <v>5620.490796</v>
      </c>
      <c r="D13" s="314">
        <v>10496.352448</v>
      </c>
      <c r="E13" s="314">
        <v>8086.4432249000001</v>
      </c>
      <c r="F13" s="314">
        <v>4887.3856248000002</v>
      </c>
      <c r="G13" s="317">
        <v>52.741588006999997</v>
      </c>
      <c r="H13" s="314">
        <v>79.556927556000005</v>
      </c>
      <c r="I13" s="314">
        <v>504.59454141999998</v>
      </c>
      <c r="J13" s="314">
        <v>4718.3086667999996</v>
      </c>
      <c r="K13" s="314">
        <v>663.38563992000002</v>
      </c>
      <c r="L13" s="627">
        <v>1839514</v>
      </c>
      <c r="M13" s="628">
        <v>1437537</v>
      </c>
      <c r="N13" s="314"/>
      <c r="O13" s="317">
        <f t="shared" si="5"/>
        <v>2268.478420207</v>
      </c>
      <c r="P13" s="314">
        <f t="shared" si="5"/>
        <v>5700.0477235560002</v>
      </c>
      <c r="Q13" s="314">
        <f t="shared" si="5"/>
        <v>11000.946989419999</v>
      </c>
      <c r="R13" s="314">
        <f t="shared" si="5"/>
        <v>12804.7518917</v>
      </c>
      <c r="S13" s="314">
        <f t="shared" si="5"/>
        <v>5550.7712647200005</v>
      </c>
      <c r="U13" s="625"/>
      <c r="V13" s="8"/>
    </row>
    <row r="14" spans="1:24">
      <c r="A14" s="222">
        <v>2010</v>
      </c>
      <c r="B14" s="317">
        <v>2227.2364201</v>
      </c>
      <c r="C14" s="314">
        <v>5669.7487610999997</v>
      </c>
      <c r="D14" s="314">
        <v>10421.742204</v>
      </c>
      <c r="E14" s="314">
        <v>8115.6040248999998</v>
      </c>
      <c r="F14" s="314">
        <v>4805.3025459</v>
      </c>
      <c r="G14" s="317">
        <v>47.56796164</v>
      </c>
      <c r="H14" s="314">
        <v>74.706486737000006</v>
      </c>
      <c r="I14" s="314">
        <v>489.99931551999998</v>
      </c>
      <c r="J14" s="314">
        <v>4791.9073213000001</v>
      </c>
      <c r="K14" s="314">
        <v>650.83363710000003</v>
      </c>
      <c r="L14" s="627">
        <v>1838350</v>
      </c>
      <c r="M14" s="628">
        <v>1461443</v>
      </c>
      <c r="N14" s="314"/>
      <c r="O14" s="317">
        <f t="shared" ref="O14:S15" si="6">B14+G14</f>
        <v>2274.8043817399998</v>
      </c>
      <c r="P14" s="314">
        <f t="shared" si="6"/>
        <v>5744.4552478369997</v>
      </c>
      <c r="Q14" s="314">
        <f t="shared" si="6"/>
        <v>10911.741519520001</v>
      </c>
      <c r="R14" s="314">
        <f t="shared" si="6"/>
        <v>12907.511346200001</v>
      </c>
      <c r="S14" s="314">
        <f t="shared" si="6"/>
        <v>5456.1361830000005</v>
      </c>
      <c r="U14" s="625"/>
      <c r="V14" s="8"/>
    </row>
    <row r="15" spans="1:24">
      <c r="A15" s="222">
        <v>2011</v>
      </c>
      <c r="B15" s="317">
        <v>2237.4403364</v>
      </c>
      <c r="C15" s="314">
        <v>5655.7892381000001</v>
      </c>
      <c r="D15" s="314">
        <v>10180.434664</v>
      </c>
      <c r="E15" s="314">
        <v>8062.4128323000004</v>
      </c>
      <c r="F15" s="314">
        <v>4623.5075030999997</v>
      </c>
      <c r="G15" s="317">
        <v>43.331446653</v>
      </c>
      <c r="H15" s="314">
        <v>70.626968618999996</v>
      </c>
      <c r="I15" s="314">
        <v>480.36170927000001</v>
      </c>
      <c r="J15" s="314">
        <v>4858.5595319000004</v>
      </c>
      <c r="K15" s="314">
        <v>627.40413242</v>
      </c>
      <c r="L15" s="627">
        <v>1837337</v>
      </c>
      <c r="M15" s="628">
        <v>1485415</v>
      </c>
      <c r="N15" s="314"/>
      <c r="O15" s="317">
        <f t="shared" si="6"/>
        <v>2280.771783053</v>
      </c>
      <c r="P15" s="314">
        <f t="shared" si="6"/>
        <v>5726.416206719</v>
      </c>
      <c r="Q15" s="314">
        <f t="shared" si="6"/>
        <v>10660.796373270001</v>
      </c>
      <c r="R15" s="314">
        <f t="shared" si="6"/>
        <v>12920.972364200001</v>
      </c>
      <c r="S15" s="314">
        <f t="shared" si="6"/>
        <v>5250.9116355199994</v>
      </c>
      <c r="U15" s="625"/>
      <c r="V15" s="8"/>
    </row>
    <row r="16" spans="1:24">
      <c r="A16" s="222">
        <v>2012</v>
      </c>
      <c r="B16" s="317">
        <v>2287.978282</v>
      </c>
      <c r="C16" s="314">
        <v>5687.9325631000002</v>
      </c>
      <c r="D16" s="314">
        <v>10052.168389</v>
      </c>
      <c r="E16" s="314">
        <v>8174.9054795000002</v>
      </c>
      <c r="F16" s="314">
        <v>4526.9566846999996</v>
      </c>
      <c r="G16" s="317">
        <v>42.478152514999998</v>
      </c>
      <c r="H16" s="314">
        <v>68.291788013000001</v>
      </c>
      <c r="I16" s="314">
        <v>501.38501372000002</v>
      </c>
      <c r="J16" s="314">
        <v>4900.9507431000002</v>
      </c>
      <c r="K16" s="314">
        <v>673.54657523000003</v>
      </c>
      <c r="L16" s="627">
        <v>1836515</v>
      </c>
      <c r="M16" s="628">
        <v>1499604</v>
      </c>
      <c r="N16" s="314"/>
      <c r="O16" s="317">
        <f t="shared" ref="O16:S17" si="7">B16+G16</f>
        <v>2330.4564345150002</v>
      </c>
      <c r="P16" s="314">
        <f t="shared" si="7"/>
        <v>5756.224351113</v>
      </c>
      <c r="Q16" s="314">
        <f t="shared" si="7"/>
        <v>10553.553402720001</v>
      </c>
      <c r="R16" s="314">
        <f t="shared" si="7"/>
        <v>13075.856222599999</v>
      </c>
      <c r="S16" s="314">
        <f t="shared" si="7"/>
        <v>5200.5032599299993</v>
      </c>
      <c r="U16" s="625"/>
      <c r="V16" s="8"/>
    </row>
    <row r="17" spans="1:22">
      <c r="A17" s="222">
        <v>2013</v>
      </c>
      <c r="B17" s="317">
        <v>2384.6894258000002</v>
      </c>
      <c r="C17" s="314">
        <v>5824.5903787999996</v>
      </c>
      <c r="D17" s="314">
        <v>10048.120122</v>
      </c>
      <c r="E17" s="314">
        <v>8333.2889933000006</v>
      </c>
      <c r="F17" s="314">
        <v>4429.3561410000002</v>
      </c>
      <c r="G17" s="317">
        <v>43.000990346999998</v>
      </c>
      <c r="H17" s="314">
        <v>65.436467712999999</v>
      </c>
      <c r="I17" s="314">
        <v>539.84023402000003</v>
      </c>
      <c r="J17" s="314">
        <v>5020.0867921999998</v>
      </c>
      <c r="K17" s="314">
        <v>779.28970612000001</v>
      </c>
      <c r="L17" s="627">
        <v>1872592</v>
      </c>
      <c r="M17" s="628">
        <v>1539315</v>
      </c>
      <c r="N17" s="314"/>
      <c r="O17" s="317">
        <f t="shared" si="7"/>
        <v>2427.6904161470002</v>
      </c>
      <c r="P17" s="314">
        <f t="shared" si="7"/>
        <v>5890.0268465129993</v>
      </c>
      <c r="Q17" s="314">
        <f t="shared" si="7"/>
        <v>10587.960356020001</v>
      </c>
      <c r="R17" s="314">
        <f t="shared" si="7"/>
        <v>13353.3757855</v>
      </c>
      <c r="S17" s="314">
        <f t="shared" si="7"/>
        <v>5208.6458471200003</v>
      </c>
      <c r="U17" s="625"/>
      <c r="V17" s="8"/>
    </row>
    <row r="18" spans="1:22">
      <c r="A18" s="222">
        <v>2014</v>
      </c>
      <c r="B18" s="317">
        <v>2527.8452992000002</v>
      </c>
      <c r="C18" s="314">
        <v>6002.0233894000003</v>
      </c>
      <c r="D18" s="314">
        <v>10122.397629999999</v>
      </c>
      <c r="E18" s="314">
        <v>8558.9595174000005</v>
      </c>
      <c r="F18" s="314">
        <v>4373.3796920000004</v>
      </c>
      <c r="G18" s="317">
        <v>41.688582744999998</v>
      </c>
      <c r="H18" s="314">
        <v>63.684200672000003</v>
      </c>
      <c r="I18" s="314">
        <v>585.67087188000005</v>
      </c>
      <c r="J18" s="314">
        <v>5178.9332936000001</v>
      </c>
      <c r="K18" s="314">
        <v>940.47406673</v>
      </c>
      <c r="L18" s="627">
        <v>1932851</v>
      </c>
      <c r="M18" s="628">
        <v>1597234</v>
      </c>
      <c r="N18" s="314"/>
      <c r="O18" s="317">
        <f t="shared" ref="O18" si="8">B18+G18</f>
        <v>2569.5338819450003</v>
      </c>
      <c r="P18" s="314">
        <f t="shared" ref="P18" si="9">C18+H18</f>
        <v>6065.7075900720001</v>
      </c>
      <c r="Q18" s="314">
        <f t="shared" ref="Q18" si="10">D18+I18</f>
        <v>10708.06850188</v>
      </c>
      <c r="R18" s="314">
        <f t="shared" ref="R18" si="11">E18+J18</f>
        <v>13737.892811000002</v>
      </c>
      <c r="S18" s="314">
        <f t="shared" ref="S18" si="12">F18+K18</f>
        <v>5313.8537587300007</v>
      </c>
      <c r="U18" s="625"/>
      <c r="V18" s="8"/>
    </row>
    <row r="19" spans="1:22">
      <c r="A19" s="222">
        <v>2015</v>
      </c>
      <c r="B19" s="317">
        <v>2691.9122400000001</v>
      </c>
      <c r="C19" s="327">
        <v>6215.5060411000004</v>
      </c>
      <c r="D19" s="327">
        <v>10366.664333999999</v>
      </c>
      <c r="E19" s="327">
        <v>8926.6330309000004</v>
      </c>
      <c r="F19" s="328">
        <v>4405.4365043999996</v>
      </c>
      <c r="G19" s="327">
        <v>41.855376724999999</v>
      </c>
      <c r="H19" s="314">
        <v>66.906507610000006</v>
      </c>
      <c r="I19" s="314">
        <v>636.98687629000005</v>
      </c>
      <c r="J19" s="314">
        <v>5385.8803447</v>
      </c>
      <c r="K19" s="314">
        <v>1117.1640113999999</v>
      </c>
      <c r="L19" s="627">
        <v>1998599</v>
      </c>
      <c r="M19" s="629">
        <v>1664886</v>
      </c>
      <c r="N19" s="328"/>
      <c r="O19" s="317">
        <f t="shared" ref="O19" si="13">B19+G19</f>
        <v>2733.7676167250002</v>
      </c>
      <c r="P19" s="314">
        <f t="shared" ref="P19" si="14">C19+H19</f>
        <v>6282.41254871</v>
      </c>
      <c r="Q19" s="314">
        <f t="shared" ref="Q19" si="15">D19+I19</f>
        <v>11003.65121029</v>
      </c>
      <c r="R19" s="314">
        <f t="shared" ref="R19" si="16">E19+J19</f>
        <v>14312.5133756</v>
      </c>
      <c r="S19" s="314">
        <f t="shared" ref="S19" si="17">F19+K19</f>
        <v>5522.6005157999998</v>
      </c>
      <c r="U19" s="625"/>
      <c r="V19" s="8"/>
    </row>
    <row r="20" spans="1:22">
      <c r="A20" s="222">
        <v>2016</v>
      </c>
      <c r="B20" s="317">
        <v>2870.8752952</v>
      </c>
      <c r="C20" s="327">
        <v>6494.5616864000003</v>
      </c>
      <c r="D20" s="327">
        <v>10739.683509</v>
      </c>
      <c r="E20" s="327">
        <v>9403.7600048000004</v>
      </c>
      <c r="F20" s="328">
        <v>4468.9753805999999</v>
      </c>
      <c r="G20" s="327">
        <v>42.989784825999998</v>
      </c>
      <c r="H20" s="314">
        <v>73.779269220000003</v>
      </c>
      <c r="I20" s="314">
        <v>697.55531370000006</v>
      </c>
      <c r="J20" s="314">
        <v>5695.6592305000004</v>
      </c>
      <c r="K20" s="314">
        <v>1322.4937246</v>
      </c>
      <c r="L20" s="627">
        <v>2069202</v>
      </c>
      <c r="M20" s="629">
        <v>1738577</v>
      </c>
      <c r="N20" s="328"/>
      <c r="O20" s="317">
        <f t="shared" ref="O20:O21" si="18">B20+G20</f>
        <v>2913.8650800259998</v>
      </c>
      <c r="P20" s="314">
        <f t="shared" ref="P20:P21" si="19">C20+H20</f>
        <v>6568.3409556200004</v>
      </c>
      <c r="Q20" s="314">
        <f t="shared" ref="Q20:Q21" si="20">D20+I20</f>
        <v>11437.238822700001</v>
      </c>
      <c r="R20" s="314">
        <f t="shared" ref="R20:R21" si="21">E20+J20</f>
        <v>15099.4192353</v>
      </c>
      <c r="S20" s="314">
        <f t="shared" ref="S20:S21" si="22">F20+K20</f>
        <v>5791.4691051999998</v>
      </c>
      <c r="U20" s="625"/>
      <c r="V20" s="8"/>
    </row>
    <row r="21" spans="1:22">
      <c r="A21" s="222">
        <v>2017</v>
      </c>
      <c r="B21" s="317">
        <v>3013.0796869999999</v>
      </c>
      <c r="C21" s="327">
        <v>6691.9397859999999</v>
      </c>
      <c r="D21" s="327">
        <v>11025.263238</v>
      </c>
      <c r="E21" s="327">
        <v>9764.3432032000001</v>
      </c>
      <c r="F21" s="328">
        <v>4424.3389162000003</v>
      </c>
      <c r="G21" s="327">
        <v>44.912452135999999</v>
      </c>
      <c r="H21" s="314">
        <v>82.645849720000001</v>
      </c>
      <c r="I21" s="314">
        <v>761.76340791999996</v>
      </c>
      <c r="J21" s="314">
        <v>6044.4776614000002</v>
      </c>
      <c r="K21" s="314">
        <v>1502.4794036000001</v>
      </c>
      <c r="L21" s="627">
        <v>2156893</v>
      </c>
      <c r="M21" s="629">
        <v>1827044</v>
      </c>
      <c r="N21" s="328"/>
      <c r="O21" s="317">
        <f t="shared" si="18"/>
        <v>3057.9921391359999</v>
      </c>
      <c r="P21" s="314">
        <f t="shared" si="19"/>
        <v>6774.58563572</v>
      </c>
      <c r="Q21" s="314">
        <f t="shared" si="20"/>
        <v>11787.026645919999</v>
      </c>
      <c r="R21" s="314">
        <f t="shared" si="21"/>
        <v>15808.8208646</v>
      </c>
      <c r="S21" s="314">
        <f t="shared" si="22"/>
        <v>5926.8183198000006</v>
      </c>
      <c r="U21" s="625"/>
      <c r="V21" s="8"/>
    </row>
    <row r="22" spans="1:22">
      <c r="A22" s="222">
        <v>2018</v>
      </c>
      <c r="B22" s="317">
        <v>3218.5216507999999</v>
      </c>
      <c r="C22" s="327">
        <v>6865.7557188999999</v>
      </c>
      <c r="D22" s="327">
        <v>11290.070102</v>
      </c>
      <c r="E22" s="327">
        <v>10008.945774</v>
      </c>
      <c r="F22" s="328">
        <v>4357.0609378999998</v>
      </c>
      <c r="G22" s="327">
        <v>46.765798734999997</v>
      </c>
      <c r="H22" s="314">
        <v>90.051418845000001</v>
      </c>
      <c r="I22" s="314">
        <v>824.67427196000006</v>
      </c>
      <c r="J22" s="314">
        <v>6483.7029203000002</v>
      </c>
      <c r="K22" s="314">
        <v>1688.0929859</v>
      </c>
      <c r="L22" s="627">
        <v>2227113</v>
      </c>
      <c r="M22" s="629">
        <v>1889798</v>
      </c>
      <c r="N22" s="328"/>
      <c r="O22" s="317">
        <f t="shared" ref="O22" si="23">B22+G22</f>
        <v>3265.2874495349997</v>
      </c>
      <c r="P22" s="314">
        <f t="shared" ref="P22" si="24">C22+H22</f>
        <v>6955.8071377449996</v>
      </c>
      <c r="Q22" s="314">
        <f t="shared" ref="Q22" si="25">D22+I22</f>
        <v>12114.74437396</v>
      </c>
      <c r="R22" s="314">
        <f t="shared" ref="R22" si="26">E22+J22</f>
        <v>16492.648694299998</v>
      </c>
      <c r="S22" s="314">
        <f t="shared" ref="S22" si="27">F22+K22</f>
        <v>6045.1539237999996</v>
      </c>
      <c r="U22" s="625"/>
      <c r="V22" s="8"/>
    </row>
    <row r="23" spans="1:22">
      <c r="A23" s="222"/>
      <c r="B23" s="327"/>
      <c r="C23" s="327"/>
      <c r="D23" s="327"/>
      <c r="E23" s="327"/>
      <c r="F23" s="327"/>
      <c r="G23" s="327"/>
      <c r="H23" s="314"/>
      <c r="I23" s="314"/>
      <c r="J23" s="314"/>
      <c r="K23" s="314"/>
      <c r="L23" s="437"/>
      <c r="M23" s="437"/>
      <c r="N23" s="327"/>
      <c r="O23" s="327"/>
      <c r="P23" s="314"/>
      <c r="Q23" s="314"/>
      <c r="R23" s="314"/>
      <c r="S23" s="314"/>
      <c r="U23" s="625"/>
      <c r="V23" s="8"/>
    </row>
    <row r="24" spans="1:22">
      <c r="A24" s="222"/>
      <c r="B24" s="327"/>
      <c r="C24" s="327"/>
      <c r="D24" s="327"/>
      <c r="E24" s="327"/>
      <c r="F24" s="327"/>
      <c r="G24" s="327"/>
      <c r="H24" s="314"/>
      <c r="I24" s="314"/>
      <c r="J24" s="314"/>
      <c r="K24" s="314"/>
      <c r="L24" s="630" t="s">
        <v>739</v>
      </c>
      <c r="M24" s="629"/>
      <c r="N24" s="631"/>
      <c r="O24" s="631"/>
      <c r="P24" s="632"/>
      <c r="Q24" s="632"/>
      <c r="R24" s="632"/>
      <c r="S24" s="632"/>
      <c r="T24" s="633"/>
      <c r="U24" s="634"/>
      <c r="V24" s="635"/>
    </row>
    <row r="26" spans="1:22" ht="18.75" customHeight="1">
      <c r="C26" s="64" t="s">
        <v>522</v>
      </c>
      <c r="D26" s="45"/>
      <c r="E26" s="45"/>
      <c r="F26" s="45"/>
      <c r="G26" s="46"/>
    </row>
    <row r="27" spans="1:22" ht="18" customHeight="1">
      <c r="C27" s="189" t="s">
        <v>57</v>
      </c>
      <c r="D27" s="40"/>
      <c r="E27" s="40"/>
      <c r="F27" s="40"/>
      <c r="G27" s="15"/>
    </row>
    <row r="28" spans="1:22" ht="35.25" customHeight="1">
      <c r="C28" s="204"/>
      <c r="D28" s="313" t="s">
        <v>132</v>
      </c>
      <c r="E28" s="313" t="s">
        <v>133</v>
      </c>
      <c r="F28" s="313" t="s">
        <v>977</v>
      </c>
      <c r="G28" s="438" t="s">
        <v>983</v>
      </c>
    </row>
    <row r="29" spans="1:22">
      <c r="C29" s="398">
        <f t="shared" ref="C29:C40" si="28">A5</f>
        <v>2001</v>
      </c>
      <c r="D29" s="205">
        <f t="shared" ref="D29:D42" si="29">SUM(O5:Q5)</f>
        <v>20779.059907299998</v>
      </c>
      <c r="E29" s="205">
        <f t="shared" ref="E29:E42" si="30">SUM(R5:S5)</f>
        <v>13228.73318309</v>
      </c>
      <c r="F29" s="363">
        <f>E29/(D29+E29)</f>
        <v>0.38899122762624094</v>
      </c>
      <c r="G29" s="355">
        <f t="shared" ref="G29:G42" si="31">M5/(L5+M5)</f>
        <v>0.35128082353085616</v>
      </c>
    </row>
    <row r="30" spans="1:22">
      <c r="C30" s="398">
        <f t="shared" si="28"/>
        <v>2002</v>
      </c>
      <c r="D30" s="205">
        <f t="shared" si="29"/>
        <v>21010.19024131</v>
      </c>
      <c r="E30" s="205">
        <f t="shared" si="30"/>
        <v>14090.775184390001</v>
      </c>
      <c r="F30" s="363">
        <f t="shared" ref="F30:F35" si="32">E30/(D30+E30)</f>
        <v>0.40143554496290595</v>
      </c>
      <c r="G30" s="355">
        <f t="shared" si="31"/>
        <v>0.36350120028062799</v>
      </c>
    </row>
    <row r="31" spans="1:22">
      <c r="C31" s="398">
        <f t="shared" si="28"/>
        <v>2003</v>
      </c>
      <c r="D31" s="205">
        <f t="shared" si="29"/>
        <v>21055.389204810002</v>
      </c>
      <c r="E31" s="205">
        <f t="shared" si="30"/>
        <v>15108.56160626</v>
      </c>
      <c r="F31" s="363">
        <f t="shared" si="32"/>
        <v>0.41777961941136083</v>
      </c>
      <c r="G31" s="355">
        <f t="shared" si="31"/>
        <v>0.37754382272333176</v>
      </c>
    </row>
    <row r="32" spans="1:22">
      <c r="C32" s="398">
        <f t="shared" si="28"/>
        <v>2004</v>
      </c>
      <c r="D32" s="205">
        <f t="shared" si="29"/>
        <v>20853.615958910999</v>
      </c>
      <c r="E32" s="205">
        <f t="shared" si="30"/>
        <v>16269.194437119999</v>
      </c>
      <c r="F32" s="363">
        <f t="shared" si="32"/>
        <v>0.43825330742899327</v>
      </c>
      <c r="G32" s="355">
        <f t="shared" si="31"/>
        <v>0.39315353895693378</v>
      </c>
    </row>
    <row r="33" spans="3:7">
      <c r="C33" s="398">
        <f t="shared" si="28"/>
        <v>2005</v>
      </c>
      <c r="D33" s="205">
        <f t="shared" si="29"/>
        <v>20376.539434890998</v>
      </c>
      <c r="E33" s="205">
        <f t="shared" si="30"/>
        <v>17028.72671581</v>
      </c>
      <c r="F33" s="363">
        <f t="shared" si="32"/>
        <v>0.45524944662079009</v>
      </c>
      <c r="G33" s="355">
        <f t="shared" si="31"/>
        <v>0.40573517217952637</v>
      </c>
    </row>
    <row r="34" spans="3:7">
      <c r="C34" s="398">
        <f t="shared" si="28"/>
        <v>2006</v>
      </c>
      <c r="D34" s="205">
        <f t="shared" si="29"/>
        <v>19847.340153591998</v>
      </c>
      <c r="E34" s="205">
        <f t="shared" si="30"/>
        <v>17461.0963921</v>
      </c>
      <c r="F34" s="363">
        <f t="shared" si="32"/>
        <v>0.46802005146249503</v>
      </c>
      <c r="G34" s="355">
        <f t="shared" si="31"/>
        <v>0.41578305105824015</v>
      </c>
    </row>
    <row r="35" spans="3:7">
      <c r="C35" s="398">
        <f t="shared" si="28"/>
        <v>2007</v>
      </c>
      <c r="D35" s="205">
        <f t="shared" si="29"/>
        <v>19669.741044643</v>
      </c>
      <c r="E35" s="205">
        <f t="shared" si="30"/>
        <v>18178.42902286</v>
      </c>
      <c r="F35" s="363">
        <f t="shared" si="32"/>
        <v>0.48029875659611532</v>
      </c>
      <c r="G35" s="355">
        <f t="shared" si="31"/>
        <v>0.42578648822614384</v>
      </c>
    </row>
    <row r="36" spans="3:7">
      <c r="C36" s="398">
        <f t="shared" si="28"/>
        <v>2008</v>
      </c>
      <c r="D36" s="205">
        <f t="shared" si="29"/>
        <v>19071.707256095</v>
      </c>
      <c r="E36" s="205">
        <f t="shared" si="30"/>
        <v>18171.976594650001</v>
      </c>
      <c r="F36" s="363">
        <f t="shared" ref="F36:F40" si="33">E36/(D36+E36)</f>
        <v>0.48792103024702532</v>
      </c>
      <c r="G36" s="355">
        <f t="shared" si="31"/>
        <v>0.4334478900207388</v>
      </c>
    </row>
    <row r="37" spans="3:7">
      <c r="C37" s="398">
        <f t="shared" si="28"/>
        <v>2009</v>
      </c>
      <c r="D37" s="205">
        <f t="shared" si="29"/>
        <v>18969.473133182997</v>
      </c>
      <c r="E37" s="205">
        <f t="shared" si="30"/>
        <v>18355.52315642</v>
      </c>
      <c r="F37" s="363">
        <f t="shared" si="33"/>
        <v>0.49177561905164857</v>
      </c>
      <c r="G37" s="355">
        <f t="shared" si="31"/>
        <v>0.43866787547706765</v>
      </c>
    </row>
    <row r="38" spans="3:7">
      <c r="C38" s="398">
        <f t="shared" si="28"/>
        <v>2010</v>
      </c>
      <c r="D38" s="205">
        <f t="shared" si="29"/>
        <v>18931.001149096999</v>
      </c>
      <c r="E38" s="205">
        <f t="shared" si="30"/>
        <v>18363.647529200003</v>
      </c>
      <c r="F38" s="363">
        <f t="shared" si="33"/>
        <v>0.4923936323305928</v>
      </c>
      <c r="G38" s="355">
        <f t="shared" si="31"/>
        <v>0.44288929638919777</v>
      </c>
    </row>
    <row r="39" spans="3:7">
      <c r="C39" s="398">
        <f t="shared" si="28"/>
        <v>2011</v>
      </c>
      <c r="D39" s="205">
        <f t="shared" si="29"/>
        <v>18667.984363042</v>
      </c>
      <c r="E39" s="205">
        <f t="shared" si="30"/>
        <v>18171.883999720001</v>
      </c>
      <c r="F39" s="363">
        <f t="shared" si="33"/>
        <v>0.49326680054286698</v>
      </c>
      <c r="G39" s="355">
        <f t="shared" si="31"/>
        <v>0.44704359518856657</v>
      </c>
    </row>
    <row r="40" spans="3:7">
      <c r="C40" s="398">
        <f t="shared" si="28"/>
        <v>2012</v>
      </c>
      <c r="D40" s="205">
        <f t="shared" si="29"/>
        <v>18640.234188348</v>
      </c>
      <c r="E40" s="205">
        <f t="shared" si="30"/>
        <v>18276.359482529999</v>
      </c>
      <c r="F40" s="363">
        <f t="shared" si="33"/>
        <v>0.49507166466844088</v>
      </c>
      <c r="G40" s="355">
        <f t="shared" si="31"/>
        <v>0.44950554821335809</v>
      </c>
    </row>
    <row r="41" spans="3:7">
      <c r="C41" s="398">
        <v>2013</v>
      </c>
      <c r="D41" s="205">
        <f t="shared" si="29"/>
        <v>18905.677618680002</v>
      </c>
      <c r="E41" s="205">
        <f t="shared" si="30"/>
        <v>18562.021632620002</v>
      </c>
      <c r="F41" s="363">
        <f t="shared" ref="F41:F42" si="34">E41/(D41+E41)</f>
        <v>0.49541396999379311</v>
      </c>
      <c r="G41" s="355">
        <f t="shared" si="31"/>
        <v>0.45115971801107124</v>
      </c>
    </row>
    <row r="42" spans="3:7">
      <c r="C42" s="398">
        <f>A18</f>
        <v>2014</v>
      </c>
      <c r="D42" s="205">
        <f t="shared" si="29"/>
        <v>19343.309973896998</v>
      </c>
      <c r="E42" s="205">
        <f t="shared" si="30"/>
        <v>19051.746569730003</v>
      </c>
      <c r="F42" s="363">
        <f t="shared" si="34"/>
        <v>0.49620311271275641</v>
      </c>
      <c r="G42" s="355">
        <f t="shared" si="31"/>
        <v>0.45246332595390765</v>
      </c>
    </row>
    <row r="43" spans="3:7">
      <c r="C43" s="398">
        <f>A19</f>
        <v>2015</v>
      </c>
      <c r="D43" s="205">
        <f t="shared" ref="D43" si="35">SUM(O19:Q19)</f>
        <v>20019.831375725</v>
      </c>
      <c r="E43" s="205">
        <f t="shared" ref="E43" si="36">SUM(R19:S19)</f>
        <v>19835.1138914</v>
      </c>
      <c r="F43" s="363">
        <f t="shared" ref="F43" si="37">E43/(D43+E43)</f>
        <v>0.4976826278008043</v>
      </c>
      <c r="G43" s="355">
        <f t="shared" ref="G43" si="38">M19/(L19+M19)</f>
        <v>0.45445416045104592</v>
      </c>
    </row>
    <row r="44" spans="3:7">
      <c r="C44" s="398">
        <f>A20</f>
        <v>2016</v>
      </c>
      <c r="D44" s="205">
        <f>SUM(O20:Q20)</f>
        <v>20919.444858346003</v>
      </c>
      <c r="E44" s="205">
        <f>SUM(R20:S20)</f>
        <v>20890.888340500002</v>
      </c>
      <c r="F44" s="363">
        <f t="shared" ref="F44" si="39">E44/(D44+E44)</f>
        <v>0.49965849927923095</v>
      </c>
      <c r="G44" s="355">
        <f t="shared" ref="G44" si="40">M20/(L20+M20)</f>
        <v>0.45658558440497726</v>
      </c>
    </row>
    <row r="45" spans="3:7">
      <c r="C45" s="398">
        <f t="shared" ref="C45:C46" si="41">A21</f>
        <v>2017</v>
      </c>
      <c r="D45" s="205">
        <f t="shared" ref="D45:D46" si="42">SUM(O21:Q21)</f>
        <v>21619.604420775999</v>
      </c>
      <c r="E45" s="205">
        <f t="shared" ref="E45:E46" si="43">SUM(R21:S21)</f>
        <v>21735.639184400003</v>
      </c>
      <c r="F45" s="363">
        <f t="shared" ref="F45:F46" si="44">E45/(D45+E45)</f>
        <v>0.50133818604135527</v>
      </c>
      <c r="G45" s="355">
        <f t="shared" ref="G45:G46" si="45">M21/(L21+M21)</f>
        <v>0.45860263352558034</v>
      </c>
    </row>
    <row r="46" spans="3:7">
      <c r="C46" s="200">
        <f t="shared" si="41"/>
        <v>2018</v>
      </c>
      <c r="D46" s="356">
        <f t="shared" si="42"/>
        <v>22335.838961239999</v>
      </c>
      <c r="E46" s="356">
        <f t="shared" si="43"/>
        <v>22537.802618099999</v>
      </c>
      <c r="F46" s="364">
        <f t="shared" si="44"/>
        <v>0.50225035956244957</v>
      </c>
      <c r="G46" s="357">
        <f t="shared" si="45"/>
        <v>0.45903299828439331</v>
      </c>
    </row>
  </sheetData>
  <mergeCells count="1">
    <mergeCell ref="P1:Q1"/>
  </mergeCells>
  <phoneticPr fontId="7" type="noConversion"/>
  <hyperlinks>
    <hyperlink ref="P1:Q1" location="Contents!A1" display="Back to Contents" xr:uid="{00000000-0004-0000-1300-000000000000}"/>
  </hyperlinks>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5" tint="0.39997558519241921"/>
  </sheetPr>
  <dimension ref="A1:T230"/>
  <sheetViews>
    <sheetView workbookViewId="0">
      <pane ySplit="2" topLeftCell="A3" activePane="bottomLeft" state="frozen"/>
      <selection pane="bottomLeft" activeCell="M1" sqref="M1:N1"/>
    </sheetView>
  </sheetViews>
  <sheetFormatPr defaultColWidth="8.85546875" defaultRowHeight="12.75"/>
  <cols>
    <col min="1" max="2" width="8.85546875" customWidth="1"/>
    <col min="3" max="3" width="11.7109375" customWidth="1"/>
    <col min="4" max="4" width="15.28515625" customWidth="1"/>
    <col min="5" max="5" width="14.28515625" customWidth="1"/>
  </cols>
  <sheetData>
    <row r="1" spans="1:20" ht="30.75" customHeight="1">
      <c r="A1" s="28" t="s">
        <v>346</v>
      </c>
      <c r="B1" s="29"/>
      <c r="C1" s="29"/>
      <c r="D1" s="29"/>
      <c r="E1" s="29"/>
      <c r="F1" s="29"/>
      <c r="G1" s="29"/>
      <c r="H1" s="29"/>
      <c r="I1" s="29"/>
      <c r="J1" s="29"/>
      <c r="K1" s="29"/>
      <c r="L1" s="29"/>
      <c r="M1" s="684" t="s">
        <v>473</v>
      </c>
      <c r="N1" s="684"/>
      <c r="O1" s="29"/>
      <c r="P1" s="29"/>
      <c r="Q1" s="29"/>
      <c r="R1" s="29"/>
      <c r="S1" s="29"/>
      <c r="T1" s="29"/>
    </row>
    <row r="2" spans="1:20" ht="20.25" customHeight="1">
      <c r="A2" s="155" t="s">
        <v>378</v>
      </c>
      <c r="B2" s="155" t="s">
        <v>416</v>
      </c>
      <c r="C2" s="155" t="s">
        <v>459</v>
      </c>
      <c r="D2" s="155" t="s">
        <v>214</v>
      </c>
      <c r="E2" s="155" t="s">
        <v>215</v>
      </c>
      <c r="F2" s="155"/>
    </row>
    <row r="3" spans="1:20">
      <c r="A3" s="155">
        <v>2000</v>
      </c>
      <c r="B3" s="155">
        <v>200001</v>
      </c>
      <c r="C3" s="365">
        <v>2070.6525041999998</v>
      </c>
      <c r="D3" s="365">
        <v>2001.6466118000001</v>
      </c>
      <c r="E3" s="365">
        <v>2110.1287646999999</v>
      </c>
    </row>
    <row r="4" spans="1:20">
      <c r="A4" s="155"/>
      <c r="B4" s="155">
        <v>200002</v>
      </c>
      <c r="C4" s="365">
        <v>2072.525005</v>
      </c>
      <c r="D4" s="365">
        <v>2002.8734161</v>
      </c>
      <c r="E4" s="365">
        <v>2112.7796124000001</v>
      </c>
    </row>
    <row r="5" spans="1:20">
      <c r="A5" s="155"/>
      <c r="B5" s="155">
        <v>200003</v>
      </c>
      <c r="C5" s="365">
        <v>2074.8526471</v>
      </c>
      <c r="D5" s="365">
        <v>2004.3020733999999</v>
      </c>
      <c r="E5" s="365">
        <v>2116.0360866000001</v>
      </c>
    </row>
    <row r="6" spans="1:20">
      <c r="A6" s="155"/>
      <c r="B6" s="155">
        <v>200004</v>
      </c>
      <c r="C6" s="365">
        <v>2077.0981741999999</v>
      </c>
      <c r="D6" s="365">
        <v>2005.6306344</v>
      </c>
      <c r="E6" s="365">
        <v>2119.1810082000002</v>
      </c>
    </row>
    <row r="7" spans="1:20">
      <c r="A7" s="155"/>
      <c r="B7" s="155">
        <v>200005</v>
      </c>
      <c r="C7" s="365">
        <v>2078.974471</v>
      </c>
      <c r="D7" s="365">
        <v>2007.0011784000001</v>
      </c>
      <c r="E7" s="365">
        <v>2121.76811</v>
      </c>
    </row>
    <row r="8" spans="1:20">
      <c r="A8" s="155"/>
      <c r="B8" s="155">
        <v>200006</v>
      </c>
      <c r="C8" s="365">
        <v>2080.9588156999998</v>
      </c>
      <c r="D8" s="365">
        <v>2008.3397402999999</v>
      </c>
      <c r="E8" s="365">
        <v>2124.5538538999999</v>
      </c>
    </row>
    <row r="9" spans="1:20">
      <c r="A9" s="155"/>
      <c r="B9" s="155">
        <v>200007</v>
      </c>
      <c r="C9" s="365">
        <v>2083.0944061999999</v>
      </c>
      <c r="D9" s="365">
        <v>2009.8248242</v>
      </c>
      <c r="E9" s="365">
        <v>2127.4867337999999</v>
      </c>
    </row>
    <row r="10" spans="1:20">
      <c r="A10" s="155"/>
      <c r="B10" s="155">
        <v>200008</v>
      </c>
      <c r="C10" s="365">
        <v>2084.9864695000001</v>
      </c>
      <c r="D10" s="365">
        <v>2011.0186764</v>
      </c>
      <c r="E10" s="365">
        <v>2130.1948901000001</v>
      </c>
    </row>
    <row r="11" spans="1:20">
      <c r="A11" s="155"/>
      <c r="B11" s="155">
        <v>200009</v>
      </c>
      <c r="C11" s="365">
        <v>2087.3010380000001</v>
      </c>
      <c r="D11" s="365">
        <v>2012.2860917999999</v>
      </c>
      <c r="E11" s="365">
        <v>2133.5263753999998</v>
      </c>
    </row>
    <row r="12" spans="1:20">
      <c r="A12" s="155"/>
      <c r="B12" s="155">
        <v>200010</v>
      </c>
      <c r="C12" s="365">
        <v>2088.9011421999999</v>
      </c>
      <c r="D12" s="365">
        <v>2013.3529427000001</v>
      </c>
      <c r="E12" s="365">
        <v>2135.7295927</v>
      </c>
    </row>
    <row r="13" spans="1:20">
      <c r="A13" s="155"/>
      <c r="B13" s="155">
        <v>200011</v>
      </c>
      <c r="C13" s="365">
        <v>2090.7496910999998</v>
      </c>
      <c r="D13" s="365">
        <v>2014.1392997</v>
      </c>
      <c r="E13" s="365">
        <v>2138.5776899000002</v>
      </c>
    </row>
    <row r="14" spans="1:20">
      <c r="A14" s="155"/>
      <c r="B14" s="155">
        <v>200012</v>
      </c>
      <c r="C14" s="365">
        <v>2092.9784642999998</v>
      </c>
      <c r="D14" s="365">
        <v>2015.098915</v>
      </c>
      <c r="E14" s="365">
        <v>2141.9102489000002</v>
      </c>
    </row>
    <row r="15" spans="1:20">
      <c r="A15" s="155"/>
      <c r="B15" s="155">
        <v>200101</v>
      </c>
      <c r="C15" s="365">
        <v>2094.7280384999999</v>
      </c>
      <c r="D15" s="365">
        <v>2015.7841189000001</v>
      </c>
      <c r="E15" s="365">
        <v>2144.6816955999998</v>
      </c>
    </row>
    <row r="16" spans="1:20">
      <c r="A16" s="155"/>
      <c r="B16" s="155">
        <v>200102</v>
      </c>
      <c r="C16" s="365">
        <v>2096.7447345</v>
      </c>
      <c r="D16" s="365">
        <v>2016.5585470000001</v>
      </c>
      <c r="E16" s="365">
        <v>2147.8805019000001</v>
      </c>
    </row>
    <row r="17" spans="1:13">
      <c r="A17" s="155"/>
      <c r="B17" s="155">
        <v>200103</v>
      </c>
      <c r="C17" s="365">
        <v>2098.5067218999998</v>
      </c>
      <c r="D17" s="365">
        <v>2017.3247813</v>
      </c>
      <c r="E17" s="365">
        <v>2150.7160794000001</v>
      </c>
    </row>
    <row r="18" spans="1:13">
      <c r="A18" s="155"/>
      <c r="B18" s="155">
        <v>200104</v>
      </c>
      <c r="C18" s="365">
        <v>2100.5722372</v>
      </c>
      <c r="D18" s="365">
        <v>2018.4169018</v>
      </c>
      <c r="E18" s="365">
        <v>2153.8534278000002</v>
      </c>
    </row>
    <row r="19" spans="1:13">
      <c r="A19" s="155"/>
      <c r="B19" s="155">
        <v>200105</v>
      </c>
      <c r="C19" s="365">
        <v>2102.4133794999998</v>
      </c>
      <c r="D19" s="365">
        <v>2019.3969989</v>
      </c>
      <c r="E19" s="365">
        <v>2156.7648920000001</v>
      </c>
    </row>
    <row r="20" spans="1:13">
      <c r="A20" s="155"/>
      <c r="B20" s="155">
        <v>200106</v>
      </c>
      <c r="C20" s="365">
        <v>2104.7599203999998</v>
      </c>
      <c r="D20" s="365">
        <v>2020.6770838</v>
      </c>
      <c r="E20" s="365">
        <v>2160.2486527999999</v>
      </c>
    </row>
    <row r="21" spans="1:13">
      <c r="A21" s="155"/>
      <c r="B21" s="155">
        <v>200107</v>
      </c>
      <c r="C21" s="365">
        <v>2106.6909353999999</v>
      </c>
      <c r="D21" s="365">
        <v>2021.6181437</v>
      </c>
      <c r="E21" s="365">
        <v>2163.3120143000001</v>
      </c>
    </row>
    <row r="22" spans="1:13">
      <c r="A22" s="155"/>
      <c r="B22" s="155">
        <v>200108</v>
      </c>
      <c r="C22" s="365">
        <v>2108.5603615</v>
      </c>
      <c r="D22" s="365">
        <v>2022.6188643999999</v>
      </c>
      <c r="E22" s="365">
        <v>2166.2789665999999</v>
      </c>
    </row>
    <row r="23" spans="1:13">
      <c r="A23" s="155"/>
      <c r="B23" s="155">
        <v>200109</v>
      </c>
      <c r="C23" s="365">
        <v>2110.6014234999998</v>
      </c>
      <c r="D23" s="365">
        <v>2023.6930672000001</v>
      </c>
      <c r="E23" s="365">
        <v>2169.4931123000001</v>
      </c>
    </row>
    <row r="24" spans="1:13">
      <c r="A24" s="155"/>
      <c r="B24" s="155">
        <v>200110</v>
      </c>
      <c r="C24" s="365">
        <v>2112.0781103999998</v>
      </c>
      <c r="D24" s="365">
        <v>2024.7048067000001</v>
      </c>
      <c r="E24" s="365">
        <v>2171.7294944999999</v>
      </c>
    </row>
    <row r="25" spans="1:13">
      <c r="A25" s="155"/>
      <c r="B25" s="155">
        <v>200111</v>
      </c>
      <c r="C25" s="365">
        <v>2114.4253711000001</v>
      </c>
      <c r="D25" s="365">
        <v>2025.7015555</v>
      </c>
      <c r="E25" s="365">
        <v>2175.4681234999998</v>
      </c>
    </row>
    <row r="26" spans="1:13">
      <c r="A26" s="155"/>
      <c r="B26" s="155">
        <v>200112</v>
      </c>
      <c r="C26" s="365">
        <v>2116.7752476000001</v>
      </c>
      <c r="D26" s="365">
        <v>2026.821852</v>
      </c>
      <c r="E26" s="365">
        <v>2179.1182533000001</v>
      </c>
    </row>
    <row r="27" spans="1:13">
      <c r="A27" s="155">
        <v>2002</v>
      </c>
      <c r="B27" s="155">
        <v>200201</v>
      </c>
      <c r="C27" s="365">
        <v>2118.6720786000001</v>
      </c>
      <c r="D27" s="365">
        <v>2027.6243274999999</v>
      </c>
      <c r="E27" s="365">
        <v>2182.2433055000001</v>
      </c>
    </row>
    <row r="28" spans="1:13">
      <c r="A28" s="155"/>
      <c r="B28" s="155">
        <v>200202</v>
      </c>
      <c r="C28" s="365">
        <v>2120.6523051999998</v>
      </c>
      <c r="D28" s="365">
        <v>2028.4008706</v>
      </c>
      <c r="E28" s="365">
        <v>2185.6694315999998</v>
      </c>
    </row>
    <row r="29" spans="1:13">
      <c r="A29" s="155"/>
      <c r="B29" s="155">
        <v>200203</v>
      </c>
      <c r="C29" s="365">
        <v>2122.9793012999999</v>
      </c>
      <c r="D29" s="365">
        <v>2029.6216635000001</v>
      </c>
      <c r="E29" s="365">
        <v>2189.3345104999999</v>
      </c>
      <c r="G29" s="16"/>
      <c r="H29" s="16"/>
      <c r="I29" s="16"/>
      <c r="J29" s="16"/>
      <c r="K29" s="16"/>
      <c r="L29" s="16"/>
      <c r="M29" s="16"/>
    </row>
    <row r="30" spans="1:13">
      <c r="A30" s="155"/>
      <c r="B30" s="155">
        <v>200204</v>
      </c>
      <c r="C30" s="365">
        <v>2124.7557342999999</v>
      </c>
      <c r="D30" s="365">
        <v>2030.6236953</v>
      </c>
      <c r="E30" s="365">
        <v>2192.1776481000002</v>
      </c>
      <c r="G30" s="16"/>
      <c r="H30" s="16"/>
      <c r="I30" s="16"/>
      <c r="J30" s="16"/>
      <c r="K30" s="16"/>
      <c r="L30" s="16"/>
      <c r="M30" s="16"/>
    </row>
    <row r="31" spans="1:13">
      <c r="A31" s="155"/>
      <c r="B31" s="155">
        <v>200205</v>
      </c>
      <c r="C31" s="365">
        <v>2127.0785584</v>
      </c>
      <c r="D31" s="365">
        <v>2032.0485685000001</v>
      </c>
      <c r="E31" s="365">
        <v>2195.6344720000002</v>
      </c>
    </row>
    <row r="32" spans="1:13">
      <c r="A32" s="155"/>
      <c r="B32" s="155">
        <v>200206</v>
      </c>
      <c r="C32" s="365">
        <v>2129.8610856</v>
      </c>
      <c r="D32" s="365">
        <v>2033.6644147</v>
      </c>
      <c r="E32" s="365">
        <v>2199.6558925999998</v>
      </c>
    </row>
    <row r="33" spans="1:5">
      <c r="A33" s="155"/>
      <c r="B33" s="155">
        <v>200207</v>
      </c>
      <c r="C33" s="365">
        <v>2131.8406153999999</v>
      </c>
      <c r="D33" s="365">
        <v>2035.0297244000001</v>
      </c>
      <c r="E33" s="365">
        <v>2202.5899503000001</v>
      </c>
    </row>
    <row r="34" spans="1:5">
      <c r="A34" s="155"/>
      <c r="B34" s="155">
        <v>200208</v>
      </c>
      <c r="C34" s="365">
        <v>2134.2143540000002</v>
      </c>
      <c r="D34" s="365">
        <v>2036.6780704</v>
      </c>
      <c r="E34" s="365">
        <v>2206.0148039999999</v>
      </c>
    </row>
    <row r="35" spans="1:5">
      <c r="A35" s="155"/>
      <c r="B35" s="155">
        <v>200209</v>
      </c>
      <c r="C35" s="365">
        <v>2136.7557286000001</v>
      </c>
      <c r="D35" s="365">
        <v>2038.5269453000001</v>
      </c>
      <c r="E35" s="365">
        <v>2209.6078735000001</v>
      </c>
    </row>
    <row r="36" spans="1:5">
      <c r="A36" s="155"/>
      <c r="B36" s="155">
        <v>200210</v>
      </c>
      <c r="C36" s="365">
        <v>2138.7139078</v>
      </c>
      <c r="D36" s="365">
        <v>2040.0934339999999</v>
      </c>
      <c r="E36" s="365">
        <v>2212.2233971000001</v>
      </c>
    </row>
    <row r="37" spans="1:5">
      <c r="A37" s="155"/>
      <c r="B37" s="155">
        <v>200211</v>
      </c>
      <c r="C37" s="365">
        <v>2141.3969311000001</v>
      </c>
      <c r="D37" s="365">
        <v>2041.8127646</v>
      </c>
      <c r="E37" s="365">
        <v>2216.1402417999998</v>
      </c>
    </row>
    <row r="38" spans="1:5">
      <c r="A38" s="155"/>
      <c r="B38" s="155">
        <v>200212</v>
      </c>
      <c r="C38" s="365">
        <v>2143.7910508</v>
      </c>
      <c r="D38" s="365">
        <v>2043.536169</v>
      </c>
      <c r="E38" s="365">
        <v>2219.5701303999999</v>
      </c>
    </row>
    <row r="39" spans="1:5">
      <c r="A39" s="155"/>
      <c r="B39" s="155">
        <v>200301</v>
      </c>
      <c r="C39" s="365">
        <v>2146.1227285999998</v>
      </c>
      <c r="D39" s="365">
        <v>2044.8959987000001</v>
      </c>
      <c r="E39" s="365">
        <v>2223.1466796999998</v>
      </c>
    </row>
    <row r="40" spans="1:5">
      <c r="A40" s="155"/>
      <c r="B40" s="155">
        <v>200302</v>
      </c>
      <c r="C40" s="365">
        <v>2148.8341529999998</v>
      </c>
      <c r="D40" s="365">
        <v>2046.7364284</v>
      </c>
      <c r="E40" s="365">
        <v>2227.1305173999999</v>
      </c>
    </row>
    <row r="41" spans="1:5">
      <c r="A41" s="155"/>
      <c r="B41" s="155">
        <v>200303</v>
      </c>
      <c r="C41" s="365">
        <v>2151.0645505000002</v>
      </c>
      <c r="D41" s="365">
        <v>2048.0996018000001</v>
      </c>
      <c r="E41" s="365">
        <v>2230.6429542999999</v>
      </c>
    </row>
    <row r="42" spans="1:5">
      <c r="A42" s="155"/>
      <c r="B42" s="155">
        <v>200304</v>
      </c>
      <c r="C42" s="365">
        <v>2153.1889818999998</v>
      </c>
      <c r="D42" s="365">
        <v>2049.6202133000002</v>
      </c>
      <c r="E42" s="365">
        <v>2233.8290093999999</v>
      </c>
    </row>
    <row r="43" spans="1:5">
      <c r="A43" s="155"/>
      <c r="B43" s="155">
        <v>200305</v>
      </c>
      <c r="C43" s="365">
        <v>2155.7125378999999</v>
      </c>
      <c r="D43" s="365">
        <v>2051.4808512</v>
      </c>
      <c r="E43" s="365">
        <v>2237.5146881999999</v>
      </c>
    </row>
    <row r="44" spans="1:5">
      <c r="A44" s="155"/>
      <c r="B44" s="155">
        <v>200306</v>
      </c>
      <c r="C44" s="365">
        <v>2158.4769188999999</v>
      </c>
      <c r="D44" s="365">
        <v>2053.4461910999999</v>
      </c>
      <c r="E44" s="365">
        <v>2241.4891370999999</v>
      </c>
    </row>
    <row r="45" spans="1:5">
      <c r="A45" s="155"/>
      <c r="B45" s="155">
        <v>200307</v>
      </c>
      <c r="C45" s="365">
        <v>2160.8856132999999</v>
      </c>
      <c r="D45" s="365">
        <v>2055.1513066000002</v>
      </c>
      <c r="E45" s="365">
        <v>2245.0745640999999</v>
      </c>
    </row>
    <row r="46" spans="1:5">
      <c r="A46" s="155"/>
      <c r="B46" s="155">
        <v>200308</v>
      </c>
      <c r="C46" s="365">
        <v>2163.6788885999999</v>
      </c>
      <c r="D46" s="365">
        <v>2057.0687933999998</v>
      </c>
      <c r="E46" s="365">
        <v>2249.2274551</v>
      </c>
    </row>
    <row r="47" spans="1:5">
      <c r="A47" s="155"/>
      <c r="B47" s="155">
        <v>200309</v>
      </c>
      <c r="C47" s="365">
        <v>2166.2514704</v>
      </c>
      <c r="D47" s="365">
        <v>2058.9508522000001</v>
      </c>
      <c r="E47" s="365">
        <v>2252.9405203000001</v>
      </c>
    </row>
    <row r="48" spans="1:5">
      <c r="A48" s="155"/>
      <c r="B48" s="155">
        <v>200310</v>
      </c>
      <c r="C48" s="365">
        <v>2168.6701173000001</v>
      </c>
      <c r="D48" s="365">
        <v>2060.8336238000002</v>
      </c>
      <c r="E48" s="365">
        <v>2256.2693994000001</v>
      </c>
    </row>
    <row r="49" spans="1:5">
      <c r="A49" s="155"/>
      <c r="B49" s="155">
        <v>200311</v>
      </c>
      <c r="C49" s="365">
        <v>2171.9045101000002</v>
      </c>
      <c r="D49" s="365">
        <v>2062.8299262999999</v>
      </c>
      <c r="E49" s="365">
        <v>2261.0469097</v>
      </c>
    </row>
    <row r="50" spans="1:5">
      <c r="A50" s="155"/>
      <c r="B50" s="155">
        <v>200312</v>
      </c>
      <c r="C50" s="365">
        <v>2174.1967853000001</v>
      </c>
      <c r="D50" s="365">
        <v>2064.6607465000002</v>
      </c>
      <c r="E50" s="365">
        <v>2264.2327108999998</v>
      </c>
    </row>
    <row r="51" spans="1:5">
      <c r="A51" s="155">
        <v>2004</v>
      </c>
      <c r="B51" s="155">
        <v>200401</v>
      </c>
      <c r="C51" s="365">
        <v>2176.4387317000001</v>
      </c>
      <c r="D51" s="365">
        <v>2066.4052348999999</v>
      </c>
      <c r="E51" s="365">
        <v>2267.4603247999999</v>
      </c>
    </row>
    <row r="52" spans="1:5">
      <c r="A52" s="155"/>
      <c r="B52" s="155">
        <v>200402</v>
      </c>
      <c r="C52" s="365">
        <v>2179.0094963000001</v>
      </c>
      <c r="D52" s="365">
        <v>2068.2183872000001</v>
      </c>
      <c r="E52" s="365">
        <v>2271.2741796999999</v>
      </c>
    </row>
    <row r="53" spans="1:5">
      <c r="A53" s="155"/>
      <c r="B53" s="155">
        <v>200403</v>
      </c>
      <c r="C53" s="365">
        <v>2181.1755766000001</v>
      </c>
      <c r="D53" s="365">
        <v>2069.8935338000001</v>
      </c>
      <c r="E53" s="365">
        <v>2274.5422672999998</v>
      </c>
    </row>
    <row r="54" spans="1:5">
      <c r="A54" s="155"/>
      <c r="B54" s="155">
        <v>200404</v>
      </c>
      <c r="C54" s="365">
        <v>2183.8504647999998</v>
      </c>
      <c r="D54" s="365">
        <v>2071.9304390000002</v>
      </c>
      <c r="E54" s="365">
        <v>2278.3430285999998</v>
      </c>
    </row>
    <row r="55" spans="1:5">
      <c r="A55" s="155"/>
      <c r="B55" s="155">
        <v>200405</v>
      </c>
      <c r="C55" s="365">
        <v>2186.5190345999999</v>
      </c>
      <c r="D55" s="365">
        <v>2073.9206684999999</v>
      </c>
      <c r="E55" s="365">
        <v>2282.1752201999998</v>
      </c>
    </row>
    <row r="56" spans="1:5">
      <c r="A56" s="155"/>
      <c r="B56" s="155">
        <v>200406</v>
      </c>
      <c r="C56" s="365">
        <v>2189.0120984999999</v>
      </c>
      <c r="D56" s="365">
        <v>2075.6434290000002</v>
      </c>
      <c r="E56" s="365">
        <v>2285.8520830000002</v>
      </c>
    </row>
    <row r="57" spans="1:5">
      <c r="A57" s="155"/>
      <c r="B57" s="155">
        <v>200407</v>
      </c>
      <c r="C57" s="365">
        <v>2191.7615998000001</v>
      </c>
      <c r="D57" s="365">
        <v>2077.3903538999998</v>
      </c>
      <c r="E57" s="365">
        <v>2289.9028747000002</v>
      </c>
    </row>
    <row r="58" spans="1:5">
      <c r="A58" s="155"/>
      <c r="B58" s="155">
        <v>200408</v>
      </c>
      <c r="C58" s="365">
        <v>2194.5024960000001</v>
      </c>
      <c r="D58" s="365">
        <v>2079.4079259999999</v>
      </c>
      <c r="E58" s="365">
        <v>2293.8014782999999</v>
      </c>
    </row>
    <row r="59" spans="1:5">
      <c r="A59" s="155"/>
      <c r="B59" s="155">
        <v>200409</v>
      </c>
      <c r="C59" s="365">
        <v>2197.2808620000001</v>
      </c>
      <c r="D59" s="365">
        <v>2081.3454271999999</v>
      </c>
      <c r="E59" s="365">
        <v>2297.7986762999999</v>
      </c>
    </row>
    <row r="60" spans="1:5">
      <c r="A60" s="155"/>
      <c r="B60" s="155">
        <v>200410</v>
      </c>
      <c r="C60" s="365">
        <v>2199.6793410999999</v>
      </c>
      <c r="D60" s="365">
        <v>2082.9590773</v>
      </c>
      <c r="E60" s="365">
        <v>2301.1854976</v>
      </c>
    </row>
    <row r="61" spans="1:5">
      <c r="A61" s="155"/>
      <c r="B61" s="155">
        <v>200411</v>
      </c>
      <c r="C61" s="365">
        <v>2202.1687861999999</v>
      </c>
      <c r="D61" s="365">
        <v>2084.6798557000002</v>
      </c>
      <c r="E61" s="365">
        <v>2304.7849691000001</v>
      </c>
    </row>
    <row r="62" spans="1:5">
      <c r="A62" s="155"/>
      <c r="B62" s="155">
        <v>200412</v>
      </c>
      <c r="C62" s="365">
        <v>2204.7828860999998</v>
      </c>
      <c r="D62" s="365">
        <v>2086.5032274999999</v>
      </c>
      <c r="E62" s="365">
        <v>2308.5372220999998</v>
      </c>
    </row>
    <row r="63" spans="1:5">
      <c r="A63" s="155"/>
      <c r="B63" s="155">
        <v>200501</v>
      </c>
      <c r="C63" s="365">
        <v>2207.0999855</v>
      </c>
      <c r="D63" s="365">
        <v>2087.9679234</v>
      </c>
      <c r="E63" s="365">
        <v>2312.0056752999999</v>
      </c>
    </row>
    <row r="64" spans="1:5">
      <c r="A64" s="155"/>
      <c r="B64" s="155">
        <v>200502</v>
      </c>
      <c r="C64" s="365">
        <v>2209.3933302999999</v>
      </c>
      <c r="D64" s="365">
        <v>2089.4609903999999</v>
      </c>
      <c r="E64" s="365">
        <v>2315.5760607000002</v>
      </c>
    </row>
    <row r="65" spans="1:5">
      <c r="A65" s="155"/>
      <c r="B65" s="155">
        <v>200503</v>
      </c>
      <c r="C65" s="365">
        <v>2211.2939360999999</v>
      </c>
      <c r="D65" s="365">
        <v>2090.9693599000002</v>
      </c>
      <c r="E65" s="365">
        <v>2318.3382483</v>
      </c>
    </row>
    <row r="66" spans="1:5">
      <c r="A66" s="155"/>
      <c r="B66" s="155">
        <v>200504</v>
      </c>
      <c r="C66" s="365">
        <v>2213.6208505</v>
      </c>
      <c r="D66" s="365">
        <v>2092.5743966</v>
      </c>
      <c r="E66" s="365">
        <v>2321.8055837000002</v>
      </c>
    </row>
    <row r="67" spans="1:5">
      <c r="A67" s="155"/>
      <c r="B67" s="155">
        <v>200505</v>
      </c>
      <c r="C67" s="365">
        <v>2215.9652086999999</v>
      </c>
      <c r="D67" s="365">
        <v>2094.0904040999999</v>
      </c>
      <c r="E67" s="365">
        <v>2325.4069989999998</v>
      </c>
    </row>
    <row r="68" spans="1:5">
      <c r="A68" s="155"/>
      <c r="B68" s="155">
        <v>200506</v>
      </c>
      <c r="C68" s="365">
        <v>2218.2849593000001</v>
      </c>
      <c r="D68" s="365">
        <v>2095.4871699999999</v>
      </c>
      <c r="E68" s="365">
        <v>2328.9196839000001</v>
      </c>
    </row>
    <row r="69" spans="1:5">
      <c r="A69" s="155"/>
      <c r="B69" s="155">
        <v>200507</v>
      </c>
      <c r="C69" s="365">
        <v>2220.3541924000001</v>
      </c>
      <c r="D69" s="365">
        <v>2096.7329705000002</v>
      </c>
      <c r="E69" s="365">
        <v>2332.1495573000002</v>
      </c>
    </row>
    <row r="70" spans="1:5">
      <c r="A70" s="155"/>
      <c r="B70" s="155">
        <v>200508</v>
      </c>
      <c r="C70" s="365">
        <v>2222.3944206000001</v>
      </c>
      <c r="D70" s="365">
        <v>2098.0863202</v>
      </c>
      <c r="E70" s="365">
        <v>2335.2731505000002</v>
      </c>
    </row>
    <row r="71" spans="1:5">
      <c r="A71" s="155"/>
      <c r="B71" s="155">
        <v>200509</v>
      </c>
      <c r="C71" s="365">
        <v>2224.1732748999998</v>
      </c>
      <c r="D71" s="365">
        <v>2099.2934395000002</v>
      </c>
      <c r="E71" s="365">
        <v>2337.9226809000002</v>
      </c>
    </row>
    <row r="72" spans="1:5">
      <c r="A72" s="155"/>
      <c r="B72" s="155">
        <v>200510</v>
      </c>
      <c r="C72" s="365">
        <v>2225.8913459999999</v>
      </c>
      <c r="D72" s="365">
        <v>2100.4729424000002</v>
      </c>
      <c r="E72" s="365">
        <v>2340.3822396</v>
      </c>
    </row>
    <row r="73" spans="1:5">
      <c r="A73" s="155"/>
      <c r="B73" s="155">
        <v>200511</v>
      </c>
      <c r="C73" s="365">
        <v>2227.7246955000001</v>
      </c>
      <c r="D73" s="365">
        <v>2101.5838395999999</v>
      </c>
      <c r="E73" s="365">
        <v>2343.3238157999999</v>
      </c>
    </row>
    <row r="74" spans="1:5">
      <c r="A74" s="155"/>
      <c r="B74" s="155">
        <v>200512</v>
      </c>
      <c r="C74" s="365">
        <v>2229.3961558999999</v>
      </c>
      <c r="D74" s="365">
        <v>2102.8928305999998</v>
      </c>
      <c r="E74" s="365">
        <v>2345.7234397000002</v>
      </c>
    </row>
    <row r="75" spans="1:5">
      <c r="A75" s="155">
        <v>2006</v>
      </c>
      <c r="B75" s="155">
        <v>200601</v>
      </c>
      <c r="C75" s="365">
        <v>2231.0790041</v>
      </c>
      <c r="D75" s="365">
        <v>2103.7465438999998</v>
      </c>
      <c r="E75" s="365">
        <v>2348.5172643000001</v>
      </c>
    </row>
    <row r="76" spans="1:5">
      <c r="A76" s="155"/>
      <c r="B76" s="155">
        <v>200602</v>
      </c>
      <c r="C76" s="365">
        <v>2232.8810103000001</v>
      </c>
      <c r="D76" s="365">
        <v>2104.4894045999999</v>
      </c>
      <c r="E76" s="365">
        <v>2351.5570644999998</v>
      </c>
    </row>
    <row r="77" spans="1:5">
      <c r="A77" s="155"/>
      <c r="B77" s="155">
        <v>200603</v>
      </c>
      <c r="C77" s="365">
        <v>2234.3249434999998</v>
      </c>
      <c r="D77" s="365">
        <v>2105.3644020000002</v>
      </c>
      <c r="E77" s="365">
        <v>2353.8979958</v>
      </c>
    </row>
    <row r="78" spans="1:5">
      <c r="A78" s="155"/>
      <c r="B78" s="155">
        <v>200604</v>
      </c>
      <c r="C78" s="365">
        <v>2235.9921989999998</v>
      </c>
      <c r="D78" s="365">
        <v>2106.1344812000002</v>
      </c>
      <c r="E78" s="365">
        <v>2356.5780792</v>
      </c>
    </row>
    <row r="79" spans="1:5">
      <c r="A79" s="155"/>
      <c r="B79" s="155">
        <v>200605</v>
      </c>
      <c r="C79" s="365">
        <v>2237.0457471999998</v>
      </c>
      <c r="D79" s="365">
        <v>2106.6648530000002</v>
      </c>
      <c r="E79" s="365">
        <v>2358.4882416999999</v>
      </c>
    </row>
    <row r="80" spans="1:5">
      <c r="A80" s="155"/>
      <c r="B80" s="155">
        <v>200606</v>
      </c>
      <c r="C80" s="365">
        <v>2238.4409056999998</v>
      </c>
      <c r="D80" s="365">
        <v>2107.2445579</v>
      </c>
      <c r="E80" s="365">
        <v>2360.7766003000002</v>
      </c>
    </row>
    <row r="81" spans="1:5">
      <c r="A81" s="155"/>
      <c r="B81" s="155">
        <v>200607</v>
      </c>
      <c r="C81" s="365">
        <v>2239.9547404</v>
      </c>
      <c r="D81" s="365">
        <v>2107.8211375000001</v>
      </c>
      <c r="E81" s="365">
        <v>2363.3236320000001</v>
      </c>
    </row>
    <row r="82" spans="1:5">
      <c r="A82" s="155"/>
      <c r="B82" s="155">
        <v>200608</v>
      </c>
      <c r="C82" s="365">
        <v>2241.1515860999998</v>
      </c>
      <c r="D82" s="365">
        <v>2108.3050634000001</v>
      </c>
      <c r="E82" s="365">
        <v>2365.3500600000002</v>
      </c>
    </row>
    <row r="83" spans="1:5">
      <c r="A83" s="155"/>
      <c r="B83" s="155">
        <v>200609</v>
      </c>
      <c r="C83" s="365">
        <v>2243.0625134000002</v>
      </c>
      <c r="D83" s="365">
        <v>2109.0999906000002</v>
      </c>
      <c r="E83" s="365">
        <v>2368.2764271000001</v>
      </c>
    </row>
    <row r="84" spans="1:5">
      <c r="A84" s="155"/>
      <c r="B84" s="155">
        <v>200610</v>
      </c>
      <c r="C84" s="365">
        <v>2244.4414253999998</v>
      </c>
      <c r="D84" s="365">
        <v>2109.69749</v>
      </c>
      <c r="E84" s="365">
        <v>2370.3840537000001</v>
      </c>
    </row>
    <row r="85" spans="1:5">
      <c r="A85" s="155"/>
      <c r="B85" s="155">
        <v>200611</v>
      </c>
      <c r="C85" s="365">
        <v>2246.0014501000001</v>
      </c>
      <c r="D85" s="365">
        <v>2110.1425714000002</v>
      </c>
      <c r="E85" s="365">
        <v>2373.1357917999999</v>
      </c>
    </row>
    <row r="86" spans="1:5">
      <c r="A86" s="155"/>
      <c r="B86" s="155">
        <v>200612</v>
      </c>
      <c r="C86" s="365">
        <v>2247.5466212000001</v>
      </c>
      <c r="D86" s="365">
        <v>2110.9516552</v>
      </c>
      <c r="E86" s="365">
        <v>2375.4788379000001</v>
      </c>
    </row>
    <row r="87" spans="1:5">
      <c r="A87" s="155"/>
      <c r="B87" s="155">
        <v>200701</v>
      </c>
      <c r="C87" s="365">
        <v>2248.8843596000002</v>
      </c>
      <c r="D87" s="365">
        <v>2111.3918677000001</v>
      </c>
      <c r="E87" s="365">
        <v>2377.7771833000002</v>
      </c>
    </row>
    <row r="88" spans="1:5">
      <c r="A88" s="155"/>
      <c r="B88" s="155">
        <v>200702</v>
      </c>
      <c r="C88" s="365">
        <v>2250.4168943999998</v>
      </c>
      <c r="D88" s="365">
        <v>2111.863464</v>
      </c>
      <c r="E88" s="365">
        <v>2380.3653276</v>
      </c>
    </row>
    <row r="89" spans="1:5">
      <c r="A89" s="155"/>
      <c r="B89" s="155">
        <v>200703</v>
      </c>
      <c r="C89" s="365">
        <v>2251.8057641</v>
      </c>
      <c r="D89" s="365">
        <v>2112.3656034999999</v>
      </c>
      <c r="E89" s="365">
        <v>2382.8208952999998</v>
      </c>
    </row>
    <row r="90" spans="1:5">
      <c r="A90" s="155"/>
      <c r="B90" s="155">
        <v>200704</v>
      </c>
      <c r="C90" s="365">
        <v>2253.4111505999999</v>
      </c>
      <c r="D90" s="365">
        <v>2113.0050587999999</v>
      </c>
      <c r="E90" s="365">
        <v>2385.4601647</v>
      </c>
    </row>
    <row r="91" spans="1:5">
      <c r="A91" s="155"/>
      <c r="B91" s="155">
        <v>200705</v>
      </c>
      <c r="C91" s="365">
        <v>2254.8888618999999</v>
      </c>
      <c r="D91" s="365">
        <v>2113.5855996</v>
      </c>
      <c r="E91" s="365">
        <v>2388.0026505999999</v>
      </c>
    </row>
    <row r="92" spans="1:5">
      <c r="A92" s="155"/>
      <c r="B92" s="155">
        <v>200706</v>
      </c>
      <c r="C92" s="365">
        <v>2256.6435406999999</v>
      </c>
      <c r="D92" s="365">
        <v>2114.4645939000002</v>
      </c>
      <c r="E92" s="365">
        <v>2390.6463632</v>
      </c>
    </row>
    <row r="93" spans="1:5">
      <c r="A93" s="155"/>
      <c r="B93" s="155">
        <v>200707</v>
      </c>
      <c r="C93" s="365">
        <v>2258.2785592999999</v>
      </c>
      <c r="D93" s="365">
        <v>2115.3767922000002</v>
      </c>
      <c r="E93" s="365">
        <v>2393.1341695000001</v>
      </c>
    </row>
    <row r="94" spans="1:5">
      <c r="A94" s="155"/>
      <c r="B94" s="155">
        <v>200708</v>
      </c>
      <c r="C94" s="365">
        <v>2259.7598243000002</v>
      </c>
      <c r="D94" s="365">
        <v>2116.2650315999999</v>
      </c>
      <c r="E94" s="365">
        <v>2395.3560556000002</v>
      </c>
    </row>
    <row r="95" spans="1:5">
      <c r="A95" s="155"/>
      <c r="B95" s="155">
        <v>200709</v>
      </c>
      <c r="C95" s="365">
        <v>2261.6258959000002</v>
      </c>
      <c r="D95" s="365">
        <v>2117.4883533000002</v>
      </c>
      <c r="E95" s="365">
        <v>2397.7478099999998</v>
      </c>
    </row>
    <row r="96" spans="1:5">
      <c r="A96" s="155"/>
      <c r="B96" s="155">
        <v>200710</v>
      </c>
      <c r="C96" s="365">
        <v>2262.8240166</v>
      </c>
      <c r="D96" s="365">
        <v>2118.3320657999998</v>
      </c>
      <c r="E96" s="365">
        <v>2399.3399932000002</v>
      </c>
    </row>
    <row r="97" spans="1:5">
      <c r="A97" s="155"/>
      <c r="B97" s="155">
        <v>200711</v>
      </c>
      <c r="C97" s="365">
        <v>2264.5724639999999</v>
      </c>
      <c r="D97" s="365">
        <v>2119.2123882000001</v>
      </c>
      <c r="E97" s="365">
        <v>2401.9059422</v>
      </c>
    </row>
    <row r="98" spans="1:5">
      <c r="A98" s="155"/>
      <c r="B98" s="155">
        <v>200712</v>
      </c>
      <c r="C98" s="365">
        <v>2266.1052595000001</v>
      </c>
      <c r="D98" s="365">
        <v>2120.3333469999998</v>
      </c>
      <c r="E98" s="365">
        <v>2403.8635850000001</v>
      </c>
    </row>
    <row r="99" spans="1:5">
      <c r="A99" s="155">
        <v>2008</v>
      </c>
      <c r="B99" s="155">
        <v>200801</v>
      </c>
      <c r="C99" s="365">
        <v>2267.3558033999998</v>
      </c>
      <c r="D99" s="365">
        <v>2120.9586239</v>
      </c>
      <c r="E99" s="365">
        <v>2405.7017257000002</v>
      </c>
    </row>
    <row r="100" spans="1:5">
      <c r="A100" s="155"/>
      <c r="B100" s="155">
        <v>200802</v>
      </c>
      <c r="C100" s="365">
        <v>2268.6777422999999</v>
      </c>
      <c r="D100" s="365">
        <v>2121.6986560999999</v>
      </c>
      <c r="E100" s="365">
        <v>2407.6001611000002</v>
      </c>
    </row>
    <row r="101" spans="1:5">
      <c r="A101" s="155"/>
      <c r="B101" s="155">
        <v>200803</v>
      </c>
      <c r="C101" s="365">
        <v>2269.8317495000001</v>
      </c>
      <c r="D101" s="365">
        <v>2122.3859905999998</v>
      </c>
      <c r="E101" s="365">
        <v>2409.1369825000002</v>
      </c>
    </row>
    <row r="102" spans="1:5">
      <c r="A102" s="155"/>
      <c r="B102" s="155">
        <v>200804</v>
      </c>
      <c r="C102" s="365">
        <v>2270.772508</v>
      </c>
      <c r="D102" s="365">
        <v>2122.8649848999999</v>
      </c>
      <c r="E102" s="365">
        <v>2410.4891636000002</v>
      </c>
    </row>
    <row r="103" spans="1:5">
      <c r="A103" s="155"/>
      <c r="B103" s="155">
        <v>200805</v>
      </c>
      <c r="C103" s="365">
        <v>2271.8818962999999</v>
      </c>
      <c r="D103" s="365">
        <v>2123.3809279000002</v>
      </c>
      <c r="E103" s="365">
        <v>2412.0782299000002</v>
      </c>
    </row>
    <row r="104" spans="1:5">
      <c r="A104" s="155"/>
      <c r="B104" s="155">
        <v>200806</v>
      </c>
      <c r="C104" s="365">
        <v>2273.0081319999999</v>
      </c>
      <c r="D104" s="365">
        <v>2123.5944353</v>
      </c>
      <c r="E104" s="365">
        <v>2413.7986967000002</v>
      </c>
    </row>
    <row r="105" spans="1:5">
      <c r="A105" s="155"/>
      <c r="B105" s="155">
        <v>200807</v>
      </c>
      <c r="C105" s="365">
        <v>2273.9678503</v>
      </c>
      <c r="D105" s="365">
        <v>2123.7558165</v>
      </c>
      <c r="E105" s="365">
        <v>2415.3798020999998</v>
      </c>
    </row>
    <row r="106" spans="1:5">
      <c r="A106" s="155"/>
      <c r="B106" s="155">
        <v>200808</v>
      </c>
      <c r="C106" s="365">
        <v>2275.0419321999998</v>
      </c>
      <c r="D106" s="365">
        <v>2124.0849797999999</v>
      </c>
      <c r="E106" s="365">
        <v>2416.9336567</v>
      </c>
    </row>
    <row r="107" spans="1:5">
      <c r="A107" s="155"/>
      <c r="B107" s="155">
        <v>200809</v>
      </c>
      <c r="C107" s="365">
        <v>2275.9582753999998</v>
      </c>
      <c r="D107" s="365">
        <v>2124.3423210000001</v>
      </c>
      <c r="E107" s="365">
        <v>2418.2543623000001</v>
      </c>
    </row>
    <row r="108" spans="1:5">
      <c r="A108" s="155"/>
      <c r="B108" s="155">
        <v>200810</v>
      </c>
      <c r="C108" s="365">
        <v>2276.7888664000002</v>
      </c>
      <c r="D108" s="365">
        <v>2124.7526520000001</v>
      </c>
      <c r="E108" s="365">
        <v>2419.1854275000001</v>
      </c>
    </row>
    <row r="109" spans="1:5">
      <c r="A109" s="155"/>
      <c r="B109" s="155">
        <v>200811</v>
      </c>
      <c r="C109" s="365">
        <v>2277.8992457999998</v>
      </c>
      <c r="D109" s="365">
        <v>2125.2392319</v>
      </c>
      <c r="E109" s="365">
        <v>2420.5252992000001</v>
      </c>
    </row>
    <row r="110" spans="1:5">
      <c r="A110" s="155"/>
      <c r="B110" s="155">
        <v>200812</v>
      </c>
      <c r="C110" s="365">
        <v>2278.7797919999998</v>
      </c>
      <c r="D110" s="365">
        <v>2125.8831808</v>
      </c>
      <c r="E110" s="365">
        <v>2421.4918796000002</v>
      </c>
    </row>
    <row r="111" spans="1:5">
      <c r="A111" s="155"/>
      <c r="B111" s="155">
        <v>200901</v>
      </c>
      <c r="C111" s="365">
        <v>2279.7020243000002</v>
      </c>
      <c r="D111" s="365">
        <v>2126.3802105</v>
      </c>
      <c r="E111" s="365">
        <v>2422.5828329999999</v>
      </c>
    </row>
    <row r="112" spans="1:5">
      <c r="A112" s="155"/>
      <c r="B112" s="155">
        <v>200902</v>
      </c>
      <c r="C112" s="365">
        <v>2280.7620026</v>
      </c>
      <c r="D112" s="365">
        <v>2126.7935573999998</v>
      </c>
      <c r="E112" s="365">
        <v>2423.9707661000002</v>
      </c>
    </row>
    <row r="113" spans="1:5">
      <c r="A113" s="155"/>
      <c r="B113" s="155">
        <v>200903</v>
      </c>
      <c r="C113" s="365">
        <v>2281.4363766000001</v>
      </c>
      <c r="D113" s="365">
        <v>2127.0971539000002</v>
      </c>
      <c r="E113" s="365">
        <v>2424.8404486999998</v>
      </c>
    </row>
    <row r="114" spans="1:5">
      <c r="A114" s="155"/>
      <c r="B114" s="155">
        <v>200904</v>
      </c>
      <c r="C114" s="365">
        <v>2282.0042721</v>
      </c>
      <c r="D114" s="365">
        <v>2127.1429070999998</v>
      </c>
      <c r="E114" s="365">
        <v>2425.7402654000002</v>
      </c>
    </row>
    <row r="115" spans="1:5">
      <c r="A115" s="155"/>
      <c r="B115" s="155">
        <v>200905</v>
      </c>
      <c r="C115" s="365">
        <v>2282.6483546999998</v>
      </c>
      <c r="D115" s="365">
        <v>2127.1842066999998</v>
      </c>
      <c r="E115" s="365">
        <v>2426.7300667999998</v>
      </c>
    </row>
    <row r="116" spans="1:5">
      <c r="A116" s="155"/>
      <c r="B116" s="155">
        <v>200906</v>
      </c>
      <c r="C116" s="365">
        <v>2283.2421552000001</v>
      </c>
      <c r="D116" s="365">
        <v>2127.1331616000002</v>
      </c>
      <c r="E116" s="365">
        <v>2427.7539124999998</v>
      </c>
    </row>
    <row r="117" spans="1:5">
      <c r="A117" s="155"/>
      <c r="B117" s="155">
        <v>200907</v>
      </c>
      <c r="C117" s="365">
        <v>2283.6398407000001</v>
      </c>
      <c r="D117" s="365">
        <v>2126.87563</v>
      </c>
      <c r="E117" s="365">
        <v>2428.6457946999999</v>
      </c>
    </row>
    <row r="118" spans="1:5">
      <c r="A118" s="155"/>
      <c r="B118" s="155">
        <v>200908</v>
      </c>
      <c r="C118" s="365">
        <v>2284.1064895999998</v>
      </c>
      <c r="D118" s="365">
        <v>2126.6541993999999</v>
      </c>
      <c r="E118" s="365">
        <v>2429.5883432999999</v>
      </c>
    </row>
    <row r="119" spans="1:5">
      <c r="A119" s="155"/>
      <c r="B119" s="155">
        <v>200909</v>
      </c>
      <c r="C119" s="365">
        <v>2284.6219861999998</v>
      </c>
      <c r="D119" s="365">
        <v>2126.5105649000002</v>
      </c>
      <c r="E119" s="365">
        <v>2430.5149445000002</v>
      </c>
    </row>
    <row r="120" spans="1:5">
      <c r="A120" s="155"/>
      <c r="B120" s="155">
        <v>200910</v>
      </c>
      <c r="C120" s="365">
        <v>2284.894828</v>
      </c>
      <c r="D120" s="365">
        <v>2126.3331705000001</v>
      </c>
      <c r="E120" s="365">
        <v>2430.9874264999999</v>
      </c>
    </row>
    <row r="121" spans="1:5">
      <c r="A121" s="155"/>
      <c r="B121" s="155">
        <v>200911</v>
      </c>
      <c r="C121" s="365">
        <v>2285.3215991000002</v>
      </c>
      <c r="D121" s="365">
        <v>2125.9639345000001</v>
      </c>
      <c r="E121" s="365">
        <v>2432.0435087000001</v>
      </c>
    </row>
    <row r="122" spans="1:5">
      <c r="A122" s="155"/>
      <c r="B122" s="155">
        <v>200912</v>
      </c>
      <c r="C122" s="365">
        <v>2285.4770899</v>
      </c>
      <c r="D122" s="365">
        <v>2125.5211746</v>
      </c>
      <c r="E122" s="365">
        <v>2432.7933247000001</v>
      </c>
    </row>
    <row r="123" spans="1:5">
      <c r="A123" s="155">
        <v>2010</v>
      </c>
      <c r="B123" s="155">
        <v>201001</v>
      </c>
      <c r="C123" s="365">
        <v>2285.7031608000002</v>
      </c>
      <c r="D123" s="365">
        <v>2125.2481845000002</v>
      </c>
      <c r="E123" s="365">
        <v>2433.4083744999998</v>
      </c>
    </row>
    <row r="124" spans="1:5">
      <c r="A124" s="155"/>
      <c r="B124" s="155">
        <v>201002</v>
      </c>
      <c r="C124" s="365">
        <v>2286.0133983000001</v>
      </c>
      <c r="D124" s="365">
        <v>2124.8899308999999</v>
      </c>
      <c r="E124" s="365">
        <v>2434.2646436</v>
      </c>
    </row>
    <row r="125" spans="1:5">
      <c r="A125" s="155"/>
      <c r="B125" s="155">
        <v>201003</v>
      </c>
      <c r="C125" s="365">
        <v>2286.2223804999999</v>
      </c>
      <c r="D125" s="365">
        <v>2124.4878262000002</v>
      </c>
      <c r="E125" s="365">
        <v>2435.0994615999998</v>
      </c>
    </row>
    <row r="126" spans="1:5">
      <c r="A126" s="155"/>
      <c r="B126" s="155">
        <v>201004</v>
      </c>
      <c r="C126" s="365">
        <v>2286.4537633</v>
      </c>
      <c r="D126" s="365">
        <v>2124.1799176999998</v>
      </c>
      <c r="E126" s="365">
        <v>2435.7591521999998</v>
      </c>
    </row>
    <row r="127" spans="1:5">
      <c r="A127" s="155"/>
      <c r="B127" s="155">
        <v>201005</v>
      </c>
      <c r="C127" s="365">
        <v>2287.0167894000001</v>
      </c>
      <c r="D127" s="365">
        <v>2124.0788226999998</v>
      </c>
      <c r="E127" s="365">
        <v>2436.8359859000002</v>
      </c>
    </row>
    <row r="128" spans="1:5">
      <c r="A128" s="155"/>
      <c r="B128" s="155">
        <v>201006</v>
      </c>
      <c r="C128" s="365">
        <v>2287.6091881000002</v>
      </c>
      <c r="D128" s="365">
        <v>2124.0296518999999</v>
      </c>
      <c r="E128" s="365">
        <v>2437.8821117000002</v>
      </c>
    </row>
    <row r="129" spans="1:5">
      <c r="A129" s="155"/>
      <c r="B129" s="155">
        <v>201007</v>
      </c>
      <c r="C129" s="365">
        <v>2288.1289044</v>
      </c>
      <c r="D129" s="365">
        <v>2123.9801309999998</v>
      </c>
      <c r="E129" s="365">
        <v>2438.8543884000001</v>
      </c>
    </row>
    <row r="130" spans="1:5">
      <c r="A130" s="155"/>
      <c r="B130" s="155">
        <v>201008</v>
      </c>
      <c r="C130" s="365">
        <v>2288.6353497999999</v>
      </c>
      <c r="D130" s="365">
        <v>2124.0063212</v>
      </c>
      <c r="E130" s="365">
        <v>2439.7311012999999</v>
      </c>
    </row>
    <row r="131" spans="1:5">
      <c r="A131" s="155"/>
      <c r="B131" s="155">
        <v>201009</v>
      </c>
      <c r="C131" s="365">
        <v>2288.9532554000002</v>
      </c>
      <c r="D131" s="365">
        <v>2123.9813405999998</v>
      </c>
      <c r="E131" s="365">
        <v>2440.2037197999998</v>
      </c>
    </row>
    <row r="132" spans="1:5">
      <c r="A132" s="155"/>
      <c r="B132" s="155">
        <v>201010</v>
      </c>
      <c r="C132" s="365">
        <v>2289.4020829000001</v>
      </c>
      <c r="D132" s="365">
        <v>2124.0302489000001</v>
      </c>
      <c r="E132" s="365">
        <v>2440.7407155000001</v>
      </c>
    </row>
    <row r="133" spans="1:5">
      <c r="A133" s="155"/>
      <c r="B133" s="155">
        <v>201011</v>
      </c>
      <c r="C133" s="365">
        <v>2289.8472244999998</v>
      </c>
      <c r="D133" s="365">
        <v>2123.9920154000001</v>
      </c>
      <c r="E133" s="365">
        <v>2441.5268222</v>
      </c>
    </row>
    <row r="134" spans="1:5">
      <c r="A134" s="155"/>
      <c r="B134" s="155">
        <v>201012</v>
      </c>
      <c r="C134" s="365">
        <v>2290.2125294000002</v>
      </c>
      <c r="D134" s="365">
        <v>2123.9883405999999</v>
      </c>
      <c r="E134" s="365">
        <v>2442.1077989999999</v>
      </c>
    </row>
    <row r="135" spans="1:5">
      <c r="A135" s="155"/>
      <c r="B135" s="155">
        <v>201101</v>
      </c>
      <c r="C135" s="365">
        <v>2290.5413972000001</v>
      </c>
      <c r="D135" s="365">
        <v>2123.8676612999998</v>
      </c>
      <c r="E135" s="365">
        <v>2442.6250113999999</v>
      </c>
    </row>
    <row r="136" spans="1:5">
      <c r="A136" s="155"/>
      <c r="B136" s="155">
        <v>201102</v>
      </c>
      <c r="C136" s="365">
        <v>2290.8764248000002</v>
      </c>
      <c r="D136" s="365">
        <v>2123.7523906000001</v>
      </c>
      <c r="E136" s="365">
        <v>2443.1091670999999</v>
      </c>
    </row>
    <row r="137" spans="1:5">
      <c r="A137" s="155"/>
      <c r="B137" s="155">
        <v>201103</v>
      </c>
      <c r="C137" s="365">
        <v>2291.2058063999998</v>
      </c>
      <c r="D137" s="365">
        <v>2123.6089609000001</v>
      </c>
      <c r="E137" s="365">
        <v>2443.6905823000002</v>
      </c>
    </row>
    <row r="138" spans="1:5">
      <c r="A138" s="155"/>
      <c r="B138" s="155">
        <v>201104</v>
      </c>
      <c r="C138" s="365">
        <v>2291.6944604999999</v>
      </c>
      <c r="D138" s="365">
        <v>2123.5717728</v>
      </c>
      <c r="E138" s="365">
        <v>2444.3139879999999</v>
      </c>
    </row>
    <row r="139" spans="1:5">
      <c r="A139" s="155"/>
      <c r="B139" s="155">
        <v>201105</v>
      </c>
      <c r="C139" s="365">
        <v>2292.1409582000001</v>
      </c>
      <c r="D139" s="365">
        <v>2123.5174321</v>
      </c>
      <c r="E139" s="365">
        <v>2444.9833339000002</v>
      </c>
    </row>
    <row r="140" spans="1:5">
      <c r="A140" s="155"/>
      <c r="B140" s="155">
        <v>201106</v>
      </c>
      <c r="C140" s="365">
        <v>2292.668412</v>
      </c>
      <c r="D140" s="365">
        <v>2123.5404702999999</v>
      </c>
      <c r="E140" s="365">
        <v>2445.6718479000001</v>
      </c>
    </row>
    <row r="141" spans="1:5">
      <c r="A141" s="155"/>
      <c r="B141" s="155">
        <v>201107</v>
      </c>
      <c r="C141" s="365">
        <v>2293.3120527000001</v>
      </c>
      <c r="D141" s="365">
        <v>2123.7857451999998</v>
      </c>
      <c r="E141" s="365">
        <v>2446.2558273</v>
      </c>
    </row>
    <row r="142" spans="1:5">
      <c r="A142" s="155"/>
      <c r="B142" s="155">
        <v>201108</v>
      </c>
      <c r="C142" s="365">
        <v>2293.8573430000001</v>
      </c>
      <c r="D142" s="365">
        <v>2123.8975473</v>
      </c>
      <c r="E142" s="365">
        <v>2446.8970705000002</v>
      </c>
    </row>
    <row r="143" spans="1:5">
      <c r="A143" s="155"/>
      <c r="B143" s="155">
        <v>201109</v>
      </c>
      <c r="C143" s="365">
        <v>2294.3618437999999</v>
      </c>
      <c r="D143" s="365">
        <v>2124.1296567999998</v>
      </c>
      <c r="E143" s="365">
        <v>2447.2283139000001</v>
      </c>
    </row>
    <row r="144" spans="1:5">
      <c r="A144" s="155"/>
      <c r="B144" s="155">
        <v>201110</v>
      </c>
      <c r="C144" s="365">
        <v>2294.6797053</v>
      </c>
      <c r="D144" s="365">
        <v>2124.1875052999999</v>
      </c>
      <c r="E144" s="365">
        <v>2447.4426649000002</v>
      </c>
    </row>
    <row r="145" spans="1:5">
      <c r="A145" s="155"/>
      <c r="B145" s="155">
        <v>201111</v>
      </c>
      <c r="C145" s="365">
        <v>2294.9213356999999</v>
      </c>
      <c r="D145" s="365">
        <v>2124.2429858</v>
      </c>
      <c r="E145" s="365">
        <v>2447.6353743</v>
      </c>
    </row>
    <row r="146" spans="1:5">
      <c r="A146" s="155"/>
      <c r="B146" s="155">
        <v>201112</v>
      </c>
      <c r="C146" s="365">
        <v>2295.2382511999999</v>
      </c>
      <c r="D146" s="365">
        <v>2124.2452773</v>
      </c>
      <c r="E146" s="365">
        <v>2448.0362596</v>
      </c>
    </row>
    <row r="147" spans="1:5">
      <c r="A147" s="155">
        <v>2012</v>
      </c>
      <c r="B147" s="155">
        <v>201201</v>
      </c>
      <c r="C147" s="365">
        <v>2295.1590185999999</v>
      </c>
      <c r="D147" s="365">
        <v>2124.0393998</v>
      </c>
      <c r="E147" s="365">
        <v>2447.7276704000001</v>
      </c>
    </row>
    <row r="148" spans="1:5">
      <c r="A148" s="155"/>
      <c r="B148" s="155">
        <v>201202</v>
      </c>
      <c r="C148" s="365">
        <v>2295.2306441999999</v>
      </c>
      <c r="D148" s="365">
        <v>2123.9086693999998</v>
      </c>
      <c r="E148" s="365">
        <v>2447.6755945999998</v>
      </c>
    </row>
    <row r="149" spans="1:5">
      <c r="A149" s="155"/>
      <c r="B149" s="155">
        <v>201203</v>
      </c>
      <c r="C149" s="365">
        <v>2295.431028</v>
      </c>
      <c r="D149" s="365">
        <v>2123.7968304999999</v>
      </c>
      <c r="E149" s="365">
        <v>2447.8302184999998</v>
      </c>
    </row>
    <row r="150" spans="1:5">
      <c r="A150" s="155"/>
      <c r="B150" s="155">
        <v>201204</v>
      </c>
      <c r="C150" s="365">
        <v>2295.4168156999999</v>
      </c>
      <c r="D150" s="365">
        <v>2123.4807317999998</v>
      </c>
      <c r="E150" s="365">
        <v>2447.6840802000002</v>
      </c>
    </row>
    <row r="151" spans="1:5">
      <c r="A151" s="155"/>
      <c r="B151" s="155">
        <v>201205</v>
      </c>
      <c r="C151" s="365">
        <v>2295.4956010999999</v>
      </c>
      <c r="D151" s="365">
        <v>2123.1486441000002</v>
      </c>
      <c r="E151" s="365">
        <v>2447.8425471</v>
      </c>
    </row>
    <row r="152" spans="1:5">
      <c r="A152" s="155"/>
      <c r="B152" s="155">
        <v>201206</v>
      </c>
      <c r="C152" s="365">
        <v>2295.8420759000001</v>
      </c>
      <c r="D152" s="365">
        <v>2122.9063283</v>
      </c>
      <c r="E152" s="365">
        <v>2448.1304921999999</v>
      </c>
    </row>
    <row r="153" spans="1:5">
      <c r="A153" s="155"/>
      <c r="B153" s="155">
        <v>201207</v>
      </c>
      <c r="C153" s="365">
        <v>2296.2049336</v>
      </c>
      <c r="D153" s="365">
        <v>2122.6366492000002</v>
      </c>
      <c r="E153" s="365">
        <v>2448.7246239000001</v>
      </c>
    </row>
    <row r="154" spans="1:5">
      <c r="A154" s="155"/>
      <c r="B154" s="155">
        <v>201208</v>
      </c>
      <c r="C154" s="365">
        <v>2296.3471073000001</v>
      </c>
      <c r="D154" s="365">
        <v>2122.3286859</v>
      </c>
      <c r="E154" s="365">
        <v>2448.9330844000001</v>
      </c>
    </row>
    <row r="155" spans="1:5">
      <c r="A155" s="155"/>
      <c r="B155" s="155">
        <v>201209</v>
      </c>
      <c r="C155" s="365">
        <v>2296.4282867000002</v>
      </c>
      <c r="D155" s="365">
        <v>2121.9661818999998</v>
      </c>
      <c r="E155" s="365">
        <v>2448.8113618000002</v>
      </c>
    </row>
    <row r="156" spans="1:5">
      <c r="A156" s="155"/>
      <c r="B156" s="155">
        <v>201210</v>
      </c>
      <c r="C156" s="365">
        <v>2296.3864646000002</v>
      </c>
      <c r="D156" s="365">
        <v>2121.6386005999998</v>
      </c>
      <c r="E156" s="365">
        <v>2448.8759077</v>
      </c>
    </row>
    <row r="157" spans="1:5">
      <c r="A157" s="155"/>
      <c r="B157" s="155">
        <v>201211</v>
      </c>
      <c r="C157" s="365">
        <v>2296.1388418000001</v>
      </c>
      <c r="D157" s="365">
        <v>2121.1453240999999</v>
      </c>
      <c r="E157" s="365">
        <v>2448.5712355000001</v>
      </c>
    </row>
    <row r="158" spans="1:5">
      <c r="A158" s="155"/>
      <c r="B158" s="155">
        <v>201212</v>
      </c>
      <c r="C158" s="365">
        <v>2295.9383969999999</v>
      </c>
      <c r="D158" s="365">
        <v>2120.8995183000002</v>
      </c>
      <c r="E158" s="365">
        <v>2448.0984389</v>
      </c>
    </row>
    <row r="159" spans="1:5">
      <c r="A159" s="155"/>
      <c r="B159" s="155">
        <v>201301</v>
      </c>
      <c r="C159" s="365">
        <v>2295.8208196999999</v>
      </c>
      <c r="D159" s="365">
        <v>2120.5375773000001</v>
      </c>
      <c r="E159" s="365">
        <v>2448.0025651000001</v>
      </c>
    </row>
    <row r="160" spans="1:5">
      <c r="A160" s="155"/>
      <c r="B160" s="155">
        <v>201302</v>
      </c>
      <c r="C160" s="365">
        <v>2295.5757275000001</v>
      </c>
      <c r="D160" s="365">
        <v>2120.1282034999999</v>
      </c>
      <c r="E160" s="365">
        <v>2447.4819124000001</v>
      </c>
    </row>
    <row r="161" spans="1:5">
      <c r="A161" s="155"/>
      <c r="B161" s="155">
        <v>201303</v>
      </c>
      <c r="C161" s="365">
        <v>2295.5021190000002</v>
      </c>
      <c r="D161" s="365">
        <v>2119.8369941000001</v>
      </c>
      <c r="E161" s="365">
        <v>2447.2970768</v>
      </c>
    </row>
    <row r="162" spans="1:5">
      <c r="A162" s="155"/>
      <c r="B162" s="155">
        <v>201304</v>
      </c>
      <c r="C162" s="365">
        <v>2295.4762823000001</v>
      </c>
      <c r="D162" s="365">
        <v>2119.5582267999998</v>
      </c>
      <c r="E162" s="365">
        <v>2447.4475013000001</v>
      </c>
    </row>
    <row r="163" spans="1:5">
      <c r="A163" s="155"/>
      <c r="B163" s="155">
        <v>201305</v>
      </c>
      <c r="C163" s="365">
        <v>2295.5506197999998</v>
      </c>
      <c r="D163" s="365">
        <v>2119.3729831000001</v>
      </c>
      <c r="E163" s="365">
        <v>2447.5174084999999</v>
      </c>
    </row>
    <row r="164" spans="1:5">
      <c r="A164" s="155"/>
      <c r="B164" s="155">
        <v>201306</v>
      </c>
      <c r="C164" s="365">
        <v>2295.6843742999999</v>
      </c>
      <c r="D164" s="365">
        <v>2119.0899592000001</v>
      </c>
      <c r="E164" s="365">
        <v>2447.4223876000001</v>
      </c>
    </row>
    <row r="165" spans="1:5">
      <c r="A165" s="155"/>
      <c r="B165" s="155">
        <v>201307</v>
      </c>
      <c r="C165" s="365">
        <v>2295.5078825999999</v>
      </c>
      <c r="D165" s="365">
        <v>2118.6610672000002</v>
      </c>
      <c r="E165" s="365">
        <v>2447.4782237999998</v>
      </c>
    </row>
    <row r="166" spans="1:5">
      <c r="A166" s="155"/>
      <c r="B166" s="155">
        <v>201308</v>
      </c>
      <c r="C166" s="365">
        <v>2295.4570270999998</v>
      </c>
      <c r="D166" s="365">
        <v>2118.3420550999999</v>
      </c>
      <c r="E166" s="365">
        <v>2447.3866911999999</v>
      </c>
    </row>
    <row r="167" spans="1:5">
      <c r="A167" s="155"/>
      <c r="B167" s="155">
        <v>201309</v>
      </c>
      <c r="C167" s="365">
        <v>2295.4835220999998</v>
      </c>
      <c r="D167" s="365">
        <v>2118.2158104</v>
      </c>
      <c r="E167" s="365">
        <v>2447.1714065000001</v>
      </c>
    </row>
    <row r="168" spans="1:5">
      <c r="A168" s="155"/>
      <c r="B168" s="155">
        <v>201310</v>
      </c>
      <c r="C168" s="365">
        <v>2295.5355731</v>
      </c>
      <c r="D168" s="365">
        <v>2117.962861</v>
      </c>
      <c r="E168" s="365">
        <v>2447.2039396</v>
      </c>
    </row>
    <row r="169" spans="1:5">
      <c r="A169" s="155"/>
      <c r="B169" s="155">
        <v>201311</v>
      </c>
      <c r="C169" s="365">
        <v>2295.5830685999999</v>
      </c>
      <c r="D169" s="365">
        <v>2117.5821916999998</v>
      </c>
      <c r="E169" s="365">
        <v>2447.2634819</v>
      </c>
    </row>
    <row r="170" spans="1:5">
      <c r="A170" s="155"/>
      <c r="B170" s="155">
        <v>201312</v>
      </c>
      <c r="C170" s="365">
        <v>2295.6316278999998</v>
      </c>
      <c r="D170" s="365">
        <v>2117.3219565999998</v>
      </c>
      <c r="E170" s="365">
        <v>2447.4280168999999</v>
      </c>
    </row>
    <row r="171" spans="1:5">
      <c r="A171" s="155">
        <v>2014</v>
      </c>
      <c r="B171" s="155">
        <v>201401</v>
      </c>
      <c r="C171" s="365">
        <v>2295.4189796999999</v>
      </c>
      <c r="D171" s="365">
        <v>2116.9874473999998</v>
      </c>
      <c r="E171" s="365">
        <v>2447.2243776999999</v>
      </c>
    </row>
    <row r="172" spans="1:5">
      <c r="A172" s="155"/>
      <c r="B172" s="155">
        <v>201402</v>
      </c>
      <c r="C172" s="365">
        <v>2295.194782</v>
      </c>
      <c r="D172" s="365">
        <v>2116.6469602000002</v>
      </c>
      <c r="E172" s="365">
        <v>2446.7999516</v>
      </c>
    </row>
    <row r="173" spans="1:5">
      <c r="A173" s="155"/>
      <c r="B173" s="155">
        <v>201403</v>
      </c>
      <c r="C173" s="365">
        <v>2295.0236921999999</v>
      </c>
      <c r="D173" s="365">
        <v>2116.1750440000001</v>
      </c>
      <c r="E173" s="365">
        <v>2446.8333155</v>
      </c>
    </row>
    <row r="174" spans="1:5">
      <c r="A174" s="155"/>
      <c r="B174" s="155">
        <v>201404</v>
      </c>
      <c r="C174" s="365">
        <v>2295.0144068999998</v>
      </c>
      <c r="D174" s="365">
        <v>2115.8467718000002</v>
      </c>
      <c r="E174" s="365">
        <v>2447.0518376999999</v>
      </c>
    </row>
    <row r="175" spans="1:5">
      <c r="A175" s="155"/>
      <c r="B175" s="155">
        <v>201405</v>
      </c>
      <c r="C175" s="365">
        <v>2295.0165846999998</v>
      </c>
      <c r="D175" s="365">
        <v>2115.5551218000001</v>
      </c>
      <c r="E175" s="365">
        <v>2447.1884135</v>
      </c>
    </row>
    <row r="176" spans="1:5">
      <c r="A176" s="155"/>
      <c r="B176" s="155">
        <v>201406</v>
      </c>
      <c r="C176" s="365">
        <v>2295.2813412999999</v>
      </c>
      <c r="D176" s="365">
        <v>2115.3634155</v>
      </c>
      <c r="E176" s="365">
        <v>2447.5937358000001</v>
      </c>
    </row>
    <row r="177" spans="1:5">
      <c r="A177" s="155"/>
      <c r="B177" s="155">
        <v>201407</v>
      </c>
      <c r="C177" s="365">
        <v>2295.0693753</v>
      </c>
      <c r="D177" s="365">
        <v>2114.8772733999999</v>
      </c>
      <c r="E177" s="365">
        <v>2447.6313404000002</v>
      </c>
    </row>
    <row r="178" spans="1:5">
      <c r="A178" s="155"/>
      <c r="B178" s="155">
        <v>201408</v>
      </c>
      <c r="C178" s="365">
        <v>2295.0467757000001</v>
      </c>
      <c r="D178" s="365">
        <v>2114.7933189</v>
      </c>
      <c r="E178" s="365">
        <v>2447.5418765999998</v>
      </c>
    </row>
    <row r="179" spans="1:5">
      <c r="A179" s="155"/>
      <c r="B179" s="155">
        <v>201409</v>
      </c>
      <c r="C179" s="365">
        <v>2295.0007820000001</v>
      </c>
      <c r="D179" s="365">
        <v>2114.8995734</v>
      </c>
      <c r="E179" s="365">
        <v>2447.3027855</v>
      </c>
    </row>
    <row r="180" spans="1:5">
      <c r="A180" s="155"/>
      <c r="B180" s="155">
        <v>201410</v>
      </c>
      <c r="C180" s="365">
        <v>2294.6845302000002</v>
      </c>
      <c r="D180" s="365">
        <v>2114.7870112999999</v>
      </c>
      <c r="E180" s="365">
        <v>2446.6608630000001</v>
      </c>
    </row>
    <row r="181" spans="1:5">
      <c r="A181" s="155"/>
      <c r="B181" s="155">
        <v>201411</v>
      </c>
      <c r="C181" s="365">
        <v>2294.3130977999999</v>
      </c>
      <c r="D181" s="365">
        <v>2114.4847705000002</v>
      </c>
      <c r="E181" s="365">
        <v>2445.9324212000001</v>
      </c>
    </row>
    <row r="182" spans="1:5">
      <c r="A182" s="155"/>
      <c r="B182" s="155">
        <v>201412</v>
      </c>
      <c r="C182" s="365">
        <v>2294.2162355999999</v>
      </c>
      <c r="D182" s="365">
        <v>2114.5246489000001</v>
      </c>
      <c r="E182" s="365">
        <v>2445.9261833</v>
      </c>
    </row>
    <row r="183" spans="1:5">
      <c r="A183" s="155"/>
      <c r="B183" s="155">
        <v>201501</v>
      </c>
      <c r="C183" s="365">
        <v>2294.0485015999998</v>
      </c>
      <c r="D183" s="365">
        <v>2114.4103249999998</v>
      </c>
      <c r="E183" s="365">
        <v>2445.7302491999999</v>
      </c>
    </row>
    <row r="184" spans="1:5">
      <c r="A184" s="155"/>
      <c r="B184" s="155">
        <v>201502</v>
      </c>
      <c r="C184" s="365">
        <v>2293.9549615000001</v>
      </c>
      <c r="D184" s="365">
        <v>2114.5664244</v>
      </c>
      <c r="E184" s="365">
        <v>2445.2287618999999</v>
      </c>
    </row>
    <row r="185" spans="1:5">
      <c r="A185" s="155"/>
      <c r="B185" s="155">
        <v>201503</v>
      </c>
      <c r="C185" s="365">
        <v>2293.8425493</v>
      </c>
      <c r="D185" s="365">
        <v>2114.5422079999998</v>
      </c>
      <c r="E185" s="365">
        <v>2445.1542804999999</v>
      </c>
    </row>
    <row r="186" spans="1:5">
      <c r="A186" s="155"/>
      <c r="B186" s="155">
        <v>201504</v>
      </c>
      <c r="C186" s="365">
        <v>2293.8056112999998</v>
      </c>
      <c r="D186" s="365">
        <v>2114.6255749000002</v>
      </c>
      <c r="E186" s="365">
        <v>2445.0553089</v>
      </c>
    </row>
    <row r="187" spans="1:5">
      <c r="A187" s="155"/>
      <c r="B187" s="155">
        <v>201505</v>
      </c>
      <c r="C187" s="365">
        <v>2293.8465342999998</v>
      </c>
      <c r="D187" s="365">
        <v>2114.7020874999998</v>
      </c>
      <c r="E187" s="365">
        <v>2444.9835665000001</v>
      </c>
    </row>
    <row r="188" spans="1:5">
      <c r="A188" s="155"/>
      <c r="B188" s="155">
        <v>201506</v>
      </c>
      <c r="C188" s="365">
        <v>2293.9940839000001</v>
      </c>
      <c r="D188" s="365">
        <v>2114.5187931</v>
      </c>
      <c r="E188" s="365">
        <v>2445.3611003000001</v>
      </c>
    </row>
    <row r="189" spans="1:5">
      <c r="A189" s="155"/>
      <c r="B189" s="155">
        <v>201507</v>
      </c>
      <c r="C189" s="365">
        <v>2293.9598006000001</v>
      </c>
      <c r="D189" s="365">
        <v>2114.2777249999999</v>
      </c>
      <c r="E189" s="365">
        <v>2445.5009169999998</v>
      </c>
    </row>
    <row r="190" spans="1:5">
      <c r="A190" s="155"/>
      <c r="B190" s="155">
        <v>201508</v>
      </c>
      <c r="C190" s="365">
        <v>2293.9083635000002</v>
      </c>
      <c r="D190" s="365">
        <v>2114.2631434</v>
      </c>
      <c r="E190" s="365">
        <v>2445.3389223999998</v>
      </c>
    </row>
    <row r="191" spans="1:5">
      <c r="A191" s="155"/>
      <c r="B191" s="155">
        <v>201509</v>
      </c>
      <c r="C191" s="365">
        <v>2293.8005357000002</v>
      </c>
      <c r="D191" s="365">
        <v>2114.0587194999998</v>
      </c>
      <c r="E191" s="365">
        <v>2445.2708674</v>
      </c>
    </row>
    <row r="192" spans="1:5">
      <c r="A192" s="155"/>
      <c r="B192" s="155">
        <v>201510</v>
      </c>
      <c r="C192" s="365">
        <v>2293.8041629999998</v>
      </c>
      <c r="D192" s="365">
        <v>2114.0718434999999</v>
      </c>
      <c r="E192" s="365">
        <v>2444.9212668999999</v>
      </c>
    </row>
    <row r="193" spans="1:5">
      <c r="A193" s="155"/>
      <c r="B193" s="155">
        <v>201511</v>
      </c>
      <c r="C193" s="365">
        <v>2293.6233904000001</v>
      </c>
      <c r="D193" s="365">
        <v>2113.7726047000001</v>
      </c>
      <c r="E193" s="365">
        <v>2444.7215239000002</v>
      </c>
    </row>
    <row r="194" spans="1:5">
      <c r="A194" s="155"/>
      <c r="B194" s="155">
        <v>201512</v>
      </c>
      <c r="C194" s="365">
        <v>2293.5659031999999</v>
      </c>
      <c r="D194" s="365">
        <v>2113.6593017999999</v>
      </c>
      <c r="E194" s="365">
        <v>2444.7247312999998</v>
      </c>
    </row>
    <row r="195" spans="1:5">
      <c r="A195" s="155">
        <v>2016</v>
      </c>
      <c r="B195" s="155">
        <v>201601</v>
      </c>
      <c r="C195" s="365">
        <v>2293.7768818</v>
      </c>
      <c r="D195" s="365">
        <v>2113.5711110000002</v>
      </c>
      <c r="E195" s="365">
        <v>2444.9885098</v>
      </c>
    </row>
    <row r="196" spans="1:5">
      <c r="A196" s="155"/>
      <c r="B196" s="155">
        <v>201602</v>
      </c>
      <c r="C196" s="365">
        <v>2293.4917449</v>
      </c>
      <c r="D196" s="365">
        <v>2113.2766004</v>
      </c>
      <c r="E196" s="365">
        <v>2444.8065584999999</v>
      </c>
    </row>
    <row r="197" spans="1:5">
      <c r="A197" s="155"/>
      <c r="B197" s="155">
        <v>201603</v>
      </c>
      <c r="C197" s="365">
        <v>2293.3081025000001</v>
      </c>
      <c r="D197" s="365">
        <v>2113.2361758000002</v>
      </c>
      <c r="E197" s="365">
        <v>2444.4939128000001</v>
      </c>
    </row>
    <row r="198" spans="1:5">
      <c r="A198" s="155"/>
      <c r="B198" s="155">
        <v>201604</v>
      </c>
      <c r="C198" s="365">
        <v>2293.0479804000001</v>
      </c>
      <c r="D198" s="365">
        <v>2113.0511062</v>
      </c>
      <c r="E198" s="365">
        <v>2444.1481382000002</v>
      </c>
    </row>
    <row r="199" spans="1:5">
      <c r="A199" s="155"/>
      <c r="B199" s="155">
        <v>201605</v>
      </c>
      <c r="C199" s="365">
        <v>2292.9875130999999</v>
      </c>
      <c r="D199" s="365">
        <v>2112.9337188999998</v>
      </c>
      <c r="E199" s="365">
        <v>2444.2226317999998</v>
      </c>
    </row>
    <row r="200" spans="1:5">
      <c r="A200" s="155"/>
      <c r="B200" s="155">
        <v>201606</v>
      </c>
      <c r="C200" s="365">
        <v>2292.8184553999999</v>
      </c>
      <c r="D200" s="365">
        <v>2112.6086209</v>
      </c>
      <c r="E200" s="365">
        <v>2444.0854098</v>
      </c>
    </row>
    <row r="201" spans="1:5">
      <c r="A201" s="155"/>
      <c r="B201" s="155">
        <v>201607</v>
      </c>
      <c r="C201" s="365">
        <v>2292.9164985000002</v>
      </c>
      <c r="D201" s="365">
        <v>2112.4896187999998</v>
      </c>
      <c r="E201" s="365">
        <v>2444.0998324000002</v>
      </c>
    </row>
    <row r="202" spans="1:5">
      <c r="A202" s="155"/>
      <c r="B202" s="155">
        <v>201608</v>
      </c>
      <c r="C202" s="365">
        <v>2292.8800737000001</v>
      </c>
      <c r="D202" s="365">
        <v>2112.5857995000001</v>
      </c>
      <c r="E202" s="365">
        <v>2443.9199887</v>
      </c>
    </row>
    <row r="203" spans="1:5">
      <c r="A203" s="155"/>
      <c r="B203" s="155">
        <v>201609</v>
      </c>
      <c r="C203" s="365">
        <v>2292.8867801000001</v>
      </c>
      <c r="D203" s="365">
        <v>2112.6012543000002</v>
      </c>
      <c r="E203" s="365">
        <v>2443.7117874</v>
      </c>
    </row>
    <row r="204" spans="1:5">
      <c r="A204" s="155"/>
      <c r="B204" s="155">
        <v>201610</v>
      </c>
      <c r="C204" s="365">
        <v>2292.7776248999999</v>
      </c>
      <c r="D204" s="365">
        <v>2112.6209257999999</v>
      </c>
      <c r="E204" s="365">
        <v>2443.2485013</v>
      </c>
    </row>
    <row r="205" spans="1:5">
      <c r="A205" s="155"/>
      <c r="B205" s="155">
        <v>201611</v>
      </c>
      <c r="C205" s="365">
        <v>2292.3678393</v>
      </c>
      <c r="D205" s="365">
        <v>2112.5487529000002</v>
      </c>
      <c r="E205" s="365">
        <v>2442.5281135999999</v>
      </c>
    </row>
    <row r="206" spans="1:5">
      <c r="A206" s="155"/>
      <c r="B206" s="155">
        <v>201612</v>
      </c>
      <c r="C206" s="365">
        <v>2292.0266566999999</v>
      </c>
      <c r="D206" s="365">
        <v>2112.5177678</v>
      </c>
      <c r="E206" s="365">
        <v>2441.9242012999998</v>
      </c>
    </row>
    <row r="207" spans="1:5">
      <c r="A207" s="155"/>
      <c r="B207" s="155">
        <v>201701</v>
      </c>
      <c r="C207" s="365">
        <v>2292.0369595000002</v>
      </c>
      <c r="D207" s="365">
        <v>2112.6003615</v>
      </c>
      <c r="E207" s="365">
        <v>2441.6590676000001</v>
      </c>
    </row>
    <row r="208" spans="1:5">
      <c r="B208" s="155">
        <v>201702</v>
      </c>
      <c r="C208" s="365">
        <v>2291.7969677000001</v>
      </c>
      <c r="D208" s="365">
        <v>2112.6028667999999</v>
      </c>
      <c r="E208" s="365">
        <v>2441.0766010000002</v>
      </c>
    </row>
    <row r="209" spans="1:5">
      <c r="B209" s="155">
        <v>201703</v>
      </c>
      <c r="C209" s="365">
        <v>2291.6439722999999</v>
      </c>
      <c r="D209" s="365">
        <v>2112.7873439999998</v>
      </c>
      <c r="E209" s="365">
        <v>2440.8847703000001</v>
      </c>
    </row>
    <row r="210" spans="1:5">
      <c r="B210" s="155">
        <v>201704</v>
      </c>
      <c r="C210" s="365">
        <v>2291.7116339999998</v>
      </c>
      <c r="D210" s="365">
        <v>2112.9244635999999</v>
      </c>
      <c r="E210" s="365">
        <v>2440.6939661000001</v>
      </c>
    </row>
    <row r="211" spans="1:5">
      <c r="B211" s="155">
        <v>201705</v>
      </c>
      <c r="C211" s="365">
        <v>2291.7707274999998</v>
      </c>
      <c r="D211" s="365">
        <v>2113.1068744999998</v>
      </c>
      <c r="E211" s="365">
        <v>2440.8706861999999</v>
      </c>
    </row>
    <row r="212" spans="1:5">
      <c r="B212" s="155">
        <v>201706</v>
      </c>
      <c r="C212" s="365">
        <v>2291.72739</v>
      </c>
      <c r="D212" s="365">
        <v>2113.0778494000001</v>
      </c>
      <c r="E212" s="365">
        <v>2440.6896912000002</v>
      </c>
    </row>
    <row r="213" spans="1:5">
      <c r="B213" s="155">
        <v>201707</v>
      </c>
      <c r="C213" s="365">
        <v>2292.0871397999999</v>
      </c>
      <c r="D213" s="365">
        <v>2113.5687493</v>
      </c>
      <c r="E213" s="365">
        <v>2440.7189856</v>
      </c>
    </row>
    <row r="214" spans="1:5">
      <c r="B214" s="155">
        <v>201708</v>
      </c>
      <c r="C214" s="365">
        <v>2292.0478425000001</v>
      </c>
      <c r="D214" s="365">
        <v>2113.8029213</v>
      </c>
      <c r="E214" s="365">
        <v>2440.5270400999998</v>
      </c>
    </row>
    <row r="215" spans="1:5">
      <c r="B215" s="155">
        <v>201709</v>
      </c>
      <c r="C215" s="365">
        <v>2292.1145557999998</v>
      </c>
      <c r="D215" s="365">
        <v>2114.2674914999998</v>
      </c>
      <c r="E215" s="365">
        <v>2440.0123407000001</v>
      </c>
    </row>
    <row r="216" spans="1:5">
      <c r="B216" s="155">
        <v>201710</v>
      </c>
      <c r="C216" s="365">
        <v>2291.8965944000001</v>
      </c>
      <c r="D216" s="365">
        <v>2114.3075763000002</v>
      </c>
      <c r="E216" s="365">
        <v>2439.4324516000001</v>
      </c>
    </row>
    <row r="217" spans="1:5">
      <c r="B217" s="155">
        <v>201711</v>
      </c>
      <c r="C217" s="365">
        <v>2291.3466410999999</v>
      </c>
      <c r="D217" s="365">
        <v>2113.8805361</v>
      </c>
      <c r="E217" s="365">
        <v>2438.8285430000001</v>
      </c>
    </row>
    <row r="218" spans="1:5">
      <c r="B218" s="155">
        <v>201712</v>
      </c>
      <c r="C218" s="365">
        <v>2290.8561730000001</v>
      </c>
      <c r="D218" s="365">
        <v>2113.8354565999998</v>
      </c>
      <c r="E218" s="365">
        <v>2437.9749216</v>
      </c>
    </row>
    <row r="219" spans="1:5">
      <c r="A219" s="155">
        <v>2018</v>
      </c>
      <c r="B219" s="155">
        <v>201801</v>
      </c>
      <c r="C219" s="365">
        <v>2290.561643</v>
      </c>
      <c r="D219" s="365">
        <v>2113.8554103000001</v>
      </c>
      <c r="E219" s="365">
        <v>2437.2591846</v>
      </c>
    </row>
    <row r="220" spans="1:5">
      <c r="B220" s="155">
        <v>201802</v>
      </c>
      <c r="C220" s="365">
        <v>2290.3650394000001</v>
      </c>
      <c r="D220" s="365">
        <v>2113.9422628000002</v>
      </c>
      <c r="E220" s="365">
        <v>2436.6134734000002</v>
      </c>
    </row>
    <row r="221" spans="1:5">
      <c r="B221" s="155">
        <v>201803</v>
      </c>
      <c r="C221" s="365">
        <v>2290.4501540000001</v>
      </c>
      <c r="D221" s="365">
        <v>2114.0501611</v>
      </c>
      <c r="E221" s="365">
        <v>2436.5253575000002</v>
      </c>
    </row>
    <row r="222" spans="1:5">
      <c r="B222" s="155">
        <v>201804</v>
      </c>
      <c r="C222" s="365">
        <v>2290.4109880000001</v>
      </c>
      <c r="D222" s="365">
        <v>2114.1331964000001</v>
      </c>
      <c r="E222" s="365">
        <v>2436.2340807999999</v>
      </c>
    </row>
    <row r="223" spans="1:5">
      <c r="B223" s="155">
        <v>201805</v>
      </c>
      <c r="C223" s="365">
        <v>2290.143012</v>
      </c>
      <c r="D223" s="365">
        <v>2113.8355270000002</v>
      </c>
      <c r="E223" s="365">
        <v>2435.9364869000001</v>
      </c>
    </row>
    <row r="224" spans="1:5">
      <c r="B224" s="155">
        <v>201806</v>
      </c>
      <c r="C224" s="365">
        <v>2289.6434577999999</v>
      </c>
      <c r="D224" s="365">
        <v>2113.3704253999999</v>
      </c>
      <c r="E224" s="365">
        <v>2435.1181505999998</v>
      </c>
    </row>
    <row r="225" spans="2:5">
      <c r="B225" s="155">
        <v>201807</v>
      </c>
      <c r="C225" s="365">
        <v>2289.0712924999998</v>
      </c>
      <c r="D225" s="365">
        <v>2112.8709737999998</v>
      </c>
      <c r="E225" s="365">
        <v>2434.4701707999998</v>
      </c>
    </row>
    <row r="226" spans="2:5">
      <c r="B226" s="155">
        <v>201808</v>
      </c>
      <c r="C226" s="365">
        <v>2288.2170234999999</v>
      </c>
      <c r="D226" s="365">
        <v>2112.2309454000001</v>
      </c>
      <c r="E226" s="365">
        <v>2433.4499639999999</v>
      </c>
    </row>
    <row r="227" spans="2:5">
      <c r="B227" s="155">
        <v>201809</v>
      </c>
      <c r="C227" s="365">
        <v>2287.3486760999999</v>
      </c>
      <c r="D227" s="365">
        <v>2111.5983629000002</v>
      </c>
      <c r="E227" s="365">
        <v>2432.0139088000001</v>
      </c>
    </row>
    <row r="228" spans="2:5">
      <c r="B228" s="155">
        <v>201810</v>
      </c>
      <c r="C228" s="365">
        <v>2286.4782252</v>
      </c>
      <c r="D228" s="365">
        <v>2110.7336228999998</v>
      </c>
      <c r="E228" s="365">
        <v>2430.9926008000002</v>
      </c>
    </row>
    <row r="229" spans="2:5">
      <c r="B229" s="155">
        <v>201811</v>
      </c>
      <c r="C229" s="365">
        <v>2285.5320738</v>
      </c>
      <c r="D229" s="365">
        <v>2109.7886890999998</v>
      </c>
      <c r="E229" s="365">
        <v>2429.7356771999998</v>
      </c>
    </row>
    <row r="230" spans="2:5">
      <c r="B230" s="155">
        <v>201812</v>
      </c>
      <c r="C230" s="365">
        <v>2284.7163034</v>
      </c>
      <c r="D230" s="365">
        <v>2109.0933568999999</v>
      </c>
      <c r="E230" s="365">
        <v>2428.6001271</v>
      </c>
    </row>
  </sheetData>
  <mergeCells count="1">
    <mergeCell ref="M1:N1"/>
  </mergeCells>
  <phoneticPr fontId="0" type="noConversion"/>
  <hyperlinks>
    <hyperlink ref="M1:N1" location="Contents!A1" display="Back to Contents" xr:uid="{00000000-0004-0000-1400-000000000000}"/>
  </hyperlinks>
  <pageMargins left="0.75" right="0.75" top="1" bottom="1" header="0.5" footer="0.5"/>
  <pageSetup paperSize="9" orientation="landscape" horizontalDpi="4294967292" verticalDpi="4294967292"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5" tint="0.39997558519241921"/>
  </sheetPr>
  <dimension ref="A1:U741"/>
  <sheetViews>
    <sheetView workbookViewId="0">
      <selection activeCell="M1" sqref="M1:N1"/>
    </sheetView>
  </sheetViews>
  <sheetFormatPr defaultColWidth="8.85546875" defaultRowHeight="12.75"/>
  <sheetData>
    <row r="1" spans="1:21" ht="24.75" customHeight="1">
      <c r="A1" s="28" t="s">
        <v>347</v>
      </c>
      <c r="B1" s="29"/>
      <c r="C1" s="29"/>
      <c r="D1" s="29"/>
      <c r="E1" s="29"/>
      <c r="F1" s="29"/>
      <c r="G1" s="29"/>
      <c r="H1" s="29"/>
      <c r="I1" s="29"/>
      <c r="J1" s="29"/>
      <c r="K1" s="29"/>
      <c r="L1" s="29"/>
      <c r="M1" s="684" t="s">
        <v>473</v>
      </c>
      <c r="N1" s="684"/>
      <c r="O1" s="29"/>
      <c r="P1" s="29"/>
      <c r="Q1" s="29"/>
      <c r="R1" s="29"/>
      <c r="S1" s="29"/>
      <c r="T1" s="29"/>
      <c r="U1" s="29"/>
    </row>
    <row r="2" spans="1:21" ht="33.75">
      <c r="A2" s="155" t="s">
        <v>378</v>
      </c>
      <c r="B2" s="261" t="s">
        <v>416</v>
      </c>
      <c r="C2" s="261" t="s">
        <v>460</v>
      </c>
      <c r="D2" s="261" t="s">
        <v>461</v>
      </c>
      <c r="E2" s="261" t="s">
        <v>216</v>
      </c>
      <c r="F2" s="261" t="s">
        <v>462</v>
      </c>
      <c r="G2" s="261" t="s">
        <v>463</v>
      </c>
      <c r="H2" s="261" t="s">
        <v>464</v>
      </c>
      <c r="I2" s="282" t="s">
        <v>217</v>
      </c>
    </row>
    <row r="3" spans="1:21">
      <c r="A3" s="155">
        <v>2000</v>
      </c>
      <c r="B3" s="155">
        <v>200001</v>
      </c>
      <c r="C3" s="366">
        <v>2011.5706166</v>
      </c>
      <c r="D3" s="366">
        <v>1879.9305112</v>
      </c>
      <c r="E3" s="366">
        <v>2075.8623788</v>
      </c>
      <c r="F3" s="366">
        <v>2544.2767901000002</v>
      </c>
      <c r="G3" s="366">
        <v>2493.6560218</v>
      </c>
      <c r="H3" s="366">
        <v>2638.4757543000001</v>
      </c>
      <c r="I3" s="366">
        <v>2070.6525041999998</v>
      </c>
    </row>
    <row r="4" spans="1:21">
      <c r="A4" s="155"/>
      <c r="B4" s="155">
        <v>200002</v>
      </c>
      <c r="C4" s="366">
        <v>2013.08799</v>
      </c>
      <c r="D4" s="366">
        <v>1881.3999755</v>
      </c>
      <c r="E4" s="366">
        <v>2078.1465613</v>
      </c>
      <c r="F4" s="366">
        <v>2546.1872539999999</v>
      </c>
      <c r="G4" s="366">
        <v>2495.3166747999999</v>
      </c>
      <c r="H4" s="366">
        <v>2640.5620530000001</v>
      </c>
      <c r="I4" s="366">
        <v>2072.525005</v>
      </c>
    </row>
    <row r="5" spans="1:21">
      <c r="A5" s="155"/>
      <c r="B5" s="155">
        <v>200003</v>
      </c>
      <c r="C5" s="366">
        <v>2014.9648491999999</v>
      </c>
      <c r="D5" s="366">
        <v>1882.8682278000001</v>
      </c>
      <c r="E5" s="366">
        <v>2080.9634529</v>
      </c>
      <c r="F5" s="366">
        <v>2548.5929119000002</v>
      </c>
      <c r="G5" s="366">
        <v>2497.5019298000002</v>
      </c>
      <c r="H5" s="366">
        <v>2642.9047478000002</v>
      </c>
      <c r="I5" s="366">
        <v>2074.8526471</v>
      </c>
    </row>
    <row r="6" spans="1:21">
      <c r="A6" s="155"/>
      <c r="B6" s="155">
        <v>200004</v>
      </c>
      <c r="C6" s="366">
        <v>2016.8911584</v>
      </c>
      <c r="D6" s="366">
        <v>1884.3968262000001</v>
      </c>
      <c r="E6" s="366">
        <v>2083.7616601</v>
      </c>
      <c r="F6" s="366">
        <v>2550.6887581000001</v>
      </c>
      <c r="G6" s="366">
        <v>2499.5775924999998</v>
      </c>
      <c r="H6" s="366">
        <v>2644.4886901</v>
      </c>
      <c r="I6" s="366">
        <v>2077.0981741999999</v>
      </c>
    </row>
    <row r="7" spans="1:21">
      <c r="A7" s="155"/>
      <c r="B7" s="155">
        <v>200005</v>
      </c>
      <c r="C7" s="366">
        <v>2018.4041374000001</v>
      </c>
      <c r="D7" s="366">
        <v>1885.8345627000001</v>
      </c>
      <c r="E7" s="366">
        <v>2086.0360085000002</v>
      </c>
      <c r="F7" s="366">
        <v>2552.7512728000002</v>
      </c>
      <c r="G7" s="366">
        <v>2501.6905412999999</v>
      </c>
      <c r="H7" s="366">
        <v>2646.3143805</v>
      </c>
      <c r="I7" s="366">
        <v>2078.974471</v>
      </c>
    </row>
    <row r="8" spans="1:21">
      <c r="A8" s="155"/>
      <c r="B8" s="155">
        <v>200006</v>
      </c>
      <c r="C8" s="366">
        <v>2019.9378248</v>
      </c>
      <c r="D8" s="366">
        <v>1887.0979703999999</v>
      </c>
      <c r="E8" s="366">
        <v>2088.4345229999999</v>
      </c>
      <c r="F8" s="366">
        <v>2555.0552081999999</v>
      </c>
      <c r="G8" s="366">
        <v>2503.9929834</v>
      </c>
      <c r="H8" s="366">
        <v>2648.3500284000002</v>
      </c>
      <c r="I8" s="366">
        <v>2080.9588156999998</v>
      </c>
    </row>
    <row r="9" spans="1:21">
      <c r="A9" s="155"/>
      <c r="B9" s="155">
        <v>200007</v>
      </c>
      <c r="C9" s="366">
        <v>2021.6558041000001</v>
      </c>
      <c r="D9" s="366">
        <v>1888.5147526999999</v>
      </c>
      <c r="E9" s="366">
        <v>2091.0132961999998</v>
      </c>
      <c r="F9" s="366">
        <v>2557.4008438000001</v>
      </c>
      <c r="G9" s="366">
        <v>2506.4157710999998</v>
      </c>
      <c r="H9" s="366">
        <v>2650.296437</v>
      </c>
      <c r="I9" s="366">
        <v>2083.0944061999999</v>
      </c>
    </row>
    <row r="10" spans="1:21">
      <c r="A10" s="155"/>
      <c r="B10" s="155">
        <v>200008</v>
      </c>
      <c r="C10" s="366">
        <v>2023.2207959</v>
      </c>
      <c r="D10" s="366">
        <v>1889.6538238000001</v>
      </c>
      <c r="E10" s="366">
        <v>2093.4773675000001</v>
      </c>
      <c r="F10" s="366">
        <v>2559.210024</v>
      </c>
      <c r="G10" s="366">
        <v>2508.5891557999998</v>
      </c>
      <c r="H10" s="366">
        <v>2651.2746922000001</v>
      </c>
      <c r="I10" s="366">
        <v>2084.9864695000001</v>
      </c>
    </row>
    <row r="11" spans="1:21">
      <c r="A11" s="155"/>
      <c r="B11" s="155">
        <v>200009</v>
      </c>
      <c r="C11" s="366">
        <v>2025.1045056</v>
      </c>
      <c r="D11" s="366">
        <v>1890.8383389000001</v>
      </c>
      <c r="E11" s="366">
        <v>2096.3995968999998</v>
      </c>
      <c r="F11" s="366">
        <v>2561.5177048999999</v>
      </c>
      <c r="G11" s="366">
        <v>2510.9777557000002</v>
      </c>
      <c r="H11" s="366">
        <v>2652.8342096000001</v>
      </c>
      <c r="I11" s="366">
        <v>2087.3010380000001</v>
      </c>
    </row>
    <row r="12" spans="1:21">
      <c r="A12" s="155"/>
      <c r="B12" s="155">
        <v>200010</v>
      </c>
      <c r="C12" s="366">
        <v>2026.5207083</v>
      </c>
      <c r="D12" s="366">
        <v>1892.0347804999999</v>
      </c>
      <c r="E12" s="366">
        <v>2098.4232155999998</v>
      </c>
      <c r="F12" s="366">
        <v>2562.7753641999998</v>
      </c>
      <c r="G12" s="366">
        <v>2512.5498579999999</v>
      </c>
      <c r="H12" s="366">
        <v>2653.1971088999999</v>
      </c>
      <c r="I12" s="366">
        <v>2088.9011421999999</v>
      </c>
    </row>
    <row r="13" spans="1:21">
      <c r="A13" s="155"/>
      <c r="B13" s="155">
        <v>200011</v>
      </c>
      <c r="C13" s="366">
        <v>2028.1311522000001</v>
      </c>
      <c r="D13" s="366">
        <v>1893.0785225</v>
      </c>
      <c r="E13" s="366">
        <v>2100.9567459</v>
      </c>
      <c r="F13" s="366">
        <v>2564.4216230000002</v>
      </c>
      <c r="G13" s="366">
        <v>2513.9554183999999</v>
      </c>
      <c r="H13" s="366">
        <v>2654.7614398999999</v>
      </c>
      <c r="I13" s="366">
        <v>2090.7496910999998</v>
      </c>
    </row>
    <row r="14" spans="1:21">
      <c r="A14" s="155"/>
      <c r="B14" s="155">
        <v>200012</v>
      </c>
      <c r="C14" s="366">
        <v>2030.0410182000001</v>
      </c>
      <c r="D14" s="366">
        <v>1894.2083305000001</v>
      </c>
      <c r="E14" s="366">
        <v>2103.8666552999998</v>
      </c>
      <c r="F14" s="366">
        <v>2566.5608191000001</v>
      </c>
      <c r="G14" s="366">
        <v>2515.6663644999999</v>
      </c>
      <c r="H14" s="366">
        <v>2656.8900847999998</v>
      </c>
      <c r="I14" s="366">
        <v>2092.9784642999998</v>
      </c>
    </row>
    <row r="15" spans="1:21">
      <c r="A15" s="155"/>
      <c r="B15" s="155">
        <v>200101</v>
      </c>
      <c r="C15" s="366">
        <v>2031.6798792</v>
      </c>
      <c r="D15" s="366">
        <v>1895.0669905</v>
      </c>
      <c r="E15" s="366">
        <v>2106.5459446</v>
      </c>
      <c r="F15" s="366">
        <v>2567.7570058000001</v>
      </c>
      <c r="G15" s="366">
        <v>2517.3117050000001</v>
      </c>
      <c r="H15" s="366">
        <v>2657.0547200000001</v>
      </c>
      <c r="I15" s="366">
        <v>2094.7280384999999</v>
      </c>
    </row>
    <row r="16" spans="1:21">
      <c r="A16" s="155"/>
      <c r="B16" s="155">
        <v>200102</v>
      </c>
      <c r="C16" s="366">
        <v>2033.413225</v>
      </c>
      <c r="D16" s="366">
        <v>1896.0004953</v>
      </c>
      <c r="E16" s="366">
        <v>2109.4165600000001</v>
      </c>
      <c r="F16" s="366">
        <v>2569.7200290999999</v>
      </c>
      <c r="G16" s="366">
        <v>2519.1387074999998</v>
      </c>
      <c r="H16" s="366">
        <v>2658.7517819999998</v>
      </c>
      <c r="I16" s="366">
        <v>2096.7447345</v>
      </c>
    </row>
    <row r="17" spans="1:17">
      <c r="A17" s="155"/>
      <c r="B17" s="155">
        <v>200103</v>
      </c>
      <c r="C17" s="366">
        <v>2034.9876025999999</v>
      </c>
      <c r="D17" s="366">
        <v>1896.9609310999999</v>
      </c>
      <c r="E17" s="366">
        <v>2112.0781791999998</v>
      </c>
      <c r="F17" s="366">
        <v>2571.3091100000001</v>
      </c>
      <c r="G17" s="366">
        <v>2520.9903479</v>
      </c>
      <c r="H17" s="366">
        <v>2659.6765836999998</v>
      </c>
      <c r="I17" s="366">
        <v>2098.5067218999998</v>
      </c>
    </row>
    <row r="18" spans="1:17">
      <c r="A18" s="155"/>
      <c r="B18" s="155">
        <v>200104</v>
      </c>
      <c r="C18" s="366">
        <v>2036.8123363</v>
      </c>
      <c r="D18" s="366">
        <v>1898.1702691</v>
      </c>
      <c r="E18" s="366">
        <v>2114.9998692999998</v>
      </c>
      <c r="F18" s="366">
        <v>2573.151425</v>
      </c>
      <c r="G18" s="366">
        <v>2523.1364705999999</v>
      </c>
      <c r="H18" s="366">
        <v>2660.7151303000001</v>
      </c>
      <c r="I18" s="366">
        <v>2100.5722372</v>
      </c>
    </row>
    <row r="19" spans="1:17">
      <c r="A19" s="155"/>
      <c r="B19" s="155">
        <v>200105</v>
      </c>
      <c r="C19" s="366">
        <v>2038.4071031999999</v>
      </c>
      <c r="D19" s="366">
        <v>1899.3858898999999</v>
      </c>
      <c r="E19" s="366">
        <v>2117.6652475999999</v>
      </c>
      <c r="F19" s="366">
        <v>2574.9330764000001</v>
      </c>
      <c r="G19" s="366">
        <v>2525.0533922999998</v>
      </c>
      <c r="H19" s="366">
        <v>2662.0548073</v>
      </c>
      <c r="I19" s="366">
        <v>2102.4133794999998</v>
      </c>
    </row>
    <row r="20" spans="1:17">
      <c r="A20" s="155"/>
      <c r="B20" s="155">
        <v>200106</v>
      </c>
      <c r="C20" s="366">
        <v>2040.4484064000001</v>
      </c>
      <c r="D20" s="366">
        <v>1900.8823921000001</v>
      </c>
      <c r="E20" s="366">
        <v>2120.7839054000001</v>
      </c>
      <c r="F20" s="366">
        <v>2577.2376261999998</v>
      </c>
      <c r="G20" s="366">
        <v>2527.3389152</v>
      </c>
      <c r="H20" s="366">
        <v>2663.7887375</v>
      </c>
      <c r="I20" s="366">
        <v>2104.7599203999998</v>
      </c>
    </row>
    <row r="21" spans="1:17">
      <c r="A21" s="155"/>
      <c r="B21" s="155">
        <v>200107</v>
      </c>
      <c r="C21" s="366">
        <v>2042.1310447000001</v>
      </c>
      <c r="D21" s="366">
        <v>1902.0986706000001</v>
      </c>
      <c r="E21" s="366">
        <v>2123.5497169</v>
      </c>
      <c r="F21" s="366">
        <v>2579.0889130999999</v>
      </c>
      <c r="G21" s="366">
        <v>2529.1878155999998</v>
      </c>
      <c r="H21" s="366">
        <v>2665.2351862</v>
      </c>
      <c r="I21" s="366">
        <v>2106.6909353999999</v>
      </c>
    </row>
    <row r="22" spans="1:17">
      <c r="A22" s="155"/>
      <c r="B22" s="155">
        <v>200108</v>
      </c>
      <c r="C22" s="366">
        <v>2043.8065332000001</v>
      </c>
      <c r="D22" s="366">
        <v>1903.4024792</v>
      </c>
      <c r="E22" s="366">
        <v>2126.3097348000001</v>
      </c>
      <c r="F22" s="366">
        <v>2580.7539676000001</v>
      </c>
      <c r="G22" s="366">
        <v>2531.1619879999998</v>
      </c>
      <c r="H22" s="366">
        <v>2666.0854552999999</v>
      </c>
      <c r="I22" s="366">
        <v>2108.5603615</v>
      </c>
    </row>
    <row r="23" spans="1:17">
      <c r="A23" s="155"/>
      <c r="B23" s="155">
        <v>200109</v>
      </c>
      <c r="C23" s="366">
        <v>2045.5074027999999</v>
      </c>
      <c r="D23" s="366">
        <v>1904.7496656999999</v>
      </c>
      <c r="E23" s="366">
        <v>2129.1103352</v>
      </c>
      <c r="F23" s="366">
        <v>2582.7883111000001</v>
      </c>
      <c r="G23" s="366">
        <v>2533.1451573999998</v>
      </c>
      <c r="H23" s="366">
        <v>2667.6133294000001</v>
      </c>
      <c r="I23" s="366">
        <v>2110.6014234999998</v>
      </c>
    </row>
    <row r="24" spans="1:17">
      <c r="A24" s="155"/>
      <c r="B24" s="155">
        <v>200110</v>
      </c>
      <c r="C24" s="366">
        <v>2046.8585593</v>
      </c>
      <c r="D24" s="366">
        <v>1906.0726268000001</v>
      </c>
      <c r="E24" s="366">
        <v>2131.2083296000001</v>
      </c>
      <c r="F24" s="366">
        <v>2584.0447224999998</v>
      </c>
      <c r="G24" s="366">
        <v>2534.7135592999998</v>
      </c>
      <c r="H24" s="366">
        <v>2668.1863327000001</v>
      </c>
      <c r="I24" s="366">
        <v>2112.0781103999998</v>
      </c>
    </row>
    <row r="25" spans="1:17">
      <c r="A25" s="155"/>
      <c r="B25" s="155">
        <v>200111</v>
      </c>
      <c r="C25" s="366">
        <v>2049.0881733000001</v>
      </c>
      <c r="D25" s="366">
        <v>1907.4931337999999</v>
      </c>
      <c r="E25" s="366">
        <v>2134.7288592999998</v>
      </c>
      <c r="F25" s="366">
        <v>2585.6574270999999</v>
      </c>
      <c r="G25" s="366">
        <v>2536.3640777999999</v>
      </c>
      <c r="H25" s="366">
        <v>2669.2107436000001</v>
      </c>
      <c r="I25" s="366">
        <v>2114.4253711000001</v>
      </c>
    </row>
    <row r="26" spans="1:17">
      <c r="A26" s="155"/>
      <c r="B26" s="155">
        <v>200112</v>
      </c>
      <c r="C26" s="366">
        <v>2051.2788492999998</v>
      </c>
      <c r="D26" s="366">
        <v>1908.9612746</v>
      </c>
      <c r="E26" s="366">
        <v>2138.1359735999999</v>
      </c>
      <c r="F26" s="366">
        <v>2587.4838878999999</v>
      </c>
      <c r="G26" s="366">
        <v>2538.2861625999999</v>
      </c>
      <c r="H26" s="366">
        <v>2670.3240246999999</v>
      </c>
      <c r="I26" s="366">
        <v>2116.7752476000001</v>
      </c>
    </row>
    <row r="27" spans="1:17">
      <c r="A27" s="155">
        <v>2002</v>
      </c>
      <c r="B27" s="155">
        <v>200201</v>
      </c>
      <c r="C27" s="366">
        <v>2053.1322055999999</v>
      </c>
      <c r="D27" s="366">
        <v>1910.0586774999999</v>
      </c>
      <c r="E27" s="366">
        <v>2141.2135001000001</v>
      </c>
      <c r="F27" s="366">
        <v>2588.8506087000001</v>
      </c>
      <c r="G27" s="366">
        <v>2539.9942510999999</v>
      </c>
      <c r="H27" s="366">
        <v>2670.9677179</v>
      </c>
      <c r="I27" s="366">
        <v>2118.6720786000001</v>
      </c>
    </row>
    <row r="28" spans="1:17">
      <c r="A28" s="155"/>
      <c r="B28" s="155">
        <v>200202</v>
      </c>
      <c r="C28" s="366">
        <v>2054.9357077999998</v>
      </c>
      <c r="D28" s="366">
        <v>1911.2594594</v>
      </c>
      <c r="E28" s="366">
        <v>2144.3963610000001</v>
      </c>
      <c r="F28" s="366">
        <v>2590.6110345000002</v>
      </c>
      <c r="G28" s="366">
        <v>2541.9937923000002</v>
      </c>
      <c r="H28" s="366">
        <v>2671.8570877000002</v>
      </c>
      <c r="I28" s="366">
        <v>2120.6523051999998</v>
      </c>
    </row>
    <row r="29" spans="1:17">
      <c r="A29" s="155"/>
      <c r="B29" s="155">
        <v>200203</v>
      </c>
      <c r="C29" s="366">
        <v>2057.040121</v>
      </c>
      <c r="D29" s="366">
        <v>1912.7636266</v>
      </c>
      <c r="E29" s="366">
        <v>2147.7887642000001</v>
      </c>
      <c r="F29" s="366">
        <v>2592.744236</v>
      </c>
      <c r="G29" s="366">
        <v>2544.2226092000001</v>
      </c>
      <c r="H29" s="366">
        <v>2673.4105840000002</v>
      </c>
      <c r="I29" s="366">
        <v>2122.9793012999999</v>
      </c>
      <c r="K29" s="546"/>
      <c r="L29" s="16"/>
      <c r="M29" s="16"/>
      <c r="N29" s="16"/>
      <c r="O29" s="16"/>
      <c r="P29" s="16"/>
      <c r="Q29" s="16"/>
    </row>
    <row r="30" spans="1:17">
      <c r="A30" s="155"/>
      <c r="B30" s="155">
        <v>200204</v>
      </c>
      <c r="C30" s="366">
        <v>2058.6638192999999</v>
      </c>
      <c r="D30" s="366">
        <v>1913.9553378000001</v>
      </c>
      <c r="E30" s="366">
        <v>2150.4994237000001</v>
      </c>
      <c r="F30" s="366">
        <v>2594.4661019</v>
      </c>
      <c r="G30" s="366">
        <v>2546.2846276</v>
      </c>
      <c r="H30" s="366">
        <v>2674.4316778000002</v>
      </c>
      <c r="I30" s="366">
        <v>2124.7557342999999</v>
      </c>
      <c r="K30" s="546"/>
      <c r="L30" s="16"/>
      <c r="M30" s="16"/>
      <c r="N30" s="16"/>
      <c r="O30" s="16"/>
      <c r="P30" s="16"/>
      <c r="Q30" s="16"/>
    </row>
    <row r="31" spans="1:17">
      <c r="A31" s="155"/>
      <c r="B31" s="155">
        <v>200205</v>
      </c>
      <c r="C31" s="366">
        <v>2060.6631066999998</v>
      </c>
      <c r="D31" s="366">
        <v>1915.2963061999999</v>
      </c>
      <c r="E31" s="366">
        <v>2153.6960677000002</v>
      </c>
      <c r="F31" s="366">
        <v>2596.9948662000002</v>
      </c>
      <c r="G31" s="366">
        <v>2549.2276089000002</v>
      </c>
      <c r="H31" s="366">
        <v>2675.9526013999998</v>
      </c>
      <c r="I31" s="366">
        <v>2127.0785584</v>
      </c>
    </row>
    <row r="32" spans="1:17">
      <c r="A32" s="155"/>
      <c r="B32" s="155">
        <v>200206</v>
      </c>
      <c r="C32" s="366">
        <v>2063.0144882</v>
      </c>
      <c r="D32" s="366">
        <v>1916.6548456999999</v>
      </c>
      <c r="E32" s="366">
        <v>2157.3409336</v>
      </c>
      <c r="F32" s="366">
        <v>2599.7958515999999</v>
      </c>
      <c r="G32" s="366">
        <v>2552.4128068999999</v>
      </c>
      <c r="H32" s="366">
        <v>2677.5003839000001</v>
      </c>
      <c r="I32" s="366">
        <v>2129.8610856</v>
      </c>
    </row>
    <row r="33" spans="1:9">
      <c r="A33" s="155"/>
      <c r="B33" s="155">
        <v>200207</v>
      </c>
      <c r="C33" s="366">
        <v>2064.6549132999999</v>
      </c>
      <c r="D33" s="366">
        <v>1917.6620075000001</v>
      </c>
      <c r="E33" s="366">
        <v>2160.1397262999999</v>
      </c>
      <c r="F33" s="366">
        <v>2602.1790842</v>
      </c>
      <c r="G33" s="366">
        <v>2555.6142884999999</v>
      </c>
      <c r="H33" s="366">
        <v>2678.5643930000001</v>
      </c>
      <c r="I33" s="366">
        <v>2131.8406153999999</v>
      </c>
    </row>
    <row r="34" spans="1:9">
      <c r="A34" s="155"/>
      <c r="B34" s="155">
        <v>200208</v>
      </c>
      <c r="C34" s="366">
        <v>2066.5739715</v>
      </c>
      <c r="D34" s="366">
        <v>1918.8916311</v>
      </c>
      <c r="E34" s="366">
        <v>2163.290579</v>
      </c>
      <c r="F34" s="366">
        <v>2605.1518990999998</v>
      </c>
      <c r="G34" s="366">
        <v>2559.2302770000001</v>
      </c>
      <c r="H34" s="366">
        <v>2680.3322604</v>
      </c>
      <c r="I34" s="366">
        <v>2134.2143540000002</v>
      </c>
    </row>
    <row r="35" spans="1:9">
      <c r="A35" s="155"/>
      <c r="B35" s="155">
        <v>200209</v>
      </c>
      <c r="C35" s="366">
        <v>2068.6874254999998</v>
      </c>
      <c r="D35" s="366">
        <v>1920.3064115</v>
      </c>
      <c r="E35" s="366">
        <v>2166.6727471999998</v>
      </c>
      <c r="F35" s="366">
        <v>2607.7938518000001</v>
      </c>
      <c r="G35" s="366">
        <v>2562.8809808999999</v>
      </c>
      <c r="H35" s="366">
        <v>2681.1635053</v>
      </c>
      <c r="I35" s="366">
        <v>2136.7557286000001</v>
      </c>
    </row>
    <row r="36" spans="1:9">
      <c r="A36" s="155"/>
      <c r="B36" s="155">
        <v>200210</v>
      </c>
      <c r="C36" s="366">
        <v>2070.3030232000001</v>
      </c>
      <c r="D36" s="366">
        <v>1921.4333013</v>
      </c>
      <c r="E36" s="366">
        <v>2169.1536557999998</v>
      </c>
      <c r="F36" s="366">
        <v>2610.2498927000001</v>
      </c>
      <c r="G36" s="366">
        <v>2566.2269829000002</v>
      </c>
      <c r="H36" s="366">
        <v>2682.1038182000002</v>
      </c>
      <c r="I36" s="366">
        <v>2138.7139078</v>
      </c>
    </row>
    <row r="37" spans="1:9">
      <c r="A37" s="155"/>
      <c r="B37" s="155">
        <v>200211</v>
      </c>
      <c r="C37" s="366">
        <v>2072.5656536000001</v>
      </c>
      <c r="D37" s="366">
        <v>1922.6030733</v>
      </c>
      <c r="E37" s="366">
        <v>2172.9034265999999</v>
      </c>
      <c r="F37" s="366">
        <v>2613.1321821000001</v>
      </c>
      <c r="G37" s="366">
        <v>2570.0588478999998</v>
      </c>
      <c r="H37" s="366">
        <v>2683.3406359000001</v>
      </c>
      <c r="I37" s="366">
        <v>2141.3969311000001</v>
      </c>
    </row>
    <row r="38" spans="1:9">
      <c r="A38" s="155"/>
      <c r="B38" s="155">
        <v>200212</v>
      </c>
      <c r="C38" s="366">
        <v>2074.5291668</v>
      </c>
      <c r="D38" s="366">
        <v>1923.7618295</v>
      </c>
      <c r="E38" s="366">
        <v>2176.1744834000001</v>
      </c>
      <c r="F38" s="366">
        <v>2616.0074294000001</v>
      </c>
      <c r="G38" s="366">
        <v>2573.868168</v>
      </c>
      <c r="H38" s="366">
        <v>2684.7136159000001</v>
      </c>
      <c r="I38" s="366">
        <v>2143.7910508</v>
      </c>
    </row>
    <row r="39" spans="1:9">
      <c r="A39" s="155"/>
      <c r="B39" s="155">
        <v>200301</v>
      </c>
      <c r="C39" s="366">
        <v>2076.5769820999999</v>
      </c>
      <c r="D39" s="366">
        <v>1924.6451721999999</v>
      </c>
      <c r="E39" s="366">
        <v>2179.7381853000002</v>
      </c>
      <c r="F39" s="366">
        <v>2618.4052857000001</v>
      </c>
      <c r="G39" s="366">
        <v>2577.2105329999999</v>
      </c>
      <c r="H39" s="366">
        <v>2685.6661783</v>
      </c>
      <c r="I39" s="366">
        <v>2146.1227285999998</v>
      </c>
    </row>
    <row r="40" spans="1:9">
      <c r="A40" s="155"/>
      <c r="B40" s="155">
        <v>200302</v>
      </c>
      <c r="C40" s="366">
        <v>2078.8082076999999</v>
      </c>
      <c r="D40" s="366">
        <v>1925.7984727</v>
      </c>
      <c r="E40" s="366">
        <v>2183.5867188000002</v>
      </c>
      <c r="F40" s="366">
        <v>2621.5478036</v>
      </c>
      <c r="G40" s="366">
        <v>2581.6482789000002</v>
      </c>
      <c r="H40" s="366">
        <v>2686.6797928999999</v>
      </c>
      <c r="I40" s="366">
        <v>2148.8341529999998</v>
      </c>
    </row>
    <row r="41" spans="1:9">
      <c r="A41" s="155"/>
      <c r="B41" s="155">
        <v>200303</v>
      </c>
      <c r="C41" s="366">
        <v>2080.6517385000002</v>
      </c>
      <c r="D41" s="366">
        <v>1926.6857774</v>
      </c>
      <c r="E41" s="366">
        <v>2186.9865915999999</v>
      </c>
      <c r="F41" s="366">
        <v>2623.9557875</v>
      </c>
      <c r="G41" s="366">
        <v>2585.0729486</v>
      </c>
      <c r="H41" s="366">
        <v>2687.4277505</v>
      </c>
      <c r="I41" s="366">
        <v>2151.0645505000002</v>
      </c>
    </row>
    <row r="42" spans="1:9">
      <c r="A42" s="155"/>
      <c r="B42" s="155">
        <v>200304</v>
      </c>
      <c r="C42" s="366">
        <v>2082.3229584999999</v>
      </c>
      <c r="D42" s="366">
        <v>1927.6665195</v>
      </c>
      <c r="E42" s="366">
        <v>2190.0042318999999</v>
      </c>
      <c r="F42" s="366">
        <v>2626.7764661000001</v>
      </c>
      <c r="G42" s="366">
        <v>2588.9088253999998</v>
      </c>
      <c r="H42" s="366">
        <v>2688.5878837999999</v>
      </c>
      <c r="I42" s="366">
        <v>2153.1889818999998</v>
      </c>
    </row>
    <row r="43" spans="1:9">
      <c r="A43" s="155"/>
      <c r="B43" s="155">
        <v>200305</v>
      </c>
      <c r="C43" s="366">
        <v>2084.3138134999999</v>
      </c>
      <c r="D43" s="366">
        <v>1928.8548811999999</v>
      </c>
      <c r="E43" s="366">
        <v>2193.4959411999998</v>
      </c>
      <c r="F43" s="366">
        <v>2630.2283772999999</v>
      </c>
      <c r="G43" s="366">
        <v>2593.5320388</v>
      </c>
      <c r="H43" s="366">
        <v>2690.1214964000001</v>
      </c>
      <c r="I43" s="366">
        <v>2155.7125378999999</v>
      </c>
    </row>
    <row r="44" spans="1:9">
      <c r="A44" s="155"/>
      <c r="B44" s="155">
        <v>200306</v>
      </c>
      <c r="C44" s="366">
        <v>2086.5721782999999</v>
      </c>
      <c r="D44" s="366">
        <v>1930.1864455</v>
      </c>
      <c r="E44" s="366">
        <v>2197.2715339000001</v>
      </c>
      <c r="F44" s="366">
        <v>2633.6660563999999</v>
      </c>
      <c r="G44" s="366">
        <v>2598.0777674000001</v>
      </c>
      <c r="H44" s="366">
        <v>2691.6547820999999</v>
      </c>
      <c r="I44" s="366">
        <v>2158.4769188999999</v>
      </c>
    </row>
    <row r="45" spans="1:9">
      <c r="A45" s="155"/>
      <c r="B45" s="155">
        <v>200307</v>
      </c>
      <c r="C45" s="366">
        <v>2088.5941072999999</v>
      </c>
      <c r="D45" s="366">
        <v>1931.4561908999999</v>
      </c>
      <c r="E45" s="366">
        <v>2200.7419399</v>
      </c>
      <c r="F45" s="366">
        <v>2636.3571717999998</v>
      </c>
      <c r="G45" s="366">
        <v>2601.825965</v>
      </c>
      <c r="H45" s="366">
        <v>2692.5950622999999</v>
      </c>
      <c r="I45" s="366">
        <v>2160.8856132999999</v>
      </c>
    </row>
    <row r="46" spans="1:9">
      <c r="A46" s="155"/>
      <c r="B46" s="155">
        <v>200308</v>
      </c>
      <c r="C46" s="366">
        <v>2090.9779813</v>
      </c>
      <c r="D46" s="366">
        <v>1932.8602799</v>
      </c>
      <c r="E46" s="366">
        <v>2204.7941052000001</v>
      </c>
      <c r="F46" s="366">
        <v>2639.3868011</v>
      </c>
      <c r="G46" s="366">
        <v>2605.9464895999999</v>
      </c>
      <c r="H46" s="366">
        <v>2693.8393850000002</v>
      </c>
      <c r="I46" s="366">
        <v>2163.6788885999999</v>
      </c>
    </row>
    <row r="47" spans="1:9">
      <c r="A47" s="155"/>
      <c r="B47" s="155">
        <v>200309</v>
      </c>
      <c r="C47" s="366">
        <v>2093.1967588000002</v>
      </c>
      <c r="D47" s="366">
        <v>1934.2395936</v>
      </c>
      <c r="E47" s="366">
        <v>2208.4633192000001</v>
      </c>
      <c r="F47" s="366">
        <v>2642.0819329000001</v>
      </c>
      <c r="G47" s="366">
        <v>2609.7723470000001</v>
      </c>
      <c r="H47" s="366">
        <v>2694.7190399999999</v>
      </c>
      <c r="I47" s="366">
        <v>2166.2514704</v>
      </c>
    </row>
    <row r="48" spans="1:9">
      <c r="A48" s="155"/>
      <c r="B48" s="155">
        <v>200310</v>
      </c>
      <c r="C48" s="366">
        <v>2095.3172946999998</v>
      </c>
      <c r="D48" s="366">
        <v>1935.7024527999999</v>
      </c>
      <c r="E48" s="366">
        <v>2211.7736009</v>
      </c>
      <c r="F48" s="366">
        <v>2644.7087022000001</v>
      </c>
      <c r="G48" s="366">
        <v>2613.6638082999998</v>
      </c>
      <c r="H48" s="366">
        <v>2695.2379114999999</v>
      </c>
      <c r="I48" s="366">
        <v>2168.6701173000001</v>
      </c>
    </row>
    <row r="49" spans="1:9">
      <c r="A49" s="155"/>
      <c r="B49" s="155">
        <v>200311</v>
      </c>
      <c r="C49" s="366">
        <v>2098.2746433000002</v>
      </c>
      <c r="D49" s="366">
        <v>1937.2643648999999</v>
      </c>
      <c r="E49" s="366">
        <v>2216.5508233</v>
      </c>
      <c r="F49" s="366">
        <v>2647.4479756000001</v>
      </c>
      <c r="G49" s="366">
        <v>2617.4326847000002</v>
      </c>
      <c r="H49" s="366">
        <v>2696.2221343000001</v>
      </c>
      <c r="I49" s="366">
        <v>2171.9045101000002</v>
      </c>
    </row>
    <row r="50" spans="1:9">
      <c r="A50" s="155"/>
      <c r="B50" s="155">
        <v>200312</v>
      </c>
      <c r="C50" s="366">
        <v>2100.3034484999998</v>
      </c>
      <c r="D50" s="366">
        <v>1938.7465809</v>
      </c>
      <c r="E50" s="366">
        <v>2219.7314778999998</v>
      </c>
      <c r="F50" s="366">
        <v>2649.8093588000002</v>
      </c>
      <c r="G50" s="366">
        <v>2620.8250243000002</v>
      </c>
      <c r="H50" s="366">
        <v>2696.9285002000001</v>
      </c>
      <c r="I50" s="366">
        <v>2174.1967853000001</v>
      </c>
    </row>
    <row r="51" spans="1:9">
      <c r="A51" s="155">
        <v>2004</v>
      </c>
      <c r="B51" s="155">
        <v>200401</v>
      </c>
      <c r="C51" s="366">
        <v>2102.2313087000002</v>
      </c>
      <c r="D51" s="366">
        <v>1940.1458247999999</v>
      </c>
      <c r="E51" s="366">
        <v>2222.8880849000002</v>
      </c>
      <c r="F51" s="366">
        <v>2652.1727526999998</v>
      </c>
      <c r="G51" s="366">
        <v>2624.0344338999998</v>
      </c>
      <c r="H51" s="366">
        <v>2697.9314356</v>
      </c>
      <c r="I51" s="366">
        <v>2176.4387317000001</v>
      </c>
    </row>
    <row r="52" spans="1:9">
      <c r="A52" s="155"/>
      <c r="B52" s="155">
        <v>200402</v>
      </c>
      <c r="C52" s="366">
        <v>2104.4363122999998</v>
      </c>
      <c r="D52" s="366">
        <v>1941.6182730999999</v>
      </c>
      <c r="E52" s="366">
        <v>2226.5705305000001</v>
      </c>
      <c r="F52" s="366">
        <v>2654.9202120999998</v>
      </c>
      <c r="G52" s="366">
        <v>2627.6785079000001</v>
      </c>
      <c r="H52" s="366">
        <v>2699.1347144000001</v>
      </c>
      <c r="I52" s="366">
        <v>2179.0094963000001</v>
      </c>
    </row>
    <row r="53" spans="1:9">
      <c r="A53" s="155"/>
      <c r="B53" s="155">
        <v>200403</v>
      </c>
      <c r="C53" s="366">
        <v>2106.2485025999999</v>
      </c>
      <c r="D53" s="366">
        <v>1942.9326467999999</v>
      </c>
      <c r="E53" s="366">
        <v>2229.7732065</v>
      </c>
      <c r="F53" s="366">
        <v>2657.3266844</v>
      </c>
      <c r="G53" s="366">
        <v>2631.1989666999998</v>
      </c>
      <c r="H53" s="366">
        <v>2699.7376273999998</v>
      </c>
      <c r="I53" s="366">
        <v>2181.1755766000001</v>
      </c>
    </row>
    <row r="54" spans="1:9">
      <c r="A54" s="155"/>
      <c r="B54" s="155">
        <v>200404</v>
      </c>
      <c r="C54" s="366">
        <v>2108.5769696000002</v>
      </c>
      <c r="D54" s="366">
        <v>1944.5908251000001</v>
      </c>
      <c r="E54" s="366">
        <v>2233.4979659000001</v>
      </c>
      <c r="F54" s="366">
        <v>2660.1340478000002</v>
      </c>
      <c r="G54" s="366">
        <v>2635.1131040999999</v>
      </c>
      <c r="H54" s="366">
        <v>2700.6812421</v>
      </c>
      <c r="I54" s="366">
        <v>2183.8504647999998</v>
      </c>
    </row>
    <row r="55" spans="1:9">
      <c r="A55" s="155"/>
      <c r="B55" s="155">
        <v>200405</v>
      </c>
      <c r="C55" s="366">
        <v>2110.8604673999998</v>
      </c>
      <c r="D55" s="366">
        <v>1946.1523536</v>
      </c>
      <c r="E55" s="366">
        <v>2237.2183983999998</v>
      </c>
      <c r="F55" s="366">
        <v>2662.9346596</v>
      </c>
      <c r="G55" s="366">
        <v>2638.9289480000002</v>
      </c>
      <c r="H55" s="366">
        <v>2701.764678</v>
      </c>
      <c r="I55" s="366">
        <v>2186.5190345999999</v>
      </c>
    </row>
    <row r="56" spans="1:9">
      <c r="A56" s="155"/>
      <c r="B56" s="155">
        <v>200406</v>
      </c>
      <c r="C56" s="366">
        <v>2112.9349748999998</v>
      </c>
      <c r="D56" s="366">
        <v>1947.3778765</v>
      </c>
      <c r="E56" s="366">
        <v>2240.7523811999999</v>
      </c>
      <c r="F56" s="366">
        <v>2665.6344168999999</v>
      </c>
      <c r="G56" s="366">
        <v>2642.6259495999998</v>
      </c>
      <c r="H56" s="366">
        <v>2702.7445048</v>
      </c>
      <c r="I56" s="366">
        <v>2189.0120984999999</v>
      </c>
    </row>
    <row r="57" spans="1:9">
      <c r="A57" s="155"/>
      <c r="B57" s="155">
        <v>200407</v>
      </c>
      <c r="C57" s="366">
        <v>2115.3407898999999</v>
      </c>
      <c r="D57" s="366">
        <v>1948.7460595</v>
      </c>
      <c r="E57" s="366">
        <v>2244.6746056000002</v>
      </c>
      <c r="F57" s="366">
        <v>2668.1957318</v>
      </c>
      <c r="G57" s="366">
        <v>2646.0527054999998</v>
      </c>
      <c r="H57" s="366">
        <v>2703.7440397999999</v>
      </c>
      <c r="I57" s="366">
        <v>2191.7615998000001</v>
      </c>
    </row>
    <row r="58" spans="1:9">
      <c r="A58" s="155"/>
      <c r="B58" s="155">
        <v>200408</v>
      </c>
      <c r="C58" s="366">
        <v>2117.7980277000001</v>
      </c>
      <c r="D58" s="366">
        <v>1950.4866061</v>
      </c>
      <c r="E58" s="366">
        <v>2248.5127201</v>
      </c>
      <c r="F58" s="366">
        <v>2670.6809791000001</v>
      </c>
      <c r="G58" s="366">
        <v>2649.4638762999998</v>
      </c>
      <c r="H58" s="366">
        <v>2704.6560199</v>
      </c>
      <c r="I58" s="366">
        <v>2194.5024960000001</v>
      </c>
    </row>
    <row r="59" spans="1:9">
      <c r="A59" s="155"/>
      <c r="B59" s="155">
        <v>200409</v>
      </c>
      <c r="C59" s="366">
        <v>2120.3707565</v>
      </c>
      <c r="D59" s="366">
        <v>1952.1739802</v>
      </c>
      <c r="E59" s="366">
        <v>2252.5346396</v>
      </c>
      <c r="F59" s="366">
        <v>2673.1006671999999</v>
      </c>
      <c r="G59" s="366">
        <v>2652.8452765000002</v>
      </c>
      <c r="H59" s="366">
        <v>2705.4687115000002</v>
      </c>
      <c r="I59" s="366">
        <v>2197.2808620000001</v>
      </c>
    </row>
    <row r="60" spans="1:9">
      <c r="A60" s="155"/>
      <c r="B60" s="155">
        <v>200410</v>
      </c>
      <c r="C60" s="366">
        <v>2122.6579323000001</v>
      </c>
      <c r="D60" s="366">
        <v>1953.6835784</v>
      </c>
      <c r="E60" s="366">
        <v>2255.9451571</v>
      </c>
      <c r="F60" s="366">
        <v>2674.8516808999998</v>
      </c>
      <c r="G60" s="366">
        <v>2655.3465126999999</v>
      </c>
      <c r="H60" s="366">
        <v>2705.9079204999998</v>
      </c>
      <c r="I60" s="366">
        <v>2199.6793410999999</v>
      </c>
    </row>
    <row r="61" spans="1:9">
      <c r="A61" s="155"/>
      <c r="B61" s="155">
        <v>200411</v>
      </c>
      <c r="C61" s="366">
        <v>2124.9891238999999</v>
      </c>
      <c r="D61" s="366">
        <v>1955.2666753000001</v>
      </c>
      <c r="E61" s="366">
        <v>2259.5579182000001</v>
      </c>
      <c r="F61" s="366">
        <v>2676.8672827999999</v>
      </c>
      <c r="G61" s="366">
        <v>2658.1323232999998</v>
      </c>
      <c r="H61" s="366">
        <v>2706.6225233999999</v>
      </c>
      <c r="I61" s="366">
        <v>2202.1687861999999</v>
      </c>
    </row>
    <row r="62" spans="1:9">
      <c r="A62" s="155"/>
      <c r="B62" s="155">
        <v>200412</v>
      </c>
      <c r="C62" s="366">
        <v>2127.4342243999999</v>
      </c>
      <c r="D62" s="366">
        <v>1956.9692762</v>
      </c>
      <c r="E62" s="366">
        <v>2263.3095741000002</v>
      </c>
      <c r="F62" s="366">
        <v>2678.9654897999999</v>
      </c>
      <c r="G62" s="366">
        <v>2661.0751584</v>
      </c>
      <c r="H62" s="366">
        <v>2707.2809836000001</v>
      </c>
      <c r="I62" s="366">
        <v>2204.7828860999998</v>
      </c>
    </row>
    <row r="63" spans="1:9">
      <c r="A63" s="155"/>
      <c r="B63" s="155">
        <v>200501</v>
      </c>
      <c r="C63" s="366">
        <v>2129.5813627000002</v>
      </c>
      <c r="D63" s="366">
        <v>1958.2679166999999</v>
      </c>
      <c r="E63" s="366">
        <v>2266.7898163</v>
      </c>
      <c r="F63" s="366">
        <v>2680.7529014000002</v>
      </c>
      <c r="G63" s="366">
        <v>2663.7457711000002</v>
      </c>
      <c r="H63" s="366">
        <v>2707.5693092000001</v>
      </c>
      <c r="I63" s="366">
        <v>2207.0999855</v>
      </c>
    </row>
    <row r="64" spans="1:9">
      <c r="A64" s="155"/>
      <c r="B64" s="155">
        <v>200502</v>
      </c>
      <c r="C64" s="366">
        <v>2131.5774907999999</v>
      </c>
      <c r="D64" s="366">
        <v>1959.5290462</v>
      </c>
      <c r="E64" s="366">
        <v>2270.2764978</v>
      </c>
      <c r="F64" s="366">
        <v>2683.0612013999998</v>
      </c>
      <c r="G64" s="366">
        <v>2666.9461735999998</v>
      </c>
      <c r="H64" s="366">
        <v>2708.3846288999998</v>
      </c>
      <c r="I64" s="366">
        <v>2209.3933302999999</v>
      </c>
    </row>
    <row r="65" spans="1:9">
      <c r="A65" s="155"/>
      <c r="B65" s="155">
        <v>200503</v>
      </c>
      <c r="C65" s="366">
        <v>2133.1655848</v>
      </c>
      <c r="D65" s="366">
        <v>1960.7427662</v>
      </c>
      <c r="E65" s="366">
        <v>2272.9515243999999</v>
      </c>
      <c r="F65" s="366">
        <v>2685.2469609999998</v>
      </c>
      <c r="G65" s="366">
        <v>2670.0145736999998</v>
      </c>
      <c r="H65" s="366">
        <v>2709.1382401000001</v>
      </c>
      <c r="I65" s="366">
        <v>2211.2939360999999</v>
      </c>
    </row>
    <row r="66" spans="1:9">
      <c r="A66" s="155"/>
      <c r="B66" s="155">
        <v>200504</v>
      </c>
      <c r="C66" s="366">
        <v>2135.1725594999998</v>
      </c>
      <c r="D66" s="366">
        <v>1962.1343864</v>
      </c>
      <c r="E66" s="366">
        <v>2276.2891393999998</v>
      </c>
      <c r="F66" s="366">
        <v>2687.4355163999999</v>
      </c>
      <c r="G66" s="366">
        <v>2673.1990750999998</v>
      </c>
      <c r="H66" s="366">
        <v>2709.6389156</v>
      </c>
      <c r="I66" s="366">
        <v>2213.6208505</v>
      </c>
    </row>
    <row r="67" spans="1:9">
      <c r="A67" s="155"/>
      <c r="B67" s="155">
        <v>200505</v>
      </c>
      <c r="C67" s="366">
        <v>2137.2200045999998</v>
      </c>
      <c r="D67" s="366">
        <v>1963.3788153999999</v>
      </c>
      <c r="E67" s="366">
        <v>2279.8271039000001</v>
      </c>
      <c r="F67" s="366">
        <v>2689.6463469999999</v>
      </c>
      <c r="G67" s="366">
        <v>2676.427557</v>
      </c>
      <c r="H67" s="366">
        <v>2710.1736768999999</v>
      </c>
      <c r="I67" s="366">
        <v>2215.9652086999999</v>
      </c>
    </row>
    <row r="68" spans="1:9">
      <c r="A68" s="155"/>
      <c r="B68" s="155">
        <v>200506</v>
      </c>
      <c r="C68" s="366">
        <v>2139.2413200999999</v>
      </c>
      <c r="D68" s="366">
        <v>1964.5120446999999</v>
      </c>
      <c r="E68" s="366">
        <v>2283.2279644</v>
      </c>
      <c r="F68" s="366">
        <v>2691.8011046000001</v>
      </c>
      <c r="G68" s="366">
        <v>2679.5125416000001</v>
      </c>
      <c r="H68" s="366">
        <v>2710.7615875000001</v>
      </c>
      <c r="I68" s="366">
        <v>2218.2849593000001</v>
      </c>
    </row>
    <row r="69" spans="1:9">
      <c r="A69" s="155"/>
      <c r="B69" s="155">
        <v>200507</v>
      </c>
      <c r="C69" s="366">
        <v>2140.8941169999998</v>
      </c>
      <c r="D69" s="366">
        <v>1965.4900872000001</v>
      </c>
      <c r="E69" s="366">
        <v>2286.2105348999999</v>
      </c>
      <c r="F69" s="366">
        <v>2693.9457505999999</v>
      </c>
      <c r="G69" s="366">
        <v>2682.6567633999998</v>
      </c>
      <c r="H69" s="366">
        <v>2711.2155676000002</v>
      </c>
      <c r="I69" s="366">
        <v>2220.3541924000001</v>
      </c>
    </row>
    <row r="70" spans="1:9">
      <c r="A70" s="155"/>
      <c r="B70" s="155">
        <v>200508</v>
      </c>
      <c r="C70" s="366">
        <v>2142.6053514</v>
      </c>
      <c r="D70" s="366">
        <v>1966.5123059</v>
      </c>
      <c r="E70" s="366">
        <v>2289.2531847</v>
      </c>
      <c r="F70" s="366">
        <v>2695.9198958000002</v>
      </c>
      <c r="G70" s="366">
        <v>2685.7293963000002</v>
      </c>
      <c r="H70" s="366">
        <v>2711.4373968</v>
      </c>
      <c r="I70" s="366">
        <v>2222.3944206000001</v>
      </c>
    </row>
    <row r="71" spans="1:9">
      <c r="A71" s="155"/>
      <c r="B71" s="155">
        <v>200509</v>
      </c>
      <c r="C71" s="366">
        <v>2143.9899722</v>
      </c>
      <c r="D71" s="366">
        <v>1967.3133832999999</v>
      </c>
      <c r="E71" s="366">
        <v>2291.7484242</v>
      </c>
      <c r="F71" s="366">
        <v>2698.0066351999999</v>
      </c>
      <c r="G71" s="366">
        <v>2688.9762722</v>
      </c>
      <c r="H71" s="366">
        <v>2711.6763572</v>
      </c>
      <c r="I71" s="366">
        <v>2224.1732748999998</v>
      </c>
    </row>
    <row r="72" spans="1:9">
      <c r="A72" s="155"/>
      <c r="B72" s="155">
        <v>200510</v>
      </c>
      <c r="C72" s="366">
        <v>2145.4386985000001</v>
      </c>
      <c r="D72" s="366">
        <v>1968.2088497</v>
      </c>
      <c r="E72" s="366">
        <v>2294.1215109</v>
      </c>
      <c r="F72" s="366">
        <v>2699.8321500000002</v>
      </c>
      <c r="G72" s="366">
        <v>2691.7207155000001</v>
      </c>
      <c r="H72" s="366">
        <v>2712.0513882</v>
      </c>
      <c r="I72" s="366">
        <v>2225.8913459999999</v>
      </c>
    </row>
    <row r="73" spans="1:9">
      <c r="A73" s="155"/>
      <c r="B73" s="155">
        <v>200511</v>
      </c>
      <c r="C73" s="366">
        <v>2147.0668798000002</v>
      </c>
      <c r="D73" s="366">
        <v>1969.1209208</v>
      </c>
      <c r="E73" s="366">
        <v>2297.0935457</v>
      </c>
      <c r="F73" s="366">
        <v>2701.6989948999999</v>
      </c>
      <c r="G73" s="366">
        <v>2694.7127498</v>
      </c>
      <c r="H73" s="366">
        <v>2712.1850085999999</v>
      </c>
      <c r="I73" s="366">
        <v>2227.7246955000001</v>
      </c>
    </row>
    <row r="74" spans="1:9">
      <c r="A74" s="155"/>
      <c r="B74" s="155">
        <v>200512</v>
      </c>
      <c r="C74" s="366">
        <v>2148.5121095</v>
      </c>
      <c r="D74" s="366">
        <v>1970.3623521</v>
      </c>
      <c r="E74" s="366">
        <v>2299.4041656999998</v>
      </c>
      <c r="F74" s="366">
        <v>2703.5059081999998</v>
      </c>
      <c r="G74" s="366">
        <v>2697.4723924999998</v>
      </c>
      <c r="H74" s="366">
        <v>2712.5179395</v>
      </c>
      <c r="I74" s="366">
        <v>2229.3961558999999</v>
      </c>
    </row>
    <row r="75" spans="1:9">
      <c r="A75" s="155">
        <v>2006</v>
      </c>
      <c r="B75" s="155">
        <v>200601</v>
      </c>
      <c r="C75" s="366">
        <v>2150.0607374000001</v>
      </c>
      <c r="D75" s="366">
        <v>1971.1192997000001</v>
      </c>
      <c r="E75" s="366">
        <v>2302.2496163999999</v>
      </c>
      <c r="F75" s="366">
        <v>2705.0209221999999</v>
      </c>
      <c r="G75" s="366">
        <v>2700.0343122999998</v>
      </c>
      <c r="H75" s="366">
        <v>2712.4337000999999</v>
      </c>
      <c r="I75" s="366">
        <v>2231.0790041</v>
      </c>
    </row>
    <row r="76" spans="1:9">
      <c r="A76" s="155"/>
      <c r="B76" s="155">
        <v>200602</v>
      </c>
      <c r="C76" s="366">
        <v>2151.7286012999998</v>
      </c>
      <c r="D76" s="366">
        <v>1971.8939780000001</v>
      </c>
      <c r="E76" s="366">
        <v>2305.2598389999998</v>
      </c>
      <c r="F76" s="366">
        <v>2706.4272463000002</v>
      </c>
      <c r="G76" s="366">
        <v>2702.4267731999998</v>
      </c>
      <c r="H76" s="366">
        <v>2712.3236673000001</v>
      </c>
      <c r="I76" s="366">
        <v>2232.8810103000001</v>
      </c>
    </row>
    <row r="77" spans="1:9">
      <c r="A77" s="155"/>
      <c r="B77" s="155">
        <v>200603</v>
      </c>
      <c r="C77" s="366">
        <v>2152.9481784</v>
      </c>
      <c r="D77" s="366">
        <v>1972.7092843</v>
      </c>
      <c r="E77" s="366">
        <v>2307.5157153</v>
      </c>
      <c r="F77" s="366">
        <v>2707.9840330000002</v>
      </c>
      <c r="G77" s="366">
        <v>2704.9957396</v>
      </c>
      <c r="H77" s="366">
        <v>2712.3616182999999</v>
      </c>
      <c r="I77" s="366">
        <v>2234.3249434999998</v>
      </c>
    </row>
    <row r="78" spans="1:9">
      <c r="A78" s="155"/>
      <c r="B78" s="155">
        <v>200604</v>
      </c>
      <c r="C78" s="366">
        <v>2154.3745884999998</v>
      </c>
      <c r="D78" s="366">
        <v>1973.4213913000001</v>
      </c>
      <c r="E78" s="366">
        <v>2310.0446145999999</v>
      </c>
      <c r="F78" s="366">
        <v>2709.5459847000002</v>
      </c>
      <c r="G78" s="366">
        <v>2707.5217535000002</v>
      </c>
      <c r="H78" s="366">
        <v>2712.4825258999999</v>
      </c>
      <c r="I78" s="366">
        <v>2235.9921989999998</v>
      </c>
    </row>
    <row r="79" spans="1:9">
      <c r="A79" s="155"/>
      <c r="B79" s="155">
        <v>200605</v>
      </c>
      <c r="C79" s="366">
        <v>2155.1797670000001</v>
      </c>
      <c r="D79" s="366">
        <v>1973.80881</v>
      </c>
      <c r="E79" s="366">
        <v>2311.888841</v>
      </c>
      <c r="F79" s="366">
        <v>2710.9131846</v>
      </c>
      <c r="G79" s="366">
        <v>2710.0343281999999</v>
      </c>
      <c r="H79" s="366">
        <v>2712.1811201</v>
      </c>
      <c r="I79" s="366">
        <v>2237.0457471999998</v>
      </c>
    </row>
    <row r="80" spans="1:9">
      <c r="A80" s="155"/>
      <c r="B80" s="155">
        <v>200606</v>
      </c>
      <c r="C80" s="366">
        <v>2156.2952660000001</v>
      </c>
      <c r="D80" s="366">
        <v>1974.3038022000001</v>
      </c>
      <c r="E80" s="366">
        <v>2313.9982242000001</v>
      </c>
      <c r="F80" s="366">
        <v>2712.2863355999998</v>
      </c>
      <c r="G80" s="366">
        <v>2712.6210022999999</v>
      </c>
      <c r="H80" s="366">
        <v>2711.8088597000001</v>
      </c>
      <c r="I80" s="366">
        <v>2238.4409056999998</v>
      </c>
    </row>
    <row r="81" spans="1:9">
      <c r="A81" s="155"/>
      <c r="B81" s="155">
        <v>200607</v>
      </c>
      <c r="C81" s="366">
        <v>2157.5848033000002</v>
      </c>
      <c r="D81" s="366">
        <v>1974.8460372</v>
      </c>
      <c r="E81" s="366">
        <v>2316.4167981000001</v>
      </c>
      <c r="F81" s="366">
        <v>2713.4826572000002</v>
      </c>
      <c r="G81" s="366">
        <v>2714.8919999</v>
      </c>
      <c r="H81" s="366">
        <v>2711.4927145000001</v>
      </c>
      <c r="I81" s="366">
        <v>2239.9547404</v>
      </c>
    </row>
    <row r="82" spans="1:9">
      <c r="A82" s="155"/>
      <c r="B82" s="155">
        <v>200608</v>
      </c>
      <c r="C82" s="366">
        <v>2158.6006496</v>
      </c>
      <c r="D82" s="366">
        <v>1975.2407174</v>
      </c>
      <c r="E82" s="366">
        <v>2318.3995845999998</v>
      </c>
      <c r="F82" s="366">
        <v>2714.627653</v>
      </c>
      <c r="G82" s="366">
        <v>2717.1583252</v>
      </c>
      <c r="H82" s="366">
        <v>2711.0812827999998</v>
      </c>
      <c r="I82" s="366">
        <v>2241.1515860999998</v>
      </c>
    </row>
    <row r="83" spans="1:9">
      <c r="A83" s="155"/>
      <c r="B83" s="155">
        <v>200609</v>
      </c>
      <c r="C83" s="366">
        <v>2160.4568395000001</v>
      </c>
      <c r="D83" s="366">
        <v>1975.9849652</v>
      </c>
      <c r="E83" s="366">
        <v>2321.4141423999999</v>
      </c>
      <c r="F83" s="366">
        <v>2715.7660012000001</v>
      </c>
      <c r="G83" s="366">
        <v>2719.5546774999998</v>
      </c>
      <c r="H83" s="366">
        <v>2710.5062431000001</v>
      </c>
      <c r="I83" s="366">
        <v>2243.0625134000002</v>
      </c>
    </row>
    <row r="84" spans="1:9">
      <c r="A84" s="155"/>
      <c r="B84" s="155">
        <v>200610</v>
      </c>
      <c r="C84" s="366">
        <v>2161.8010884999999</v>
      </c>
      <c r="D84" s="366">
        <v>1976.5847341000001</v>
      </c>
      <c r="E84" s="366">
        <v>2323.5612473000001</v>
      </c>
      <c r="F84" s="366">
        <v>2716.8068130000001</v>
      </c>
      <c r="G84" s="366">
        <v>2721.3167244000001</v>
      </c>
      <c r="H84" s="366">
        <v>2710.5837480999999</v>
      </c>
      <c r="I84" s="366">
        <v>2244.4414253999998</v>
      </c>
    </row>
    <row r="85" spans="1:9">
      <c r="A85" s="155"/>
      <c r="B85" s="155">
        <v>200611</v>
      </c>
      <c r="C85" s="366">
        <v>2163.2789259000001</v>
      </c>
      <c r="D85" s="366">
        <v>1977.0206533999999</v>
      </c>
      <c r="E85" s="366">
        <v>2326.3566827999998</v>
      </c>
      <c r="F85" s="366">
        <v>2717.9044726000002</v>
      </c>
      <c r="G85" s="366">
        <v>2723.2874230000002</v>
      </c>
      <c r="H85" s="366">
        <v>2710.5305217999999</v>
      </c>
      <c r="I85" s="366">
        <v>2246.0014501000001</v>
      </c>
    </row>
    <row r="86" spans="1:9">
      <c r="A86" s="155"/>
      <c r="B86" s="155">
        <v>200612</v>
      </c>
      <c r="C86" s="366">
        <v>2164.7016698000002</v>
      </c>
      <c r="D86" s="366">
        <v>1977.9142469000001</v>
      </c>
      <c r="E86" s="366">
        <v>2328.6278395999998</v>
      </c>
      <c r="F86" s="366">
        <v>2719.1120543000002</v>
      </c>
      <c r="G86" s="366">
        <v>2725.3780864999999</v>
      </c>
      <c r="H86" s="366">
        <v>2710.6024118</v>
      </c>
      <c r="I86" s="366">
        <v>2247.5466212000001</v>
      </c>
    </row>
    <row r="87" spans="1:9">
      <c r="A87" s="155"/>
      <c r="B87" s="155">
        <v>200701</v>
      </c>
      <c r="C87" s="366">
        <v>2165.9918404</v>
      </c>
      <c r="D87" s="366">
        <v>1978.4067172</v>
      </c>
      <c r="E87" s="366">
        <v>2330.9824146000001</v>
      </c>
      <c r="F87" s="366">
        <v>2720.1267305000001</v>
      </c>
      <c r="G87" s="366">
        <v>2727.3326622</v>
      </c>
      <c r="H87" s="366">
        <v>2710.4080574999998</v>
      </c>
      <c r="I87" s="366">
        <v>2248.8843596000002</v>
      </c>
    </row>
    <row r="88" spans="1:9">
      <c r="A88" s="155"/>
      <c r="B88" s="155">
        <v>200702</v>
      </c>
      <c r="C88" s="366">
        <v>2167.3595187999999</v>
      </c>
      <c r="D88" s="366">
        <v>1979.0109487</v>
      </c>
      <c r="E88" s="366">
        <v>2333.4220467999999</v>
      </c>
      <c r="F88" s="366">
        <v>2721.3407738000001</v>
      </c>
      <c r="G88" s="366">
        <v>2729.4237867000002</v>
      </c>
      <c r="H88" s="366">
        <v>2710.5660779</v>
      </c>
      <c r="I88" s="366">
        <v>2250.4168943999998</v>
      </c>
    </row>
    <row r="89" spans="1:9">
      <c r="A89" s="155"/>
      <c r="B89" s="155">
        <v>200703</v>
      </c>
      <c r="C89" s="366">
        <v>2168.6122362000001</v>
      </c>
      <c r="D89" s="366">
        <v>1979.6825554</v>
      </c>
      <c r="E89" s="366">
        <v>2335.7693598000001</v>
      </c>
      <c r="F89" s="366">
        <v>2722.5551919999998</v>
      </c>
      <c r="G89" s="366">
        <v>2731.3230506999998</v>
      </c>
      <c r="H89" s="366">
        <v>2710.9675695999999</v>
      </c>
      <c r="I89" s="366">
        <v>2251.8057641</v>
      </c>
    </row>
    <row r="90" spans="1:9">
      <c r="A90" s="155"/>
      <c r="B90" s="155">
        <v>200704</v>
      </c>
      <c r="C90" s="366">
        <v>2170.0572400000001</v>
      </c>
      <c r="D90" s="366">
        <v>1980.4837176000001</v>
      </c>
      <c r="E90" s="366">
        <v>2338.2438140999998</v>
      </c>
      <c r="F90" s="366">
        <v>2723.9605815999998</v>
      </c>
      <c r="G90" s="366">
        <v>2733.3326538000001</v>
      </c>
      <c r="H90" s="366">
        <v>2711.6979455000001</v>
      </c>
      <c r="I90" s="366">
        <v>2253.4111505999999</v>
      </c>
    </row>
    <row r="91" spans="1:9">
      <c r="A91" s="155"/>
      <c r="B91" s="155">
        <v>200705</v>
      </c>
      <c r="C91" s="366">
        <v>2171.4176164</v>
      </c>
      <c r="D91" s="366">
        <v>1981.2410236000001</v>
      </c>
      <c r="E91" s="366">
        <v>2340.7220369000001</v>
      </c>
      <c r="F91" s="366">
        <v>2724.9805302</v>
      </c>
      <c r="G91" s="366">
        <v>2735.2470628999999</v>
      </c>
      <c r="H91" s="366">
        <v>2711.6717417</v>
      </c>
      <c r="I91" s="366">
        <v>2254.8888618999999</v>
      </c>
    </row>
    <row r="92" spans="1:9">
      <c r="A92" s="155"/>
      <c r="B92" s="155">
        <v>200706</v>
      </c>
      <c r="C92" s="366">
        <v>2172.9342984999998</v>
      </c>
      <c r="D92" s="366">
        <v>1982.3464097999999</v>
      </c>
      <c r="E92" s="366">
        <v>2343.0506593</v>
      </c>
      <c r="F92" s="366">
        <v>2726.4028134</v>
      </c>
      <c r="G92" s="366">
        <v>2737.2050438000001</v>
      </c>
      <c r="H92" s="366">
        <v>2712.5782482</v>
      </c>
      <c r="I92" s="366">
        <v>2256.6435406999999</v>
      </c>
    </row>
    <row r="93" spans="1:9">
      <c r="A93" s="155"/>
      <c r="B93" s="155">
        <v>200707</v>
      </c>
      <c r="C93" s="366">
        <v>2174.2875690000001</v>
      </c>
      <c r="D93" s="366">
        <v>1983.4165035000001</v>
      </c>
      <c r="E93" s="366">
        <v>2345.2279082</v>
      </c>
      <c r="F93" s="366">
        <v>2728.1758046999998</v>
      </c>
      <c r="G93" s="366">
        <v>2739.6825527999999</v>
      </c>
      <c r="H93" s="366">
        <v>2713.6161253</v>
      </c>
      <c r="I93" s="366">
        <v>2258.2785592999999</v>
      </c>
    </row>
    <row r="94" spans="1:9">
      <c r="A94" s="155"/>
      <c r="B94" s="155">
        <v>200708</v>
      </c>
      <c r="C94" s="366">
        <v>2175.5825946</v>
      </c>
      <c r="D94" s="366">
        <v>1984.4431755000001</v>
      </c>
      <c r="E94" s="366">
        <v>2347.2961332</v>
      </c>
      <c r="F94" s="366">
        <v>2729.6295971999998</v>
      </c>
      <c r="G94" s="366">
        <v>2742.0898710000001</v>
      </c>
      <c r="H94" s="366">
        <v>2714.0092758000001</v>
      </c>
      <c r="I94" s="366">
        <v>2259.7598243000002</v>
      </c>
    </row>
    <row r="95" spans="1:9">
      <c r="A95" s="155"/>
      <c r="B95" s="155">
        <v>200709</v>
      </c>
      <c r="C95" s="366">
        <v>2177.3075189000001</v>
      </c>
      <c r="D95" s="366">
        <v>1985.7479562999999</v>
      </c>
      <c r="E95" s="366">
        <v>2349.6021368000002</v>
      </c>
      <c r="F95" s="366">
        <v>2730.7525381999999</v>
      </c>
      <c r="G95" s="366">
        <v>2744.4953973000001</v>
      </c>
      <c r="H95" s="366">
        <v>2713.7221331999999</v>
      </c>
      <c r="I95" s="366">
        <v>2261.6258959000002</v>
      </c>
    </row>
    <row r="96" spans="1:9">
      <c r="A96" s="155"/>
      <c r="B96" s="155">
        <v>200710</v>
      </c>
      <c r="C96" s="366">
        <v>2178.4649307999998</v>
      </c>
      <c r="D96" s="366">
        <v>1986.6877457000001</v>
      </c>
      <c r="E96" s="366">
        <v>2351.2115248999999</v>
      </c>
      <c r="F96" s="366">
        <v>2731.8482340999999</v>
      </c>
      <c r="G96" s="366">
        <v>2746.5119168000001</v>
      </c>
      <c r="H96" s="366">
        <v>2713.7787330000001</v>
      </c>
      <c r="I96" s="366">
        <v>2262.8240166</v>
      </c>
    </row>
    <row r="97" spans="1:9">
      <c r="A97" s="155"/>
      <c r="B97" s="155">
        <v>200711</v>
      </c>
      <c r="C97" s="366">
        <v>2180.0631847</v>
      </c>
      <c r="D97" s="366">
        <v>1987.7351043000001</v>
      </c>
      <c r="E97" s="366">
        <v>2353.6184032000001</v>
      </c>
      <c r="F97" s="366">
        <v>2733.221524</v>
      </c>
      <c r="G97" s="366">
        <v>2748.6499465000002</v>
      </c>
      <c r="H97" s="366">
        <v>2714.4154600000002</v>
      </c>
      <c r="I97" s="366">
        <v>2264.5724639999999</v>
      </c>
    </row>
    <row r="98" spans="1:9">
      <c r="A98" s="155"/>
      <c r="B98" s="155">
        <v>200712</v>
      </c>
      <c r="C98" s="366">
        <v>2181.443229</v>
      </c>
      <c r="D98" s="366">
        <v>1989.0951321</v>
      </c>
      <c r="E98" s="366">
        <v>2355.3479849</v>
      </c>
      <c r="F98" s="366">
        <v>2734.7016180000001</v>
      </c>
      <c r="G98" s="366">
        <v>2750.7258984</v>
      </c>
      <c r="H98" s="366">
        <v>2715.3521486</v>
      </c>
      <c r="I98" s="366">
        <v>2266.1052595000001</v>
      </c>
    </row>
    <row r="99" spans="1:9">
      <c r="A99" s="155">
        <v>2008</v>
      </c>
      <c r="B99" s="155">
        <v>200801</v>
      </c>
      <c r="C99" s="366">
        <v>2182.7045598</v>
      </c>
      <c r="D99" s="366">
        <v>1989.9905921</v>
      </c>
      <c r="E99" s="366">
        <v>2357.1803475000002</v>
      </c>
      <c r="F99" s="366">
        <v>2735.5610351</v>
      </c>
      <c r="G99" s="366">
        <v>2752.354057</v>
      </c>
      <c r="H99" s="366">
        <v>2715.4449006</v>
      </c>
      <c r="I99" s="366">
        <v>2267.3558033999998</v>
      </c>
    </row>
    <row r="100" spans="1:9">
      <c r="A100" s="155"/>
      <c r="B100" s="155">
        <v>200802</v>
      </c>
      <c r="C100" s="366">
        <v>2183.9259394000001</v>
      </c>
      <c r="D100" s="366">
        <v>1991.0754652999999</v>
      </c>
      <c r="E100" s="366">
        <v>2358.8975808999999</v>
      </c>
      <c r="F100" s="366">
        <v>2736.5931740000001</v>
      </c>
      <c r="G100" s="366">
        <v>2754.1632330000002</v>
      </c>
      <c r="H100" s="366">
        <v>2715.7763543999999</v>
      </c>
      <c r="I100" s="366">
        <v>2268.6777422999999</v>
      </c>
    </row>
    <row r="101" spans="1:9">
      <c r="A101" s="155"/>
      <c r="B101" s="155">
        <v>200803</v>
      </c>
      <c r="C101" s="366">
        <v>2184.8926004</v>
      </c>
      <c r="D101" s="366">
        <v>1991.9879954999999</v>
      </c>
      <c r="E101" s="366">
        <v>2360.1671543000002</v>
      </c>
      <c r="F101" s="366">
        <v>2737.6872704000002</v>
      </c>
      <c r="G101" s="366">
        <v>2756.0392747999999</v>
      </c>
      <c r="H101" s="366">
        <v>2716.1878956</v>
      </c>
      <c r="I101" s="366">
        <v>2269.8317495000001</v>
      </c>
    </row>
    <row r="102" spans="1:9">
      <c r="A102" s="155"/>
      <c r="B102" s="155">
        <v>200804</v>
      </c>
      <c r="C102" s="366">
        <v>2185.7120067000001</v>
      </c>
      <c r="D102" s="366">
        <v>1992.7807879</v>
      </c>
      <c r="E102" s="366">
        <v>2361.3436121</v>
      </c>
      <c r="F102" s="366">
        <v>2738.2674883</v>
      </c>
      <c r="G102" s="366">
        <v>2757.7701901999999</v>
      </c>
      <c r="H102" s="366">
        <v>2715.6947122000001</v>
      </c>
      <c r="I102" s="366">
        <v>2270.772508</v>
      </c>
    </row>
    <row r="103" spans="1:9">
      <c r="A103" s="155"/>
      <c r="B103" s="155">
        <v>200805</v>
      </c>
      <c r="C103" s="366">
        <v>2186.6846249</v>
      </c>
      <c r="D103" s="366">
        <v>1993.5593985999999</v>
      </c>
      <c r="E103" s="366">
        <v>2362.7564327999999</v>
      </c>
      <c r="F103" s="366">
        <v>2739.0701029000002</v>
      </c>
      <c r="G103" s="366">
        <v>2759.7418523000001</v>
      </c>
      <c r="H103" s="366">
        <v>2715.4402670999998</v>
      </c>
      <c r="I103" s="366">
        <v>2271.8818962999999</v>
      </c>
    </row>
    <row r="104" spans="1:9">
      <c r="A104" s="155"/>
      <c r="B104" s="155">
        <v>200806</v>
      </c>
      <c r="C104" s="366">
        <v>2187.6337681999998</v>
      </c>
      <c r="D104" s="366">
        <v>1994.0497505000001</v>
      </c>
      <c r="E104" s="366">
        <v>2364.2233421999999</v>
      </c>
      <c r="F104" s="366">
        <v>2739.4592275999998</v>
      </c>
      <c r="G104" s="366">
        <v>2761.2565546000001</v>
      </c>
      <c r="H104" s="366">
        <v>2714.9402922999998</v>
      </c>
      <c r="I104" s="366">
        <v>2273.0081319999999</v>
      </c>
    </row>
    <row r="105" spans="1:9">
      <c r="A105" s="155"/>
      <c r="B105" s="155">
        <v>200807</v>
      </c>
      <c r="C105" s="366">
        <v>2188.4692583999999</v>
      </c>
      <c r="D105" s="366">
        <v>1994.4775612000001</v>
      </c>
      <c r="E105" s="366">
        <v>2365.6317984000002</v>
      </c>
      <c r="F105" s="366">
        <v>2740.1330223999998</v>
      </c>
      <c r="G105" s="366">
        <v>2762.9439950999999</v>
      </c>
      <c r="H105" s="366">
        <v>2714.7936783</v>
      </c>
      <c r="I105" s="366">
        <v>2273.9678503</v>
      </c>
    </row>
    <row r="106" spans="1:9">
      <c r="A106" s="155"/>
      <c r="B106" s="155">
        <v>200808</v>
      </c>
      <c r="C106" s="366">
        <v>2189.4795073</v>
      </c>
      <c r="D106" s="366">
        <v>1995.0494031999999</v>
      </c>
      <c r="E106" s="366">
        <v>2367.1333150999999</v>
      </c>
      <c r="F106" s="366">
        <v>2740.5644035999999</v>
      </c>
      <c r="G106" s="366">
        <v>2764.8958283000002</v>
      </c>
      <c r="H106" s="366">
        <v>2713.8903620999999</v>
      </c>
      <c r="I106" s="366">
        <v>2275.0419321999998</v>
      </c>
    </row>
    <row r="107" spans="1:9">
      <c r="A107" s="155"/>
      <c r="B107" s="155">
        <v>200809</v>
      </c>
      <c r="C107" s="366">
        <v>2190.432691</v>
      </c>
      <c r="D107" s="366">
        <v>1995.6276668</v>
      </c>
      <c r="E107" s="366">
        <v>2368.4689059000002</v>
      </c>
      <c r="F107" s="366">
        <v>2740.8675659</v>
      </c>
      <c r="G107" s="366">
        <v>2766.4611487000002</v>
      </c>
      <c r="H107" s="366">
        <v>2713.1189393999998</v>
      </c>
      <c r="I107" s="366">
        <v>2275.9582753999998</v>
      </c>
    </row>
    <row r="108" spans="1:9">
      <c r="A108" s="155"/>
      <c r="B108" s="155">
        <v>200810</v>
      </c>
      <c r="C108" s="366">
        <v>2191.2584204</v>
      </c>
      <c r="D108" s="366">
        <v>1996.3128787000001</v>
      </c>
      <c r="E108" s="366">
        <v>2369.3260307</v>
      </c>
      <c r="F108" s="366">
        <v>2741.482411</v>
      </c>
      <c r="G108" s="366">
        <v>2768.1913420000001</v>
      </c>
      <c r="H108" s="366">
        <v>2712.8237081000002</v>
      </c>
      <c r="I108" s="366">
        <v>2276.7888664000002</v>
      </c>
    </row>
    <row r="109" spans="1:9">
      <c r="A109" s="155"/>
      <c r="B109" s="155">
        <v>200811</v>
      </c>
      <c r="C109" s="366">
        <v>2192.3871435000001</v>
      </c>
      <c r="D109" s="366">
        <v>1997.1500897999999</v>
      </c>
      <c r="E109" s="366">
        <v>2370.6186066999999</v>
      </c>
      <c r="F109" s="366">
        <v>2741.6536209000001</v>
      </c>
      <c r="G109" s="366">
        <v>2769.6345369000001</v>
      </c>
      <c r="H109" s="366">
        <v>2712.0202644999999</v>
      </c>
      <c r="I109" s="366">
        <v>2277.8992457999998</v>
      </c>
    </row>
    <row r="110" spans="1:9">
      <c r="A110" s="155"/>
      <c r="B110" s="155">
        <v>200812</v>
      </c>
      <c r="C110" s="366">
        <v>2193.3345850999999</v>
      </c>
      <c r="D110" s="366">
        <v>1998.104141</v>
      </c>
      <c r="E110" s="366">
        <v>2371.6483398</v>
      </c>
      <c r="F110" s="366">
        <v>2741.7932691000001</v>
      </c>
      <c r="G110" s="366">
        <v>2771.132897</v>
      </c>
      <c r="H110" s="366">
        <v>2710.9946448999999</v>
      </c>
      <c r="I110" s="366">
        <v>2278.7797919999998</v>
      </c>
    </row>
    <row r="111" spans="1:9">
      <c r="A111" s="155"/>
      <c r="B111" s="155">
        <v>200901</v>
      </c>
      <c r="C111" s="366">
        <v>2194.3226399999999</v>
      </c>
      <c r="D111" s="366">
        <v>1998.8448530000001</v>
      </c>
      <c r="E111" s="366">
        <v>2372.8017989</v>
      </c>
      <c r="F111" s="366">
        <v>2742.0505674000001</v>
      </c>
      <c r="G111" s="366">
        <v>2772.5090217000002</v>
      </c>
      <c r="H111" s="366">
        <v>2710.3468512999998</v>
      </c>
      <c r="I111" s="366">
        <v>2279.7020243000002</v>
      </c>
    </row>
    <row r="112" spans="1:9">
      <c r="A112" s="155"/>
      <c r="B112" s="155">
        <v>200902</v>
      </c>
      <c r="C112" s="366">
        <v>2195.3575547</v>
      </c>
      <c r="D112" s="366">
        <v>1999.4363312</v>
      </c>
      <c r="E112" s="366">
        <v>2374.1914507000001</v>
      </c>
      <c r="F112" s="366">
        <v>2742.4001002999998</v>
      </c>
      <c r="G112" s="366">
        <v>2774.2103913000001</v>
      </c>
      <c r="H112" s="366">
        <v>2709.6495073000001</v>
      </c>
      <c r="I112" s="366">
        <v>2280.7620026</v>
      </c>
    </row>
    <row r="113" spans="1:9">
      <c r="A113" s="155"/>
      <c r="B113" s="155">
        <v>200903</v>
      </c>
      <c r="C113" s="366">
        <v>2196.0510976999999</v>
      </c>
      <c r="D113" s="366">
        <v>1999.9270638999999</v>
      </c>
      <c r="E113" s="366">
        <v>2375.1431146</v>
      </c>
      <c r="F113" s="366">
        <v>2742.3171232999998</v>
      </c>
      <c r="G113" s="366">
        <v>2775.6322061999999</v>
      </c>
      <c r="H113" s="366">
        <v>2708.3242070000001</v>
      </c>
      <c r="I113" s="366">
        <v>2281.4363766000001</v>
      </c>
    </row>
    <row r="114" spans="1:9">
      <c r="A114" s="155"/>
      <c r="B114" s="155">
        <v>200904</v>
      </c>
      <c r="C114" s="366">
        <v>2196.5565551</v>
      </c>
      <c r="D114" s="366">
        <v>2000.1769443999999</v>
      </c>
      <c r="E114" s="366">
        <v>2375.9784439</v>
      </c>
      <c r="F114" s="366">
        <v>2742.5975322999998</v>
      </c>
      <c r="G114" s="366">
        <v>2777.1001998000002</v>
      </c>
      <c r="H114" s="366">
        <v>2707.7367493000002</v>
      </c>
      <c r="I114" s="366">
        <v>2282.0042721</v>
      </c>
    </row>
    <row r="115" spans="1:9">
      <c r="A115" s="155"/>
      <c r="B115" s="155">
        <v>200905</v>
      </c>
      <c r="C115" s="366">
        <v>2197.1298510000001</v>
      </c>
      <c r="D115" s="366">
        <v>2000.4228664</v>
      </c>
      <c r="E115" s="366">
        <v>2376.8778548</v>
      </c>
      <c r="F115" s="366">
        <v>2742.8795786999999</v>
      </c>
      <c r="G115" s="366">
        <v>2778.4634123999999</v>
      </c>
      <c r="H115" s="366">
        <v>2707.2979264999999</v>
      </c>
      <c r="I115" s="366">
        <v>2282.6483546999998</v>
      </c>
    </row>
    <row r="116" spans="1:9">
      <c r="A116" s="155"/>
      <c r="B116" s="155">
        <v>200906</v>
      </c>
      <c r="C116" s="366">
        <v>2197.6102387999999</v>
      </c>
      <c r="D116" s="366">
        <v>2000.5713728000001</v>
      </c>
      <c r="E116" s="366">
        <v>2377.7700672999999</v>
      </c>
      <c r="F116" s="366">
        <v>2743.1921379999999</v>
      </c>
      <c r="G116" s="366">
        <v>2779.8410889000002</v>
      </c>
      <c r="H116" s="366">
        <v>2706.9371578</v>
      </c>
      <c r="I116" s="366">
        <v>2283.2421552000001</v>
      </c>
    </row>
    <row r="117" spans="1:9">
      <c r="A117" s="155"/>
      <c r="B117" s="155">
        <v>200907</v>
      </c>
      <c r="C117" s="366">
        <v>2197.9724796</v>
      </c>
      <c r="D117" s="366">
        <v>2000.6107371000001</v>
      </c>
      <c r="E117" s="366">
        <v>2378.6008787000001</v>
      </c>
      <c r="F117" s="366">
        <v>2743.1021891999999</v>
      </c>
      <c r="G117" s="366">
        <v>2780.7723113000002</v>
      </c>
      <c r="H117" s="366">
        <v>2706.2137410999999</v>
      </c>
      <c r="I117" s="366">
        <v>2283.6398407000001</v>
      </c>
    </row>
    <row r="118" spans="1:9">
      <c r="A118" s="155"/>
      <c r="B118" s="155">
        <v>200908</v>
      </c>
      <c r="C118" s="366">
        <v>2198.4596949000002</v>
      </c>
      <c r="D118" s="366">
        <v>2000.6673432</v>
      </c>
      <c r="E118" s="366">
        <v>2379.6001056999999</v>
      </c>
      <c r="F118" s="366">
        <v>2742.9447875000001</v>
      </c>
      <c r="G118" s="366">
        <v>2782.0946303000001</v>
      </c>
      <c r="H118" s="366">
        <v>2705.0094595</v>
      </c>
      <c r="I118" s="366">
        <v>2284.1064895999998</v>
      </c>
    </row>
    <row r="119" spans="1:9">
      <c r="A119" s="155"/>
      <c r="B119" s="155">
        <v>200909</v>
      </c>
      <c r="C119" s="366">
        <v>2199.0416003</v>
      </c>
      <c r="D119" s="366">
        <v>2000.7874632999999</v>
      </c>
      <c r="E119" s="366">
        <v>2380.6363707</v>
      </c>
      <c r="F119" s="366">
        <v>2742.8336617999998</v>
      </c>
      <c r="G119" s="366">
        <v>2783.4386303000001</v>
      </c>
      <c r="H119" s="366">
        <v>2703.8624444000002</v>
      </c>
      <c r="I119" s="366">
        <v>2284.6219861999998</v>
      </c>
    </row>
    <row r="120" spans="1:9">
      <c r="A120" s="155"/>
      <c r="B120" s="155">
        <v>200910</v>
      </c>
      <c r="C120" s="366">
        <v>2199.3217184</v>
      </c>
      <c r="D120" s="366">
        <v>2000.8366794999999</v>
      </c>
      <c r="E120" s="366">
        <v>2381.0967254000002</v>
      </c>
      <c r="F120" s="366">
        <v>2743.0236095</v>
      </c>
      <c r="G120" s="366">
        <v>2784.7942205999998</v>
      </c>
      <c r="H120" s="366">
        <v>2703.2709463000001</v>
      </c>
      <c r="I120" s="366">
        <v>2284.894828</v>
      </c>
    </row>
    <row r="121" spans="1:9">
      <c r="A121" s="155"/>
      <c r="B121" s="155">
        <v>200911</v>
      </c>
      <c r="C121" s="366">
        <v>2199.7597363999998</v>
      </c>
      <c r="D121" s="366">
        <v>2000.7886395</v>
      </c>
      <c r="E121" s="366">
        <v>2382.1788025000001</v>
      </c>
      <c r="F121" s="366">
        <v>2742.9978216999998</v>
      </c>
      <c r="G121" s="366">
        <v>2786.0446916999999</v>
      </c>
      <c r="H121" s="366">
        <v>2702.4522863000002</v>
      </c>
      <c r="I121" s="366">
        <v>2285.3215991000002</v>
      </c>
    </row>
    <row r="122" spans="1:9">
      <c r="A122" s="155"/>
      <c r="B122" s="155">
        <v>200912</v>
      </c>
      <c r="C122" s="366">
        <v>2199.9448468999999</v>
      </c>
      <c r="D122" s="366">
        <v>2000.7935901999999</v>
      </c>
      <c r="E122" s="366">
        <v>2382.8819397000002</v>
      </c>
      <c r="F122" s="366">
        <v>2742.8521556999999</v>
      </c>
      <c r="G122" s="366">
        <v>2786.5728373000002</v>
      </c>
      <c r="H122" s="366">
        <v>2702.0182549000001</v>
      </c>
      <c r="I122" s="366">
        <v>2285.4770899</v>
      </c>
    </row>
    <row r="123" spans="1:9">
      <c r="A123" s="155">
        <v>2010</v>
      </c>
      <c r="B123" s="155">
        <v>201001</v>
      </c>
      <c r="C123" s="366">
        <v>2200.1729664</v>
      </c>
      <c r="D123" s="366">
        <v>2000.8874539999999</v>
      </c>
      <c r="E123" s="366">
        <v>2383.4489349999999</v>
      </c>
      <c r="F123" s="366">
        <v>2742.8867369</v>
      </c>
      <c r="G123" s="366">
        <v>2787.6923778</v>
      </c>
      <c r="H123" s="366">
        <v>2701.4277947</v>
      </c>
      <c r="I123" s="366">
        <v>2285.7031608000002</v>
      </c>
    </row>
    <row r="124" spans="1:9">
      <c r="A124" s="155"/>
      <c r="B124" s="155">
        <v>201002</v>
      </c>
      <c r="C124" s="366">
        <v>2200.4859769999998</v>
      </c>
      <c r="D124" s="366">
        <v>2000.9533038</v>
      </c>
      <c r="E124" s="366">
        <v>2384.2612155000002</v>
      </c>
      <c r="F124" s="366">
        <v>2742.8521737999999</v>
      </c>
      <c r="G124" s="366">
        <v>2788.8609588999998</v>
      </c>
      <c r="H124" s="366">
        <v>2700.7405782999999</v>
      </c>
      <c r="I124" s="366">
        <v>2286.0133983000001</v>
      </c>
    </row>
    <row r="125" spans="1:9">
      <c r="A125" s="155"/>
      <c r="B125" s="155">
        <v>201003</v>
      </c>
      <c r="C125" s="366">
        <v>2200.6764521999999</v>
      </c>
      <c r="D125" s="366">
        <v>2000.8817741</v>
      </c>
      <c r="E125" s="366">
        <v>2385.0552885000002</v>
      </c>
      <c r="F125" s="366">
        <v>2743.1349273999999</v>
      </c>
      <c r="G125" s="366">
        <v>2790.0384165</v>
      </c>
      <c r="H125" s="366">
        <v>2700.5378142</v>
      </c>
      <c r="I125" s="366">
        <v>2286.2223804999999</v>
      </c>
    </row>
    <row r="126" spans="1:9">
      <c r="A126" s="155"/>
      <c r="B126" s="155">
        <v>201004</v>
      </c>
      <c r="C126" s="366">
        <v>2200.9424171999999</v>
      </c>
      <c r="D126" s="366">
        <v>2001.033424</v>
      </c>
      <c r="E126" s="366">
        <v>2385.7014855000002</v>
      </c>
      <c r="F126" s="366">
        <v>2742.9980258999999</v>
      </c>
      <c r="G126" s="366">
        <v>2791.2901581000001</v>
      </c>
      <c r="H126" s="366">
        <v>2699.612451</v>
      </c>
      <c r="I126" s="366">
        <v>2286.4537633</v>
      </c>
    </row>
    <row r="127" spans="1:9">
      <c r="A127" s="155"/>
      <c r="B127" s="155">
        <v>201005</v>
      </c>
      <c r="C127" s="366">
        <v>2201.4655873000002</v>
      </c>
      <c r="D127" s="366">
        <v>2001.3784103999999</v>
      </c>
      <c r="E127" s="366">
        <v>2386.6892945999998</v>
      </c>
      <c r="F127" s="366">
        <v>2743.0436168000001</v>
      </c>
      <c r="G127" s="366">
        <v>2792.7410817</v>
      </c>
      <c r="H127" s="366">
        <v>2698.9597818000002</v>
      </c>
      <c r="I127" s="366">
        <v>2287.0167894000001</v>
      </c>
    </row>
    <row r="128" spans="1:9">
      <c r="A128" s="155"/>
      <c r="B128" s="155">
        <v>201006</v>
      </c>
      <c r="C128" s="366">
        <v>2201.9551274</v>
      </c>
      <c r="D128" s="366">
        <v>2001.7421380999999</v>
      </c>
      <c r="E128" s="366">
        <v>2387.5415475999998</v>
      </c>
      <c r="F128" s="366">
        <v>2743.3268601</v>
      </c>
      <c r="G128" s="366">
        <v>2794.1745600999998</v>
      </c>
      <c r="H128" s="366">
        <v>2698.7939884000002</v>
      </c>
      <c r="I128" s="366">
        <v>2287.6091881000002</v>
      </c>
    </row>
    <row r="129" spans="1:9">
      <c r="A129" s="155"/>
      <c r="B129" s="155">
        <v>201007</v>
      </c>
      <c r="C129" s="366">
        <v>2202.4727469999998</v>
      </c>
      <c r="D129" s="366">
        <v>2002.2083955999999</v>
      </c>
      <c r="E129" s="366">
        <v>2388.4291076</v>
      </c>
      <c r="F129" s="366">
        <v>2743.1892453999999</v>
      </c>
      <c r="G129" s="366">
        <v>2795.2582404</v>
      </c>
      <c r="H129" s="366">
        <v>2698.1364543</v>
      </c>
      <c r="I129" s="366">
        <v>2288.1289044</v>
      </c>
    </row>
    <row r="130" spans="1:9">
      <c r="A130" s="155"/>
      <c r="B130" s="155">
        <v>201008</v>
      </c>
      <c r="C130" s="366">
        <v>2203.0119896000001</v>
      </c>
      <c r="D130" s="366">
        <v>2002.7104147</v>
      </c>
      <c r="E130" s="366">
        <v>2389.2931742000001</v>
      </c>
      <c r="F130" s="366">
        <v>2743.1477705000002</v>
      </c>
      <c r="G130" s="366">
        <v>2796.6980351000002</v>
      </c>
      <c r="H130" s="366">
        <v>2697.3303643999998</v>
      </c>
      <c r="I130" s="366">
        <v>2288.6353497999999</v>
      </c>
    </row>
    <row r="131" spans="1:9">
      <c r="A131" s="155"/>
      <c r="B131" s="155">
        <v>201009</v>
      </c>
      <c r="C131" s="366">
        <v>2203.3947103999999</v>
      </c>
      <c r="D131" s="366">
        <v>2003.1781957000001</v>
      </c>
      <c r="E131" s="366">
        <v>2389.7507249999999</v>
      </c>
      <c r="F131" s="366">
        <v>2743.0786637000001</v>
      </c>
      <c r="G131" s="366">
        <v>2798.1518406</v>
      </c>
      <c r="H131" s="366">
        <v>2696.4771848999999</v>
      </c>
      <c r="I131" s="366">
        <v>2288.9532554000002</v>
      </c>
    </row>
    <row r="132" spans="1:9">
      <c r="A132" s="155"/>
      <c r="B132" s="155">
        <v>201010</v>
      </c>
      <c r="C132" s="366">
        <v>2203.8999405</v>
      </c>
      <c r="D132" s="366">
        <v>2003.6446031</v>
      </c>
      <c r="E132" s="366">
        <v>2390.2668444000001</v>
      </c>
      <c r="F132" s="366">
        <v>2743.0726966000002</v>
      </c>
      <c r="G132" s="366">
        <v>2799.5727522000002</v>
      </c>
      <c r="H132" s="366">
        <v>2695.7819798999999</v>
      </c>
      <c r="I132" s="366">
        <v>2289.4020829000001</v>
      </c>
    </row>
    <row r="133" spans="1:9">
      <c r="A133" s="155"/>
      <c r="B133" s="155">
        <v>201011</v>
      </c>
      <c r="C133" s="366">
        <v>2204.435508</v>
      </c>
      <c r="D133" s="366">
        <v>2004.1183047</v>
      </c>
      <c r="E133" s="366">
        <v>2391.0509207</v>
      </c>
      <c r="F133" s="366">
        <v>2743.2065498000002</v>
      </c>
      <c r="G133" s="366">
        <v>2800.8397669999999</v>
      </c>
      <c r="H133" s="366">
        <v>2695.4345936999998</v>
      </c>
      <c r="I133" s="366">
        <v>2289.8472244999998</v>
      </c>
    </row>
    <row r="134" spans="1:9">
      <c r="A134" s="155"/>
      <c r="B134" s="155">
        <v>201012</v>
      </c>
      <c r="C134" s="366">
        <v>2204.8273955</v>
      </c>
      <c r="D134" s="366">
        <v>2004.6104995999999</v>
      </c>
      <c r="E134" s="366">
        <v>2391.5526946</v>
      </c>
      <c r="F134" s="366">
        <v>2743.4039766000001</v>
      </c>
      <c r="G134" s="366">
        <v>2802.4133225</v>
      </c>
      <c r="H134" s="366">
        <v>2695.0218368999999</v>
      </c>
      <c r="I134" s="366">
        <v>2290.2125294000002</v>
      </c>
    </row>
    <row r="135" spans="1:9">
      <c r="A135" s="155"/>
      <c r="B135" s="155">
        <v>201101</v>
      </c>
      <c r="C135" s="366">
        <v>2205.2105741999999</v>
      </c>
      <c r="D135" s="366">
        <v>2004.9361326999999</v>
      </c>
      <c r="E135" s="366">
        <v>2392.0389639</v>
      </c>
      <c r="F135" s="366">
        <v>2743.3699944</v>
      </c>
      <c r="G135" s="366">
        <v>2803.7287154999999</v>
      </c>
      <c r="H135" s="366">
        <v>2694.4076461</v>
      </c>
      <c r="I135" s="366">
        <v>2290.5413972000001</v>
      </c>
    </row>
    <row r="136" spans="1:9">
      <c r="A136" s="155"/>
      <c r="B136" s="155">
        <v>201102</v>
      </c>
      <c r="C136" s="366">
        <v>2205.4956895</v>
      </c>
      <c r="D136" s="366">
        <v>2005.2145551000001</v>
      </c>
      <c r="E136" s="366">
        <v>2392.3699843999998</v>
      </c>
      <c r="F136" s="366">
        <v>2743.5890155000002</v>
      </c>
      <c r="G136" s="366">
        <v>2805.3668539</v>
      </c>
      <c r="H136" s="366">
        <v>2694.0713427000001</v>
      </c>
      <c r="I136" s="366">
        <v>2290.8764248000002</v>
      </c>
    </row>
    <row r="137" spans="1:9">
      <c r="A137" s="155"/>
      <c r="B137" s="155">
        <v>201103</v>
      </c>
      <c r="C137" s="366">
        <v>2205.7978232999999</v>
      </c>
      <c r="D137" s="366">
        <v>2005.4463604</v>
      </c>
      <c r="E137" s="366">
        <v>2392.8489586000001</v>
      </c>
      <c r="F137" s="366">
        <v>2743.7546953000001</v>
      </c>
      <c r="G137" s="366">
        <v>2806.8106324999999</v>
      </c>
      <c r="H137" s="366">
        <v>2693.7429207999999</v>
      </c>
      <c r="I137" s="366">
        <v>2291.2058063999998</v>
      </c>
    </row>
    <row r="138" spans="1:9">
      <c r="A138" s="155"/>
      <c r="B138" s="155">
        <v>201104</v>
      </c>
      <c r="C138" s="366">
        <v>2206.1950665999998</v>
      </c>
      <c r="D138" s="366">
        <v>2005.7368775</v>
      </c>
      <c r="E138" s="366">
        <v>2393.3120889000002</v>
      </c>
      <c r="F138" s="366">
        <v>2743.9160035</v>
      </c>
      <c r="G138" s="366">
        <v>2808.5938689</v>
      </c>
      <c r="H138" s="366">
        <v>2693.2851851</v>
      </c>
      <c r="I138" s="366">
        <v>2291.6944604999999</v>
      </c>
    </row>
    <row r="139" spans="1:9">
      <c r="A139" s="155"/>
      <c r="B139" s="155">
        <v>201105</v>
      </c>
      <c r="C139" s="366">
        <v>2206.5658389</v>
      </c>
      <c r="D139" s="366">
        <v>2006.0704713</v>
      </c>
      <c r="E139" s="366">
        <v>2393.8593218999999</v>
      </c>
      <c r="F139" s="366">
        <v>2743.9118755999998</v>
      </c>
      <c r="G139" s="366">
        <v>2810.4258639999998</v>
      </c>
      <c r="H139" s="366">
        <v>2692.5372643000001</v>
      </c>
      <c r="I139" s="366">
        <v>2292.1409582000001</v>
      </c>
    </row>
    <row r="140" spans="1:9">
      <c r="A140" s="155"/>
      <c r="B140" s="155">
        <v>201106</v>
      </c>
      <c r="C140" s="366">
        <v>2206.9793765999998</v>
      </c>
      <c r="D140" s="366">
        <v>2006.4765457000001</v>
      </c>
      <c r="E140" s="366">
        <v>2394.3681934000001</v>
      </c>
      <c r="F140" s="366">
        <v>2743.8217553999998</v>
      </c>
      <c r="G140" s="366">
        <v>2812.1124721000001</v>
      </c>
      <c r="H140" s="366">
        <v>2691.8279157000002</v>
      </c>
      <c r="I140" s="366">
        <v>2292.668412</v>
      </c>
    </row>
    <row r="141" spans="1:9">
      <c r="A141" s="155"/>
      <c r="B141" s="155">
        <v>201107</v>
      </c>
      <c r="C141" s="366">
        <v>2207.5482929</v>
      </c>
      <c r="D141" s="366">
        <v>2007.1238573999999</v>
      </c>
      <c r="E141" s="366">
        <v>2394.7978143999999</v>
      </c>
      <c r="F141" s="366">
        <v>2743.525271</v>
      </c>
      <c r="G141" s="366">
        <v>2813.6851477</v>
      </c>
      <c r="H141" s="366">
        <v>2690.9037775000002</v>
      </c>
      <c r="I141" s="366">
        <v>2293.3120527000001</v>
      </c>
    </row>
    <row r="142" spans="1:9">
      <c r="A142" s="155"/>
      <c r="B142" s="155">
        <v>201108</v>
      </c>
      <c r="C142" s="366">
        <v>2208.0416128000002</v>
      </c>
      <c r="D142" s="366">
        <v>2007.5811323</v>
      </c>
      <c r="E142" s="366">
        <v>2395.3444270999998</v>
      </c>
      <c r="F142" s="366">
        <v>2743.5675022999999</v>
      </c>
      <c r="G142" s="366">
        <v>2815.4981487999999</v>
      </c>
      <c r="H142" s="366">
        <v>2690.2858827999999</v>
      </c>
      <c r="I142" s="366">
        <v>2293.8573430000001</v>
      </c>
    </row>
    <row r="143" spans="1:9">
      <c r="A143" s="155"/>
      <c r="B143" s="155">
        <v>201109</v>
      </c>
      <c r="C143" s="366">
        <v>2208.4954628999999</v>
      </c>
      <c r="D143" s="366">
        <v>2008.2028009999999</v>
      </c>
      <c r="E143" s="366">
        <v>2395.5140544999999</v>
      </c>
      <c r="F143" s="366">
        <v>2743.6134854000002</v>
      </c>
      <c r="G143" s="366">
        <v>2817.3952906</v>
      </c>
      <c r="H143" s="366">
        <v>2689.68914</v>
      </c>
      <c r="I143" s="366">
        <v>2294.3618437999999</v>
      </c>
    </row>
    <row r="144" spans="1:9">
      <c r="A144" s="155"/>
      <c r="B144" s="155">
        <v>201110</v>
      </c>
      <c r="C144" s="366">
        <v>2208.7307087999998</v>
      </c>
      <c r="D144" s="366">
        <v>2008.6569887999999</v>
      </c>
      <c r="E144" s="366">
        <v>2395.4883349000002</v>
      </c>
      <c r="F144" s="366">
        <v>2743.6800401999999</v>
      </c>
      <c r="G144" s="366">
        <v>2818.7606961000001</v>
      </c>
      <c r="H144" s="366">
        <v>2689.4651386999999</v>
      </c>
      <c r="I144" s="366">
        <v>2294.6797053</v>
      </c>
    </row>
    <row r="145" spans="1:9">
      <c r="A145" s="155"/>
      <c r="B145" s="155">
        <v>201111</v>
      </c>
      <c r="C145" s="366">
        <v>2208.9453450999999</v>
      </c>
      <c r="D145" s="366">
        <v>2009.1525397</v>
      </c>
      <c r="E145" s="366">
        <v>2395.5086292999999</v>
      </c>
      <c r="F145" s="366">
        <v>2743.7528366000001</v>
      </c>
      <c r="G145" s="366">
        <v>2820.1513593</v>
      </c>
      <c r="H145" s="366">
        <v>2689.1772437</v>
      </c>
      <c r="I145" s="366">
        <v>2294.9213356999999</v>
      </c>
    </row>
    <row r="146" spans="1:9">
      <c r="A146" s="155"/>
      <c r="B146" s="155">
        <v>201112</v>
      </c>
      <c r="C146" s="366">
        <v>2209.3227514</v>
      </c>
      <c r="D146" s="366">
        <v>2009.6768224</v>
      </c>
      <c r="E146" s="366">
        <v>2395.8011114000001</v>
      </c>
      <c r="F146" s="366">
        <v>2743.8558855000001</v>
      </c>
      <c r="G146" s="366">
        <v>2821.2172596</v>
      </c>
      <c r="H146" s="366">
        <v>2689.1306574999999</v>
      </c>
      <c r="I146" s="366">
        <v>2295.2382511999999</v>
      </c>
    </row>
    <row r="147" spans="1:9">
      <c r="A147" s="155">
        <v>2012</v>
      </c>
      <c r="B147" s="155">
        <v>201201</v>
      </c>
      <c r="C147" s="366">
        <v>2209.3242495999998</v>
      </c>
      <c r="D147" s="366">
        <v>2009.8430983000001</v>
      </c>
      <c r="E147" s="366">
        <v>2395.473297</v>
      </c>
      <c r="F147" s="366">
        <v>2743.4371879</v>
      </c>
      <c r="G147" s="366">
        <v>2822.3336463999999</v>
      </c>
      <c r="H147" s="366">
        <v>2688.1431513000002</v>
      </c>
      <c r="I147" s="366">
        <v>2295.1590185999999</v>
      </c>
    </row>
    <row r="148" spans="1:9">
      <c r="A148" s="155"/>
      <c r="B148" s="155">
        <v>201202</v>
      </c>
      <c r="C148" s="366">
        <v>2209.3827722999999</v>
      </c>
      <c r="D148" s="366">
        <v>2010.0956882999999</v>
      </c>
      <c r="E148" s="366">
        <v>2395.3148129000001</v>
      </c>
      <c r="F148" s="366">
        <v>2742.8920656999999</v>
      </c>
      <c r="G148" s="366">
        <v>2823.3660915999999</v>
      </c>
      <c r="H148" s="366">
        <v>2687.1272113</v>
      </c>
      <c r="I148" s="366">
        <v>2295.2306441999999</v>
      </c>
    </row>
    <row r="149" spans="1:9">
      <c r="A149" s="155"/>
      <c r="B149" s="155">
        <v>201203</v>
      </c>
      <c r="C149" s="366">
        <v>2209.5380507999998</v>
      </c>
      <c r="D149" s="366">
        <v>2010.3363621999999</v>
      </c>
      <c r="E149" s="366">
        <v>2395.3362665999998</v>
      </c>
      <c r="F149" s="366">
        <v>2742.7106635</v>
      </c>
      <c r="G149" s="366">
        <v>2824.8279624000002</v>
      </c>
      <c r="H149" s="366">
        <v>2686.4657554999999</v>
      </c>
      <c r="I149" s="366">
        <v>2295.431028</v>
      </c>
    </row>
    <row r="150" spans="1:9">
      <c r="A150" s="155"/>
      <c r="B150" s="155">
        <v>201204</v>
      </c>
      <c r="C150" s="366">
        <v>2209.4062262000002</v>
      </c>
      <c r="D150" s="366">
        <v>2010.341899</v>
      </c>
      <c r="E150" s="366">
        <v>2394.9514475999999</v>
      </c>
      <c r="F150" s="366">
        <v>2742.4780750999998</v>
      </c>
      <c r="G150" s="366">
        <v>2826.2710347000002</v>
      </c>
      <c r="H150" s="366">
        <v>2685.8088689000001</v>
      </c>
      <c r="I150" s="366">
        <v>2295.4168156999999</v>
      </c>
    </row>
    <row r="151" spans="1:9">
      <c r="A151" s="155"/>
      <c r="B151" s="155">
        <v>201205</v>
      </c>
      <c r="C151" s="366">
        <v>2209.3298282999999</v>
      </c>
      <c r="D151" s="366">
        <v>2010.3327475000001</v>
      </c>
      <c r="E151" s="366">
        <v>2394.8494043999999</v>
      </c>
      <c r="F151" s="366">
        <v>2742.3720750000002</v>
      </c>
      <c r="G151" s="366">
        <v>2827.6518550000001</v>
      </c>
      <c r="H151" s="366">
        <v>2685.4078459000002</v>
      </c>
      <c r="I151" s="366">
        <v>2295.4956010999999</v>
      </c>
    </row>
    <row r="152" spans="1:9">
      <c r="A152" s="155"/>
      <c r="B152" s="155">
        <v>201206</v>
      </c>
      <c r="C152" s="366">
        <v>2209.4178032999998</v>
      </c>
      <c r="D152" s="366">
        <v>2010.4100694000001</v>
      </c>
      <c r="E152" s="366">
        <v>2394.7511657</v>
      </c>
      <c r="F152" s="366">
        <v>2741.9917261999999</v>
      </c>
      <c r="G152" s="366">
        <v>2829.0398776000002</v>
      </c>
      <c r="H152" s="366">
        <v>2684.8399840000002</v>
      </c>
      <c r="I152" s="366">
        <v>2295.8420759000001</v>
      </c>
    </row>
    <row r="153" spans="1:9">
      <c r="A153" s="155"/>
      <c r="B153" s="155">
        <v>201207</v>
      </c>
      <c r="C153" s="366">
        <v>2209.6268598000001</v>
      </c>
      <c r="D153" s="366">
        <v>2010.4686793000001</v>
      </c>
      <c r="E153" s="366">
        <v>2395.0913423000002</v>
      </c>
      <c r="F153" s="366">
        <v>2741.9310384999999</v>
      </c>
      <c r="G153" s="366">
        <v>2830.1355312000001</v>
      </c>
      <c r="H153" s="366">
        <v>2684.7438332000002</v>
      </c>
      <c r="I153" s="366">
        <v>2296.2049336</v>
      </c>
    </row>
    <row r="154" spans="1:9">
      <c r="A154" s="155"/>
      <c r="B154" s="155">
        <v>201208</v>
      </c>
      <c r="C154" s="366">
        <v>2209.6282319000002</v>
      </c>
      <c r="D154" s="366">
        <v>2010.4950318000001</v>
      </c>
      <c r="E154" s="366">
        <v>2395.0365258000002</v>
      </c>
      <c r="F154" s="366">
        <v>2741.7287796000001</v>
      </c>
      <c r="G154" s="366">
        <v>2831.1587383999999</v>
      </c>
      <c r="H154" s="366">
        <v>2684.4443087999998</v>
      </c>
      <c r="I154" s="366">
        <v>2296.3471073000001</v>
      </c>
    </row>
    <row r="155" spans="1:9">
      <c r="A155" s="155"/>
      <c r="B155" s="155">
        <v>201209</v>
      </c>
      <c r="C155" s="366">
        <v>2209.5106934</v>
      </c>
      <c r="D155" s="366">
        <v>2010.4455719</v>
      </c>
      <c r="E155" s="366">
        <v>2394.5468246999999</v>
      </c>
      <c r="F155" s="366">
        <v>2741.3716869999998</v>
      </c>
      <c r="G155" s="366">
        <v>2832.2780693</v>
      </c>
      <c r="H155" s="366">
        <v>2683.9970785</v>
      </c>
      <c r="I155" s="366">
        <v>2296.4282867000002</v>
      </c>
    </row>
    <row r="156" spans="1:9">
      <c r="A156" s="155"/>
      <c r="B156" s="155">
        <v>201210</v>
      </c>
      <c r="C156" s="366">
        <v>2209.4895879999999</v>
      </c>
      <c r="D156" s="366">
        <v>2010.4340391000001</v>
      </c>
      <c r="E156" s="366">
        <v>2394.5601879000001</v>
      </c>
      <c r="F156" s="366">
        <v>2741.2555007000001</v>
      </c>
      <c r="G156" s="366">
        <v>2833.2532016999999</v>
      </c>
      <c r="H156" s="366">
        <v>2683.6148529000002</v>
      </c>
      <c r="I156" s="366">
        <v>2296.3864646000002</v>
      </c>
    </row>
    <row r="157" spans="1:9">
      <c r="A157" s="155"/>
      <c r="B157" s="155">
        <v>201211</v>
      </c>
      <c r="C157" s="366">
        <v>2209.1144141999998</v>
      </c>
      <c r="D157" s="366">
        <v>2010.3053190999999</v>
      </c>
      <c r="E157" s="366">
        <v>2394.0156717</v>
      </c>
      <c r="F157" s="366">
        <v>2740.6314324999998</v>
      </c>
      <c r="G157" s="366">
        <v>2834.2882552000001</v>
      </c>
      <c r="H157" s="366">
        <v>2682.671488</v>
      </c>
      <c r="I157" s="366">
        <v>2296.1388418000001</v>
      </c>
    </row>
    <row r="158" spans="1:9">
      <c r="A158" s="155"/>
      <c r="B158" s="155">
        <v>201212</v>
      </c>
      <c r="C158" s="366">
        <v>2208.8139784999998</v>
      </c>
      <c r="D158" s="366">
        <v>2010.3923102000001</v>
      </c>
      <c r="E158" s="366">
        <v>2393.2747792999999</v>
      </c>
      <c r="F158" s="366">
        <v>2740.3095540999998</v>
      </c>
      <c r="G158" s="366">
        <v>2835.2818342</v>
      </c>
      <c r="H158" s="366">
        <v>2682.1389666999999</v>
      </c>
      <c r="I158" s="366">
        <v>2295.9383969999999</v>
      </c>
    </row>
    <row r="159" spans="1:9">
      <c r="A159" s="155"/>
      <c r="B159" s="155">
        <v>201301</v>
      </c>
      <c r="C159" s="366">
        <v>2208.6770228</v>
      </c>
      <c r="D159" s="366">
        <v>2010.3239804</v>
      </c>
      <c r="E159" s="366">
        <v>2393.0998205000001</v>
      </c>
      <c r="F159" s="366">
        <v>2739.8548418</v>
      </c>
      <c r="G159" s="366">
        <v>2836.1286</v>
      </c>
      <c r="H159" s="366">
        <v>2681.3841587000002</v>
      </c>
      <c r="I159" s="366">
        <v>2295.8208196999999</v>
      </c>
    </row>
    <row r="160" spans="1:9">
      <c r="A160" s="155"/>
      <c r="B160" s="155">
        <v>201302</v>
      </c>
      <c r="C160" s="366">
        <v>2208.2200698000001</v>
      </c>
      <c r="D160" s="366">
        <v>2010.2739548</v>
      </c>
      <c r="E160" s="366">
        <v>2392.2128741000001</v>
      </c>
      <c r="F160" s="366">
        <v>2738.9803035999998</v>
      </c>
      <c r="G160" s="366">
        <v>2837.1187706000001</v>
      </c>
      <c r="H160" s="366">
        <v>2680.2502832999999</v>
      </c>
      <c r="I160" s="366">
        <v>2295.5757275000001</v>
      </c>
    </row>
    <row r="161" spans="1:9">
      <c r="A161" s="155"/>
      <c r="B161" s="155">
        <v>201303</v>
      </c>
      <c r="C161" s="366">
        <v>2207.947737</v>
      </c>
      <c r="D161" s="366">
        <v>2010.3216588</v>
      </c>
      <c r="E161" s="366">
        <v>2391.6888039999999</v>
      </c>
      <c r="F161" s="366">
        <v>2738.5253300999998</v>
      </c>
      <c r="G161" s="366">
        <v>2838.1652723000002</v>
      </c>
      <c r="H161" s="366">
        <v>2679.6546723000001</v>
      </c>
      <c r="I161" s="366">
        <v>2295.5021190000002</v>
      </c>
    </row>
    <row r="162" spans="1:9">
      <c r="A162" s="155"/>
      <c r="B162" s="155">
        <v>201304</v>
      </c>
      <c r="C162" s="366">
        <v>2207.8328627999999</v>
      </c>
      <c r="D162" s="366">
        <v>2010.3620057999999</v>
      </c>
      <c r="E162" s="366">
        <v>2391.6720713999998</v>
      </c>
      <c r="F162" s="366">
        <v>2738.4717615</v>
      </c>
      <c r="G162" s="366">
        <v>2839.3550365999999</v>
      </c>
      <c r="H162" s="366">
        <v>2679.3712208000002</v>
      </c>
      <c r="I162" s="366">
        <v>2295.4762823000001</v>
      </c>
    </row>
    <row r="163" spans="1:9">
      <c r="A163" s="155"/>
      <c r="B163" s="155">
        <v>201305</v>
      </c>
      <c r="C163" s="366">
        <v>2207.6521852000001</v>
      </c>
      <c r="D163" s="366">
        <v>2010.5394623</v>
      </c>
      <c r="E163" s="366">
        <v>2391.3479959000001</v>
      </c>
      <c r="F163" s="366">
        <v>2738.1466621</v>
      </c>
      <c r="G163" s="366">
        <v>2840.6858894000002</v>
      </c>
      <c r="H163" s="366">
        <v>2678.896381</v>
      </c>
      <c r="I163" s="366">
        <v>2295.5506197999998</v>
      </c>
    </row>
    <row r="164" spans="1:9">
      <c r="A164" s="155"/>
      <c r="B164" s="155">
        <v>201306</v>
      </c>
      <c r="C164" s="366">
        <v>2207.4339292999998</v>
      </c>
      <c r="D164" s="366">
        <v>2010.6616537</v>
      </c>
      <c r="E164" s="366">
        <v>2390.6776364000002</v>
      </c>
      <c r="F164" s="366">
        <v>2737.5033798999998</v>
      </c>
      <c r="G164" s="366">
        <v>2841.8199321000002</v>
      </c>
      <c r="H164" s="366">
        <v>2678.3351723999999</v>
      </c>
      <c r="I164" s="366">
        <v>2295.6843742999999</v>
      </c>
    </row>
    <row r="165" spans="1:9">
      <c r="A165" s="155"/>
      <c r="B165" s="155">
        <v>201307</v>
      </c>
      <c r="C165" s="366">
        <v>2207.1726282999998</v>
      </c>
      <c r="D165" s="366">
        <v>2010.6522038999999</v>
      </c>
      <c r="E165" s="366">
        <v>2390.5124470000001</v>
      </c>
      <c r="F165" s="366">
        <v>2737.4009847000002</v>
      </c>
      <c r="G165" s="366">
        <v>2842.7514153000002</v>
      </c>
      <c r="H165" s="366">
        <v>2678.1677900999998</v>
      </c>
      <c r="I165" s="366">
        <v>2295.5078825999999</v>
      </c>
    </row>
    <row r="166" spans="1:9">
      <c r="A166" s="155"/>
      <c r="B166" s="155">
        <v>201308</v>
      </c>
      <c r="C166" s="366">
        <v>2206.8836323999999</v>
      </c>
      <c r="D166" s="366">
        <v>2010.6738519</v>
      </c>
      <c r="E166" s="366">
        <v>2390.0181861999999</v>
      </c>
      <c r="F166" s="366">
        <v>2737.1976447000002</v>
      </c>
      <c r="G166" s="366">
        <v>2844.0072565</v>
      </c>
      <c r="H166" s="366">
        <v>2677.9001616</v>
      </c>
      <c r="I166" s="366">
        <v>2295.4570270999998</v>
      </c>
    </row>
    <row r="167" spans="1:9">
      <c r="A167" s="155"/>
      <c r="B167" s="155">
        <v>201309</v>
      </c>
      <c r="C167" s="366">
        <v>2206.6618933</v>
      </c>
      <c r="D167" s="366">
        <v>2010.8365226999999</v>
      </c>
      <c r="E167" s="366">
        <v>2389.3496061000001</v>
      </c>
      <c r="F167" s="366">
        <v>2737.1875525999999</v>
      </c>
      <c r="G167" s="366">
        <v>2845.2566538999999</v>
      </c>
      <c r="H167" s="366">
        <v>2677.9039435999998</v>
      </c>
      <c r="I167" s="366">
        <v>2295.4835220999998</v>
      </c>
    </row>
    <row r="168" spans="1:9">
      <c r="A168" s="155"/>
      <c r="B168" s="155">
        <v>201310</v>
      </c>
      <c r="C168" s="366">
        <v>2206.6012519999999</v>
      </c>
      <c r="D168" s="366">
        <v>2010.8933070999999</v>
      </c>
      <c r="E168" s="366">
        <v>2389.1304577000001</v>
      </c>
      <c r="F168" s="366">
        <v>2737.0933878000001</v>
      </c>
      <c r="G168" s="366">
        <v>2846.2478832000002</v>
      </c>
      <c r="H168" s="366">
        <v>2677.7965038000002</v>
      </c>
      <c r="I168" s="366">
        <v>2295.5355731</v>
      </c>
    </row>
    <row r="169" spans="1:9">
      <c r="A169" s="155"/>
      <c r="B169" s="155">
        <v>201311</v>
      </c>
      <c r="C169" s="366">
        <v>2206.3773283999999</v>
      </c>
      <c r="D169" s="366">
        <v>2010.8971607000001</v>
      </c>
      <c r="E169" s="366">
        <v>2388.7007228000002</v>
      </c>
      <c r="F169" s="366">
        <v>2736.9882612000001</v>
      </c>
      <c r="G169" s="366">
        <v>2847.3020740000002</v>
      </c>
      <c r="H169" s="366">
        <v>2677.876683</v>
      </c>
      <c r="I169" s="366">
        <v>2295.5830685999999</v>
      </c>
    </row>
    <row r="170" spans="1:9">
      <c r="A170" s="155"/>
      <c r="B170" s="155">
        <v>201312</v>
      </c>
      <c r="C170" s="366">
        <v>2206.2599491000001</v>
      </c>
      <c r="D170" s="366">
        <v>2011.0877499999999</v>
      </c>
      <c r="E170" s="366">
        <v>2388.4665338</v>
      </c>
      <c r="F170" s="366">
        <v>2737.1622989000002</v>
      </c>
      <c r="G170" s="366">
        <v>2848.2294557</v>
      </c>
      <c r="H170" s="366">
        <v>2678.2752885999998</v>
      </c>
      <c r="I170" s="366">
        <v>2295.6316278999998</v>
      </c>
    </row>
    <row r="171" spans="1:9">
      <c r="A171" s="155">
        <v>2014</v>
      </c>
      <c r="B171" s="155">
        <v>201401</v>
      </c>
      <c r="C171" s="366">
        <v>2205.9501187999999</v>
      </c>
      <c r="D171" s="366">
        <v>2011.1372987</v>
      </c>
      <c r="E171" s="366">
        <v>2388.0081814</v>
      </c>
      <c r="F171" s="366">
        <v>2737.0295623000002</v>
      </c>
      <c r="G171" s="366">
        <v>2849.3953187000002</v>
      </c>
      <c r="H171" s="366">
        <v>2677.9999226</v>
      </c>
      <c r="I171" s="366">
        <v>2295.4189796999999</v>
      </c>
    </row>
    <row r="172" spans="1:9">
      <c r="A172" s="155"/>
      <c r="B172" s="155">
        <v>201402</v>
      </c>
      <c r="C172" s="366">
        <v>2205.471129</v>
      </c>
      <c r="D172" s="366">
        <v>2011.2409146</v>
      </c>
      <c r="E172" s="366">
        <v>2387.0940270000001</v>
      </c>
      <c r="F172" s="366">
        <v>2736.5065009</v>
      </c>
      <c r="G172" s="366">
        <v>2850.5378231999998</v>
      </c>
      <c r="H172" s="366">
        <v>2677.4545828</v>
      </c>
      <c r="I172" s="366">
        <v>2295.194782</v>
      </c>
    </row>
    <row r="173" spans="1:9">
      <c r="A173" s="155"/>
      <c r="B173" s="155">
        <v>201403</v>
      </c>
      <c r="C173" s="366">
        <v>2205.1272064999998</v>
      </c>
      <c r="D173" s="366">
        <v>2011.1478686</v>
      </c>
      <c r="E173" s="366">
        <v>2386.8009099000001</v>
      </c>
      <c r="F173" s="366">
        <v>2736.5252802999998</v>
      </c>
      <c r="G173" s="366">
        <v>2851.7843585000001</v>
      </c>
      <c r="H173" s="366">
        <v>2677.4303086999998</v>
      </c>
      <c r="I173" s="366">
        <v>2295.0236921999999</v>
      </c>
    </row>
    <row r="174" spans="1:9">
      <c r="A174" s="155"/>
      <c r="B174" s="155">
        <v>201404</v>
      </c>
      <c r="C174" s="366">
        <v>2204.9420276999999</v>
      </c>
      <c r="D174" s="366">
        <v>2011.2481161999999</v>
      </c>
      <c r="E174" s="366">
        <v>2386.6650226000002</v>
      </c>
      <c r="F174" s="366">
        <v>2736.5844140999998</v>
      </c>
      <c r="G174" s="366">
        <v>2852.8651786</v>
      </c>
      <c r="H174" s="366">
        <v>2677.5822222000002</v>
      </c>
      <c r="I174" s="366">
        <v>2295.0144068999998</v>
      </c>
    </row>
    <row r="175" spans="1:9">
      <c r="A175" s="155"/>
      <c r="B175" s="155">
        <v>201405</v>
      </c>
      <c r="C175" s="366">
        <v>2204.6688832</v>
      </c>
      <c r="D175" s="366">
        <v>2011.4444195999999</v>
      </c>
      <c r="E175" s="366">
        <v>2386.2657628000002</v>
      </c>
      <c r="F175" s="366">
        <v>2736.6656340999998</v>
      </c>
      <c r="G175" s="366">
        <v>2853.9834704</v>
      </c>
      <c r="H175" s="366">
        <v>2677.8967757999999</v>
      </c>
      <c r="I175" s="366">
        <v>2295.0165846999998</v>
      </c>
    </row>
    <row r="176" spans="1:9">
      <c r="A176" s="155"/>
      <c r="B176" s="155">
        <v>201406</v>
      </c>
      <c r="C176" s="366">
        <v>2204.5561588999999</v>
      </c>
      <c r="D176" s="366">
        <v>2011.7665790999999</v>
      </c>
      <c r="E176" s="366">
        <v>2385.9903024999999</v>
      </c>
      <c r="F176" s="366">
        <v>2736.8810137</v>
      </c>
      <c r="G176" s="366">
        <v>2855.0969282999999</v>
      </c>
      <c r="H176" s="366">
        <v>2678.5748616000001</v>
      </c>
      <c r="I176" s="366">
        <v>2295.2813412999999</v>
      </c>
    </row>
    <row r="177" spans="1:9">
      <c r="A177" s="155"/>
      <c r="B177" s="155">
        <v>201407</v>
      </c>
      <c r="C177" s="366">
        <v>2204.1017176</v>
      </c>
      <c r="D177" s="366">
        <v>2011.8010480999999</v>
      </c>
      <c r="E177" s="366">
        <v>2385.5397419999999</v>
      </c>
      <c r="F177" s="366">
        <v>2736.9196382</v>
      </c>
      <c r="G177" s="366">
        <v>2856.2485004999999</v>
      </c>
      <c r="H177" s="366">
        <v>2678.7675465000002</v>
      </c>
      <c r="I177" s="366">
        <v>2295.0693753</v>
      </c>
    </row>
    <row r="178" spans="1:9">
      <c r="A178" s="155"/>
      <c r="B178" s="155">
        <v>201408</v>
      </c>
      <c r="C178" s="366">
        <v>2203.8063050000001</v>
      </c>
      <c r="D178" s="366">
        <v>2012.2798078999999</v>
      </c>
      <c r="E178" s="366">
        <v>2384.8363899000001</v>
      </c>
      <c r="F178" s="366">
        <v>2737.0607338999998</v>
      </c>
      <c r="G178" s="366">
        <v>2857.4806875999998</v>
      </c>
      <c r="H178" s="366">
        <v>2679.1521214999998</v>
      </c>
      <c r="I178" s="366">
        <v>2295.0467757000001</v>
      </c>
    </row>
    <row r="179" spans="1:9">
      <c r="A179" s="155"/>
      <c r="B179" s="155">
        <v>201409</v>
      </c>
      <c r="C179" s="366">
        <v>2203.5885696999999</v>
      </c>
      <c r="D179" s="366">
        <v>2012.9034184</v>
      </c>
      <c r="E179" s="366">
        <v>2384.1074942</v>
      </c>
      <c r="F179" s="366">
        <v>2737.1122862000002</v>
      </c>
      <c r="G179" s="366">
        <v>2858.4549014999998</v>
      </c>
      <c r="H179" s="366">
        <v>2679.3657588000001</v>
      </c>
      <c r="I179" s="366">
        <v>2295.0007820000001</v>
      </c>
    </row>
    <row r="180" spans="1:9">
      <c r="A180" s="155"/>
      <c r="B180" s="155">
        <v>201410</v>
      </c>
      <c r="C180" s="366">
        <v>2203.0714312</v>
      </c>
      <c r="D180" s="366">
        <v>2013.2752123</v>
      </c>
      <c r="E180" s="366">
        <v>2382.9106012000002</v>
      </c>
      <c r="F180" s="366">
        <v>2737.1466252999999</v>
      </c>
      <c r="G180" s="366">
        <v>2859.5610839999999</v>
      </c>
      <c r="H180" s="366">
        <v>2679.5137644000001</v>
      </c>
      <c r="I180" s="366">
        <v>2294.6845302000002</v>
      </c>
    </row>
    <row r="181" spans="1:9">
      <c r="A181" s="155"/>
      <c r="B181" s="155">
        <v>201411</v>
      </c>
      <c r="C181" s="366">
        <v>2202.3180533</v>
      </c>
      <c r="D181" s="366">
        <v>2013.5523229999999</v>
      </c>
      <c r="E181" s="366">
        <v>2381.3172156000001</v>
      </c>
      <c r="F181" s="366">
        <v>2737.1245715</v>
      </c>
      <c r="G181" s="366">
        <v>2860.5148233</v>
      </c>
      <c r="H181" s="366">
        <v>2679.9025971000001</v>
      </c>
      <c r="I181" s="366">
        <v>2294.3130977999999</v>
      </c>
    </row>
    <row r="182" spans="1:9">
      <c r="A182" s="155"/>
      <c r="B182" s="155">
        <v>201412</v>
      </c>
      <c r="C182" s="366">
        <v>2202.1129249999999</v>
      </c>
      <c r="D182" s="366">
        <v>2014.1564601</v>
      </c>
      <c r="E182" s="366">
        <v>2380.8959966000002</v>
      </c>
      <c r="F182" s="366">
        <v>2737.3922016000001</v>
      </c>
      <c r="G182" s="366">
        <v>2861.3189630000002</v>
      </c>
      <c r="H182" s="366">
        <v>2680.3701038999998</v>
      </c>
      <c r="I182" s="366">
        <v>2294.2162355999999</v>
      </c>
    </row>
    <row r="183" spans="1:9">
      <c r="A183" s="155"/>
      <c r="B183" s="155">
        <v>201501</v>
      </c>
      <c r="C183" s="366">
        <v>2201.8889063000001</v>
      </c>
      <c r="D183" s="366">
        <v>2014.5848381000001</v>
      </c>
      <c r="E183" s="366">
        <v>2380.3648171999998</v>
      </c>
      <c r="F183" s="366">
        <v>2737.4163589</v>
      </c>
      <c r="G183" s="366">
        <v>2862.2629234000001</v>
      </c>
      <c r="H183" s="366">
        <v>2680.4777917000001</v>
      </c>
      <c r="I183" s="366">
        <v>2294.0485015999998</v>
      </c>
    </row>
    <row r="184" spans="1:9">
      <c r="A184" s="155"/>
      <c r="B184" s="155">
        <v>201502</v>
      </c>
      <c r="C184" s="366">
        <v>2201.5869701000001</v>
      </c>
      <c r="D184" s="366">
        <v>2015.3392523</v>
      </c>
      <c r="E184" s="366">
        <v>2379.2826143000002</v>
      </c>
      <c r="F184" s="366">
        <v>2737.0311883999998</v>
      </c>
      <c r="G184" s="366">
        <v>2863.3366228</v>
      </c>
      <c r="H184" s="366">
        <v>2680.2149361000002</v>
      </c>
      <c r="I184" s="366">
        <v>2293.9549615000001</v>
      </c>
    </row>
    <row r="185" spans="1:9">
      <c r="A185" s="155"/>
      <c r="B185" s="155">
        <v>201503</v>
      </c>
      <c r="C185" s="366">
        <v>2201.3401785000001</v>
      </c>
      <c r="D185" s="366">
        <v>2015.8342646999999</v>
      </c>
      <c r="E185" s="366">
        <v>2378.8050100999999</v>
      </c>
      <c r="F185" s="366">
        <v>2737.0923619999999</v>
      </c>
      <c r="G185" s="366">
        <v>2864.4976052000002</v>
      </c>
      <c r="H185" s="366">
        <v>2680.3127628000002</v>
      </c>
      <c r="I185" s="366">
        <v>2293.8425493</v>
      </c>
    </row>
    <row r="186" spans="1:9">
      <c r="A186" s="155"/>
      <c r="B186" s="155">
        <v>201504</v>
      </c>
      <c r="C186" s="366">
        <v>2201.1240217</v>
      </c>
      <c r="D186" s="366">
        <v>2016.4744516000001</v>
      </c>
      <c r="E186" s="366">
        <v>2378.2290453000001</v>
      </c>
      <c r="F186" s="366">
        <v>2736.9142664999999</v>
      </c>
      <c r="G186" s="366">
        <v>2865.4263669000002</v>
      </c>
      <c r="H186" s="366">
        <v>2680.2753308000001</v>
      </c>
      <c r="I186" s="366">
        <v>2293.8056112999998</v>
      </c>
    </row>
    <row r="187" spans="1:9">
      <c r="A187" s="155"/>
      <c r="B187" s="155">
        <v>201505</v>
      </c>
      <c r="C187" s="366">
        <v>2200.8637948999999</v>
      </c>
      <c r="D187" s="366">
        <v>2017.0705303</v>
      </c>
      <c r="E187" s="366">
        <v>2377.5135985000002</v>
      </c>
      <c r="F187" s="366">
        <v>2736.9612662</v>
      </c>
      <c r="G187" s="366">
        <v>2866.7146293000001</v>
      </c>
      <c r="H187" s="366">
        <v>2680.5109160000002</v>
      </c>
      <c r="I187" s="366">
        <v>2293.8465342999998</v>
      </c>
    </row>
    <row r="188" spans="1:9">
      <c r="A188" s="155"/>
      <c r="B188" s="155">
        <v>201506</v>
      </c>
      <c r="C188" s="366">
        <v>2200.8022673</v>
      </c>
      <c r="D188" s="366">
        <v>2017.4786606</v>
      </c>
      <c r="E188" s="366">
        <v>2377.3922068000002</v>
      </c>
      <c r="F188" s="366">
        <v>2737.0052771000001</v>
      </c>
      <c r="G188" s="366">
        <v>2867.6076066000001</v>
      </c>
      <c r="H188" s="366">
        <v>2680.902576</v>
      </c>
      <c r="I188" s="366">
        <v>2293.9940839000001</v>
      </c>
    </row>
    <row r="189" spans="1:9">
      <c r="A189" s="155"/>
      <c r="B189" s="155">
        <v>201507</v>
      </c>
      <c r="C189" s="366">
        <v>2200.5263</v>
      </c>
      <c r="D189" s="366">
        <v>2017.8284854999999</v>
      </c>
      <c r="E189" s="366">
        <v>2376.9848284</v>
      </c>
      <c r="F189" s="366">
        <v>2737.003753</v>
      </c>
      <c r="G189" s="366">
        <v>2868.9433838999998</v>
      </c>
      <c r="H189" s="366">
        <v>2681.0679759999998</v>
      </c>
      <c r="I189" s="366">
        <v>2293.9598006000001</v>
      </c>
    </row>
    <row r="190" spans="1:9">
      <c r="A190" s="155"/>
      <c r="B190" s="155">
        <v>201508</v>
      </c>
      <c r="C190" s="366">
        <v>2200.2100415</v>
      </c>
      <c r="D190" s="366">
        <v>2018.3933348999999</v>
      </c>
      <c r="E190" s="366">
        <v>2376.1795274999999</v>
      </c>
      <c r="F190" s="366">
        <v>2736.9528774999999</v>
      </c>
      <c r="G190" s="366">
        <v>2869.9262554000002</v>
      </c>
      <c r="H190" s="366">
        <v>2681.3039244000001</v>
      </c>
      <c r="I190" s="366">
        <v>2293.9083635000002</v>
      </c>
    </row>
    <row r="191" spans="1:9">
      <c r="A191" s="155"/>
      <c r="B191" s="155">
        <v>201509</v>
      </c>
      <c r="C191" s="366">
        <v>2199.919179</v>
      </c>
      <c r="D191" s="366">
        <v>2018.7278289999999</v>
      </c>
      <c r="E191" s="366">
        <v>2375.6072048000001</v>
      </c>
      <c r="F191" s="366">
        <v>2736.9271090000002</v>
      </c>
      <c r="G191" s="366">
        <v>2870.7143845000001</v>
      </c>
      <c r="H191" s="366">
        <v>2681.5425095999999</v>
      </c>
      <c r="I191" s="366">
        <v>2293.8005357000002</v>
      </c>
    </row>
    <row r="192" spans="1:9">
      <c r="A192" s="155"/>
      <c r="B192" s="155">
        <v>201510</v>
      </c>
      <c r="C192" s="366">
        <v>2199.7369840000001</v>
      </c>
      <c r="D192" s="366">
        <v>2019.2090158000001</v>
      </c>
      <c r="E192" s="366">
        <v>2374.7095749999999</v>
      </c>
      <c r="F192" s="366">
        <v>2736.9230127000001</v>
      </c>
      <c r="G192" s="366">
        <v>2871.6810876</v>
      </c>
      <c r="H192" s="366">
        <v>2681.7810681999999</v>
      </c>
      <c r="I192" s="366">
        <v>2293.8041629999998</v>
      </c>
    </row>
    <row r="193" spans="1:9">
      <c r="A193" s="155"/>
      <c r="B193" s="155">
        <v>201511</v>
      </c>
      <c r="C193" s="366">
        <v>2199.2516062999998</v>
      </c>
      <c r="D193" s="366">
        <v>2019.432689</v>
      </c>
      <c r="E193" s="366">
        <v>2373.8134303000002</v>
      </c>
      <c r="F193" s="366">
        <v>2737.0005133</v>
      </c>
      <c r="G193" s="366">
        <v>2872.4628081000001</v>
      </c>
      <c r="H193" s="366">
        <v>2682.2408614999999</v>
      </c>
      <c r="I193" s="366">
        <v>2293.6233904000001</v>
      </c>
    </row>
    <row r="194" spans="1:9">
      <c r="A194" s="155"/>
      <c r="B194" s="155">
        <v>201512</v>
      </c>
      <c r="C194" s="366">
        <v>2199.0355871000002</v>
      </c>
      <c r="D194" s="366">
        <v>2019.8566002</v>
      </c>
      <c r="E194" s="366">
        <v>2373.3654541999999</v>
      </c>
      <c r="F194" s="366">
        <v>2736.8218575000001</v>
      </c>
      <c r="G194" s="366">
        <v>2873.1720922</v>
      </c>
      <c r="H194" s="366">
        <v>2682.2729746999998</v>
      </c>
      <c r="I194" s="366">
        <v>2293.5659031999999</v>
      </c>
    </row>
    <row r="195" spans="1:9">
      <c r="A195" s="155">
        <v>2016</v>
      </c>
      <c r="B195" s="155">
        <v>201601</v>
      </c>
      <c r="C195" s="366">
        <v>2199.1030817999999</v>
      </c>
      <c r="D195" s="366">
        <v>2020.3112925</v>
      </c>
      <c r="E195" s="366">
        <v>2373.1928137999998</v>
      </c>
      <c r="F195" s="366">
        <v>2736.8637116999998</v>
      </c>
      <c r="G195" s="366">
        <v>2874.1570624999999</v>
      </c>
      <c r="H195" s="366">
        <v>2682.5794205000002</v>
      </c>
      <c r="I195" s="366">
        <v>2293.7768818</v>
      </c>
    </row>
    <row r="196" spans="1:9">
      <c r="A196" s="155"/>
      <c r="B196" s="155">
        <v>201602</v>
      </c>
      <c r="C196" s="366">
        <v>2198.6507886999998</v>
      </c>
      <c r="D196" s="366">
        <v>2020.5440060000001</v>
      </c>
      <c r="E196" s="366">
        <v>2372.5594259999998</v>
      </c>
      <c r="F196" s="366">
        <v>2736.5411657999998</v>
      </c>
      <c r="G196" s="366">
        <v>2874.8618237999999</v>
      </c>
      <c r="H196" s="366">
        <v>2682.3976477000001</v>
      </c>
      <c r="I196" s="366">
        <v>2293.4917449</v>
      </c>
    </row>
    <row r="197" spans="1:9">
      <c r="A197" s="155"/>
      <c r="B197" s="155">
        <v>201603</v>
      </c>
      <c r="C197" s="366">
        <v>2198.2980843</v>
      </c>
      <c r="D197" s="366">
        <v>2021.019771</v>
      </c>
      <c r="E197" s="366">
        <v>2371.7390188999998</v>
      </c>
      <c r="F197" s="366">
        <v>2736.3382668999998</v>
      </c>
      <c r="G197" s="366">
        <v>2875.6580749999998</v>
      </c>
      <c r="H197" s="366">
        <v>2682.3481581999999</v>
      </c>
      <c r="I197" s="366">
        <v>2293.3081025000001</v>
      </c>
    </row>
    <row r="198" spans="1:9">
      <c r="A198" s="155"/>
      <c r="B198" s="155">
        <v>201604</v>
      </c>
      <c r="C198" s="366">
        <v>2197.8158764</v>
      </c>
      <c r="D198" s="366">
        <v>2021.3957253999999</v>
      </c>
      <c r="E198" s="366">
        <v>2370.8201319999998</v>
      </c>
      <c r="F198" s="366">
        <v>2735.8931536999999</v>
      </c>
      <c r="G198" s="366">
        <v>2876.4013562</v>
      </c>
      <c r="H198" s="366">
        <v>2682.0833736</v>
      </c>
      <c r="I198" s="366">
        <v>2293.0479804000001</v>
      </c>
    </row>
    <row r="199" spans="1:9">
      <c r="A199" s="155"/>
      <c r="B199" s="155">
        <v>201605</v>
      </c>
      <c r="C199" s="366">
        <v>2197.554873</v>
      </c>
      <c r="D199" s="366">
        <v>2021.8103133</v>
      </c>
      <c r="E199" s="366">
        <v>2370.3664156</v>
      </c>
      <c r="F199" s="366">
        <v>2735.8850078999999</v>
      </c>
      <c r="G199" s="366">
        <v>2877.0339681</v>
      </c>
      <c r="H199" s="366">
        <v>2682.354562</v>
      </c>
      <c r="I199" s="366">
        <v>2292.9875130999999</v>
      </c>
    </row>
    <row r="200" spans="1:9">
      <c r="A200" s="155"/>
      <c r="B200" s="155">
        <v>201606</v>
      </c>
      <c r="C200" s="366">
        <v>2197.1724236999999</v>
      </c>
      <c r="D200" s="366">
        <v>2022.0011732</v>
      </c>
      <c r="E200" s="366">
        <v>2369.7486930999999</v>
      </c>
      <c r="F200" s="366">
        <v>2735.6212590999999</v>
      </c>
      <c r="G200" s="366">
        <v>2877.8365053000002</v>
      </c>
      <c r="H200" s="366">
        <v>2682.3401156</v>
      </c>
      <c r="I200" s="366">
        <v>2292.8184553999999</v>
      </c>
    </row>
    <row r="201" spans="1:9">
      <c r="A201" s="155"/>
      <c r="B201" s="155">
        <v>201607</v>
      </c>
      <c r="C201" s="366">
        <v>2196.9350238000002</v>
      </c>
      <c r="D201" s="366">
        <v>2022.4461745000001</v>
      </c>
      <c r="E201" s="366">
        <v>2369.0125334999998</v>
      </c>
      <c r="F201" s="366">
        <v>2735.6679681000001</v>
      </c>
      <c r="G201" s="366">
        <v>2878.7875981000002</v>
      </c>
      <c r="H201" s="366">
        <v>2682.8043517999999</v>
      </c>
      <c r="I201" s="366">
        <v>2292.9164985000002</v>
      </c>
    </row>
    <row r="202" spans="1:9">
      <c r="A202" s="155"/>
      <c r="B202" s="155">
        <v>201608</v>
      </c>
      <c r="C202" s="366">
        <v>2196.6992607000002</v>
      </c>
      <c r="D202" s="366">
        <v>2023.0558306999999</v>
      </c>
      <c r="E202" s="366">
        <v>2368.2930047999998</v>
      </c>
      <c r="F202" s="366">
        <v>2735.5601462999998</v>
      </c>
      <c r="G202" s="366">
        <v>2879.9987925999999</v>
      </c>
      <c r="H202" s="366">
        <v>2682.7880687000002</v>
      </c>
      <c r="I202" s="366">
        <v>2292.8800737000001</v>
      </c>
    </row>
    <row r="203" spans="1:9">
      <c r="A203" s="155"/>
      <c r="B203" s="155">
        <v>201609</v>
      </c>
      <c r="C203" s="366">
        <v>2196.4579454</v>
      </c>
      <c r="D203" s="366">
        <v>2023.5769266</v>
      </c>
      <c r="E203" s="366">
        <v>2367.4714128000001</v>
      </c>
      <c r="F203" s="366">
        <v>2735.3844530000001</v>
      </c>
      <c r="G203" s="366">
        <v>2880.9939006999998</v>
      </c>
      <c r="H203" s="366">
        <v>2682.8382114999999</v>
      </c>
      <c r="I203" s="366">
        <v>2292.8867801000001</v>
      </c>
    </row>
    <row r="204" spans="1:9">
      <c r="A204" s="155"/>
      <c r="B204" s="155">
        <v>201610</v>
      </c>
      <c r="C204" s="366">
        <v>2196.1313651999999</v>
      </c>
      <c r="D204" s="366">
        <v>2024.1118266000001</v>
      </c>
      <c r="E204" s="366">
        <v>2366.3635964</v>
      </c>
      <c r="F204" s="366">
        <v>2735.2175468999999</v>
      </c>
      <c r="G204" s="366">
        <v>2881.7900112000002</v>
      </c>
      <c r="H204" s="366">
        <v>2682.9161214999999</v>
      </c>
      <c r="I204" s="366">
        <v>2292.7776248999999</v>
      </c>
    </row>
    <row r="205" spans="1:9">
      <c r="A205" s="155"/>
      <c r="B205" s="155">
        <v>201611</v>
      </c>
      <c r="C205" s="366">
        <v>2195.5831812000001</v>
      </c>
      <c r="D205" s="366">
        <v>2024.5600569999999</v>
      </c>
      <c r="E205" s="366">
        <v>2365.1266169</v>
      </c>
      <c r="F205" s="366">
        <v>2734.9980132000001</v>
      </c>
      <c r="G205" s="366">
        <v>2882.2464163</v>
      </c>
      <c r="H205" s="366">
        <v>2682.9527379000001</v>
      </c>
      <c r="I205" s="366">
        <v>2292.3678393</v>
      </c>
    </row>
    <row r="206" spans="1:9">
      <c r="A206" s="155"/>
      <c r="B206" s="155">
        <v>201612</v>
      </c>
      <c r="C206" s="366">
        <v>2195.0934078</v>
      </c>
      <c r="D206" s="366">
        <v>2025.0281716</v>
      </c>
      <c r="E206" s="366">
        <v>2364.0049611999998</v>
      </c>
      <c r="F206" s="366">
        <v>2734.7529338999998</v>
      </c>
      <c r="G206" s="366">
        <v>2882.4333637999998</v>
      </c>
      <c r="H206" s="366">
        <v>2683.0033899</v>
      </c>
      <c r="I206" s="366">
        <v>2292.0266566999999</v>
      </c>
    </row>
    <row r="207" spans="1:9">
      <c r="A207" s="155"/>
      <c r="B207" s="155">
        <v>201701</v>
      </c>
      <c r="C207" s="366">
        <v>2194.9834519999999</v>
      </c>
      <c r="D207" s="366">
        <v>2025.6139816</v>
      </c>
      <c r="E207" s="366">
        <v>2363.2472422999999</v>
      </c>
      <c r="F207" s="366">
        <v>2734.7473279000001</v>
      </c>
      <c r="G207" s="366">
        <v>2882.9589055000001</v>
      </c>
      <c r="H207" s="366">
        <v>2683.3008759999998</v>
      </c>
      <c r="I207" s="366">
        <v>2292.0369595000002</v>
      </c>
    </row>
    <row r="208" spans="1:9">
      <c r="A208" s="155"/>
      <c r="B208" s="155">
        <v>201702</v>
      </c>
      <c r="C208" s="366">
        <v>2194.4890003</v>
      </c>
      <c r="D208" s="366">
        <v>2026.1456056</v>
      </c>
      <c r="E208" s="366">
        <v>2361.9665574000001</v>
      </c>
      <c r="F208" s="366">
        <v>2734.6376601000002</v>
      </c>
      <c r="G208" s="366">
        <v>2883.8330212000001</v>
      </c>
      <c r="H208" s="366">
        <v>2683.4259714</v>
      </c>
      <c r="I208" s="366">
        <v>2291.7969677000001</v>
      </c>
    </row>
    <row r="209" spans="1:9">
      <c r="A209" s="155"/>
      <c r="B209" s="155">
        <v>201703</v>
      </c>
      <c r="C209" s="366">
        <v>2194.1558246</v>
      </c>
      <c r="D209" s="366">
        <v>2026.8150479999999</v>
      </c>
      <c r="E209" s="366">
        <v>2361.1899045999999</v>
      </c>
      <c r="F209" s="366">
        <v>2734.8156362</v>
      </c>
      <c r="G209" s="366">
        <v>2884.3776277000002</v>
      </c>
      <c r="H209" s="366">
        <v>2683.8008552000001</v>
      </c>
      <c r="I209" s="366">
        <v>2291.6439722999999</v>
      </c>
    </row>
    <row r="210" spans="1:9">
      <c r="A210" s="155"/>
      <c r="B210" s="155">
        <v>201704</v>
      </c>
      <c r="C210" s="366">
        <v>2193.8932831000002</v>
      </c>
      <c r="D210" s="366">
        <v>2027.4893557</v>
      </c>
      <c r="E210" s="366">
        <v>2360.1916541999999</v>
      </c>
      <c r="F210" s="366">
        <v>2734.6999215000001</v>
      </c>
      <c r="G210" s="366">
        <v>2885.0159613000001</v>
      </c>
      <c r="H210" s="366">
        <v>2684.0382785000002</v>
      </c>
      <c r="I210" s="366">
        <v>2291.7116339999998</v>
      </c>
    </row>
    <row r="211" spans="1:9">
      <c r="A211" s="155"/>
      <c r="B211" s="155">
        <v>201705</v>
      </c>
      <c r="C211" s="366">
        <v>2193.8663743000002</v>
      </c>
      <c r="D211" s="366">
        <v>2028.2486948999999</v>
      </c>
      <c r="E211" s="366">
        <v>2359.9299200999999</v>
      </c>
      <c r="F211" s="366">
        <v>2734.8069003999999</v>
      </c>
      <c r="G211" s="366">
        <v>2885.4349139000001</v>
      </c>
      <c r="H211" s="366">
        <v>2684.3985779999998</v>
      </c>
      <c r="I211" s="366">
        <v>2291.7707274999998</v>
      </c>
    </row>
    <row r="212" spans="1:9">
      <c r="A212" s="155"/>
      <c r="B212" s="155">
        <v>201706</v>
      </c>
      <c r="C212" s="366">
        <v>2193.4529210000001</v>
      </c>
      <c r="D212" s="366">
        <v>2028.8252967999999</v>
      </c>
      <c r="E212" s="366">
        <v>2358.8367471000001</v>
      </c>
      <c r="F212" s="366">
        <v>2734.7869007999998</v>
      </c>
      <c r="G212" s="366">
        <v>2885.6944477000002</v>
      </c>
      <c r="H212" s="366">
        <v>2684.8841885000002</v>
      </c>
      <c r="I212" s="366">
        <v>2291.72739</v>
      </c>
    </row>
    <row r="213" spans="1:9">
      <c r="A213" s="155"/>
      <c r="B213" s="155">
        <v>201707</v>
      </c>
      <c r="C213" s="366">
        <v>2193.4804330000002</v>
      </c>
      <c r="D213" s="366">
        <v>2029.8602421999999</v>
      </c>
      <c r="E213" s="366">
        <v>2358.0267748000001</v>
      </c>
      <c r="F213" s="366">
        <v>2734.9455849000001</v>
      </c>
      <c r="G213" s="366">
        <v>2886.5991432999999</v>
      </c>
      <c r="H213" s="366">
        <v>2685.3720828</v>
      </c>
      <c r="I213" s="366">
        <v>2292.0871397999999</v>
      </c>
    </row>
    <row r="214" spans="1:9">
      <c r="A214" s="155"/>
      <c r="B214" s="155">
        <v>201708</v>
      </c>
      <c r="C214" s="366">
        <v>2193.3061874</v>
      </c>
      <c r="D214" s="366">
        <v>2030.7257383000001</v>
      </c>
      <c r="E214" s="366">
        <v>2357.2275754000002</v>
      </c>
      <c r="F214" s="366">
        <v>2734.8812072999999</v>
      </c>
      <c r="G214" s="366">
        <v>2887.3172795</v>
      </c>
      <c r="H214" s="366">
        <v>2685.4838829</v>
      </c>
      <c r="I214" s="366">
        <v>2292.0478425000001</v>
      </c>
    </row>
    <row r="215" spans="1:9">
      <c r="A215" s="155"/>
      <c r="B215" s="155">
        <v>201709</v>
      </c>
      <c r="C215" s="366">
        <v>2193.171253</v>
      </c>
      <c r="D215" s="366">
        <v>2031.8444185999999</v>
      </c>
      <c r="E215" s="366">
        <v>2355.8975409</v>
      </c>
      <c r="F215" s="366">
        <v>2734.7399449999998</v>
      </c>
      <c r="G215" s="366">
        <v>2887.4091407000001</v>
      </c>
      <c r="H215" s="366">
        <v>2685.7788592000002</v>
      </c>
      <c r="I215" s="366">
        <v>2292.1145557999998</v>
      </c>
    </row>
    <row r="216" spans="1:9">
      <c r="A216" s="155"/>
      <c r="B216" s="155">
        <v>201710</v>
      </c>
      <c r="C216" s="366">
        <v>2192.8224058999999</v>
      </c>
      <c r="D216" s="366">
        <v>2032.5514433999999</v>
      </c>
      <c r="E216" s="366">
        <v>2354.5781473000002</v>
      </c>
      <c r="F216" s="366">
        <v>2734.7967288</v>
      </c>
      <c r="G216" s="366">
        <v>2887.7479589999998</v>
      </c>
      <c r="H216" s="366">
        <v>2686.1673409999999</v>
      </c>
      <c r="I216" s="366">
        <v>2291.8965944000001</v>
      </c>
    </row>
    <row r="217" spans="1:9">
      <c r="A217" s="155"/>
      <c r="B217" s="155">
        <v>201711</v>
      </c>
      <c r="C217" s="366">
        <v>2192.1888239999998</v>
      </c>
      <c r="D217" s="366">
        <v>2032.8449149999999</v>
      </c>
      <c r="E217" s="366">
        <v>2353.3650934000002</v>
      </c>
      <c r="F217" s="366">
        <v>2734.8011531000002</v>
      </c>
      <c r="G217" s="366">
        <v>2888.1149976000002</v>
      </c>
      <c r="H217" s="366">
        <v>2686.4728426000001</v>
      </c>
      <c r="I217" s="366">
        <v>2291.3466410999999</v>
      </c>
    </row>
    <row r="218" spans="1:9">
      <c r="A218" s="155"/>
      <c r="B218" s="155">
        <v>201712</v>
      </c>
      <c r="C218" s="366">
        <v>2191.5875814000001</v>
      </c>
      <c r="D218" s="366">
        <v>2033.4428246</v>
      </c>
      <c r="E218" s="366">
        <v>2351.8269528999999</v>
      </c>
      <c r="F218" s="366">
        <v>2734.7940831000001</v>
      </c>
      <c r="G218" s="366">
        <v>2888.2707317999998</v>
      </c>
      <c r="H218" s="366">
        <v>2686.7850874000001</v>
      </c>
      <c r="I218" s="366">
        <v>2290.8561730000001</v>
      </c>
    </row>
    <row r="219" spans="1:9">
      <c r="A219" s="155">
        <v>2018</v>
      </c>
      <c r="B219" s="155">
        <v>201801</v>
      </c>
      <c r="C219" s="366">
        <v>2191.2812085</v>
      </c>
      <c r="D219" s="366">
        <v>2034.1050201999999</v>
      </c>
      <c r="E219" s="366">
        <v>2350.5681460000001</v>
      </c>
      <c r="F219" s="366">
        <v>2734.6576839999998</v>
      </c>
      <c r="G219" s="366">
        <v>2888.6236405999998</v>
      </c>
      <c r="H219" s="366">
        <v>2686.8640985000002</v>
      </c>
      <c r="I219" s="366">
        <v>2290.561643</v>
      </c>
    </row>
    <row r="220" spans="1:9">
      <c r="A220" s="155"/>
      <c r="B220" s="155">
        <v>201802</v>
      </c>
      <c r="C220" s="366">
        <v>2190.7574964</v>
      </c>
      <c r="D220" s="366">
        <v>2034.7839378000001</v>
      </c>
      <c r="E220" s="366">
        <v>2348.9743238000001</v>
      </c>
      <c r="F220" s="366">
        <v>2734.5084446000001</v>
      </c>
      <c r="G220" s="366">
        <v>2888.9268489999999</v>
      </c>
      <c r="H220" s="366">
        <v>2687.1089382999999</v>
      </c>
      <c r="I220" s="366">
        <v>2290.3650394000001</v>
      </c>
    </row>
    <row r="221" spans="1:9">
      <c r="A221" s="155"/>
      <c r="B221" s="155">
        <v>201803</v>
      </c>
      <c r="C221" s="366">
        <v>2190.6068350999999</v>
      </c>
      <c r="D221" s="366">
        <v>2035.3124250000001</v>
      </c>
      <c r="E221" s="366">
        <v>2348.2680274999998</v>
      </c>
      <c r="F221" s="366">
        <v>2734.5341917999999</v>
      </c>
      <c r="G221" s="366">
        <v>2889.3255856999999</v>
      </c>
      <c r="H221" s="366">
        <v>2687.4390748000001</v>
      </c>
      <c r="I221" s="366">
        <v>2290.4501540000001</v>
      </c>
    </row>
    <row r="222" spans="1:9">
      <c r="A222" s="155"/>
      <c r="B222" s="155">
        <v>201804</v>
      </c>
      <c r="C222" s="366">
        <v>2190.4228167000001</v>
      </c>
      <c r="D222" s="366">
        <v>2035.9007398000001</v>
      </c>
      <c r="E222" s="366">
        <v>2347.3796664000001</v>
      </c>
      <c r="F222" s="366">
        <v>2734.6184192000001</v>
      </c>
      <c r="G222" s="366">
        <v>2889.9270390000001</v>
      </c>
      <c r="H222" s="366">
        <v>2687.7206910999998</v>
      </c>
      <c r="I222" s="366">
        <v>2290.4109880000001</v>
      </c>
    </row>
    <row r="223" spans="1:9">
      <c r="A223" s="155"/>
      <c r="B223" s="155">
        <v>201805</v>
      </c>
      <c r="C223" s="366">
        <v>2190.0874545000001</v>
      </c>
      <c r="D223" s="366">
        <v>2036.2954252</v>
      </c>
      <c r="E223" s="366">
        <v>2346.5128043</v>
      </c>
      <c r="F223" s="366">
        <v>2734.4844592999998</v>
      </c>
      <c r="G223" s="366">
        <v>2890.4604325999999</v>
      </c>
      <c r="H223" s="366">
        <v>2687.782483</v>
      </c>
      <c r="I223" s="366">
        <v>2290.143012</v>
      </c>
    </row>
    <row r="224" spans="1:9">
      <c r="A224" s="155"/>
      <c r="B224" s="155">
        <v>201806</v>
      </c>
      <c r="C224" s="366">
        <v>2189.3329901000002</v>
      </c>
      <c r="D224" s="366">
        <v>2036.543764</v>
      </c>
      <c r="E224" s="366">
        <v>2344.8228982999999</v>
      </c>
      <c r="F224" s="366">
        <v>2733.9666032</v>
      </c>
      <c r="G224" s="366">
        <v>2890.5724197999998</v>
      </c>
      <c r="H224" s="366">
        <v>2687.6369645999998</v>
      </c>
      <c r="I224" s="366">
        <v>2289.6434577999999</v>
      </c>
    </row>
    <row r="225" spans="1:9">
      <c r="A225" s="155"/>
      <c r="B225" s="155">
        <v>201807</v>
      </c>
      <c r="C225" s="366">
        <v>2188.6607392000001</v>
      </c>
      <c r="D225" s="366">
        <v>2036.7746657</v>
      </c>
      <c r="E225" s="366">
        <v>2343.4918391000001</v>
      </c>
      <c r="F225" s="366">
        <v>2733.6595821999999</v>
      </c>
      <c r="G225" s="366">
        <v>2890.6672434000002</v>
      </c>
      <c r="H225" s="366">
        <v>2687.6007152000002</v>
      </c>
      <c r="I225" s="366">
        <v>2289.0712924999998</v>
      </c>
    </row>
    <row r="226" spans="1:9">
      <c r="A226" s="155"/>
      <c r="B226" s="155">
        <v>201808</v>
      </c>
      <c r="C226" s="366">
        <v>2187.6184205999998</v>
      </c>
      <c r="D226" s="366">
        <v>2036.7823294</v>
      </c>
      <c r="E226" s="366">
        <v>2341.6359735999999</v>
      </c>
      <c r="F226" s="366">
        <v>2733.5695724000002</v>
      </c>
      <c r="G226" s="366">
        <v>2890.6697780999998</v>
      </c>
      <c r="H226" s="366">
        <v>2687.8177231999998</v>
      </c>
      <c r="I226" s="366">
        <v>2288.2170234999999</v>
      </c>
    </row>
    <row r="227" spans="1:9">
      <c r="A227" s="155"/>
      <c r="B227" s="155">
        <v>201809</v>
      </c>
      <c r="C227" s="366">
        <v>2186.5130687000001</v>
      </c>
      <c r="D227" s="366">
        <v>2036.8335476</v>
      </c>
      <c r="E227" s="366">
        <v>2339.2459549999999</v>
      </c>
      <c r="F227" s="366">
        <v>2733.1138369</v>
      </c>
      <c r="G227" s="366">
        <v>2890.3687897999998</v>
      </c>
      <c r="H227" s="366">
        <v>2687.7962766000001</v>
      </c>
      <c r="I227" s="366">
        <v>2287.3486760999999</v>
      </c>
    </row>
    <row r="228" spans="1:9">
      <c r="A228" s="155"/>
      <c r="B228" s="155">
        <v>201810</v>
      </c>
      <c r="C228" s="366">
        <v>2185.6472921999998</v>
      </c>
      <c r="D228" s="366">
        <v>2036.6619547</v>
      </c>
      <c r="E228" s="366">
        <v>2337.6575653</v>
      </c>
      <c r="F228" s="366">
        <v>2732.8015893000002</v>
      </c>
      <c r="G228" s="366">
        <v>2890.1933835</v>
      </c>
      <c r="H228" s="366">
        <v>2687.7238312999998</v>
      </c>
      <c r="I228" s="366">
        <v>2286.4782252</v>
      </c>
    </row>
    <row r="229" spans="1:9">
      <c r="A229" s="155"/>
      <c r="B229" s="155">
        <v>201811</v>
      </c>
      <c r="C229" s="366">
        <v>2184.5399388000001</v>
      </c>
      <c r="D229" s="366">
        <v>2036.3502839</v>
      </c>
      <c r="E229" s="366">
        <v>2335.6483954999999</v>
      </c>
      <c r="F229" s="366">
        <v>2732.0817427000002</v>
      </c>
      <c r="G229" s="366">
        <v>2889.6391198000001</v>
      </c>
      <c r="H229" s="366">
        <v>2687.3511592</v>
      </c>
      <c r="I229" s="366">
        <v>2285.5320738</v>
      </c>
    </row>
    <row r="230" spans="1:9">
      <c r="A230" s="155"/>
      <c r="B230" s="155">
        <v>201812</v>
      </c>
      <c r="C230" s="366">
        <v>2183.6682967000002</v>
      </c>
      <c r="D230" s="366">
        <v>2036.2071195999999</v>
      </c>
      <c r="E230" s="366">
        <v>2333.9807394999998</v>
      </c>
      <c r="F230" s="366">
        <v>2731.4359709999999</v>
      </c>
      <c r="G230" s="366">
        <v>2889.6497637000002</v>
      </c>
      <c r="H230" s="366">
        <v>2686.8548470999999</v>
      </c>
      <c r="I230" s="366">
        <v>2284.7163034</v>
      </c>
    </row>
    <row r="231" spans="1:9">
      <c r="A231" s="155"/>
      <c r="B231" s="155"/>
      <c r="C231" s="155"/>
      <c r="D231" s="155"/>
      <c r="E231" s="155"/>
      <c r="F231" s="155"/>
      <c r="G231" s="155"/>
      <c r="H231" s="155"/>
      <c r="I231" s="155"/>
    </row>
    <row r="232" spans="1:9">
      <c r="A232" s="155"/>
      <c r="B232" s="155"/>
      <c r="C232" s="155"/>
      <c r="D232" s="155"/>
      <c r="E232" s="155"/>
      <c r="F232" s="155"/>
      <c r="G232" s="155"/>
      <c r="H232" s="155"/>
      <c r="I232" s="155"/>
    </row>
    <row r="233" spans="1:9">
      <c r="A233" s="155"/>
      <c r="B233" s="155"/>
      <c r="C233" s="155"/>
      <c r="D233" s="155"/>
      <c r="E233" s="155"/>
      <c r="F233" s="155"/>
      <c r="G233" s="155"/>
      <c r="H233" s="155"/>
      <c r="I233" s="155"/>
    </row>
    <row r="234" spans="1:9">
      <c r="A234" s="155"/>
      <c r="B234" s="155"/>
      <c r="C234" s="155"/>
      <c r="D234" s="155"/>
      <c r="E234" s="155"/>
      <c r="F234" s="155"/>
      <c r="G234" s="155"/>
      <c r="H234" s="155"/>
      <c r="I234" s="155"/>
    </row>
    <row r="235" spans="1:9">
      <c r="A235" s="155"/>
      <c r="B235" s="155"/>
      <c r="C235" s="155"/>
      <c r="D235" s="155"/>
      <c r="E235" s="155"/>
      <c r="F235" s="155"/>
      <c r="G235" s="155"/>
      <c r="H235" s="155"/>
      <c r="I235" s="155"/>
    </row>
    <row r="236" spans="1:9">
      <c r="A236" s="155"/>
      <c r="B236" s="155"/>
      <c r="C236" s="155"/>
      <c r="D236" s="155"/>
      <c r="E236" s="155"/>
      <c r="F236" s="155"/>
      <c r="G236" s="155"/>
      <c r="H236" s="155"/>
      <c r="I236" s="155"/>
    </row>
    <row r="237" spans="1:9">
      <c r="A237" s="155"/>
      <c r="B237" s="155"/>
      <c r="C237" s="155"/>
      <c r="D237" s="155"/>
      <c r="E237" s="155"/>
      <c r="F237" s="155"/>
      <c r="G237" s="155"/>
      <c r="H237" s="155"/>
      <c r="I237" s="155"/>
    </row>
    <row r="238" spans="1:9">
      <c r="A238" s="155"/>
      <c r="B238" s="155"/>
      <c r="C238" s="155"/>
      <c r="D238" s="155"/>
      <c r="E238" s="155"/>
      <c r="F238" s="155"/>
      <c r="G238" s="155"/>
      <c r="H238" s="155"/>
      <c r="I238" s="155"/>
    </row>
    <row r="239" spans="1:9">
      <c r="A239" s="155"/>
      <c r="B239" s="155"/>
      <c r="C239" s="155"/>
      <c r="D239" s="155"/>
      <c r="E239" s="155"/>
      <c r="F239" s="155"/>
      <c r="G239" s="155"/>
      <c r="H239" s="155"/>
      <c r="I239" s="155"/>
    </row>
    <row r="240" spans="1:9">
      <c r="A240" s="155"/>
      <c r="B240" s="155"/>
      <c r="C240" s="155"/>
      <c r="D240" s="155"/>
      <c r="E240" s="155"/>
      <c r="F240" s="155"/>
      <c r="G240" s="155"/>
      <c r="H240" s="155"/>
      <c r="I240" s="155"/>
    </row>
    <row r="241" spans="1:9">
      <c r="A241" s="155"/>
      <c r="B241" s="155"/>
      <c r="C241" s="155"/>
      <c r="D241" s="155"/>
      <c r="E241" s="155"/>
      <c r="F241" s="155"/>
      <c r="G241" s="155"/>
      <c r="H241" s="155"/>
      <c r="I241" s="155"/>
    </row>
    <row r="242" spans="1:9">
      <c r="A242" s="155"/>
      <c r="B242" s="155"/>
      <c r="C242" s="155"/>
      <c r="D242" s="155"/>
      <c r="E242" s="155"/>
      <c r="F242" s="155"/>
      <c r="G242" s="155"/>
      <c r="H242" s="155"/>
      <c r="I242" s="155"/>
    </row>
    <row r="243" spans="1:9">
      <c r="A243" s="155"/>
      <c r="B243" s="155"/>
      <c r="C243" s="155"/>
      <c r="D243" s="155"/>
      <c r="E243" s="155"/>
      <c r="F243" s="155"/>
      <c r="G243" s="155"/>
      <c r="H243" s="155"/>
      <c r="I243" s="155"/>
    </row>
    <row r="244" spans="1:9">
      <c r="A244" s="155"/>
      <c r="B244" s="155"/>
      <c r="C244" s="155"/>
      <c r="D244" s="155"/>
      <c r="E244" s="155"/>
      <c r="F244" s="155"/>
      <c r="G244" s="155"/>
      <c r="H244" s="155"/>
      <c r="I244" s="155"/>
    </row>
    <row r="245" spans="1:9">
      <c r="A245" s="155"/>
      <c r="B245" s="155"/>
      <c r="C245" s="155"/>
      <c r="D245" s="155"/>
      <c r="E245" s="155"/>
      <c r="F245" s="155"/>
      <c r="G245" s="155"/>
      <c r="H245" s="155"/>
      <c r="I245" s="155"/>
    </row>
    <row r="246" spans="1:9">
      <c r="A246" s="155"/>
      <c r="B246" s="155"/>
      <c r="C246" s="155"/>
      <c r="D246" s="155"/>
      <c r="E246" s="155"/>
      <c r="F246" s="155"/>
      <c r="G246" s="155"/>
      <c r="H246" s="155"/>
      <c r="I246" s="155"/>
    </row>
    <row r="247" spans="1:9">
      <c r="A247" s="155"/>
      <c r="B247" s="155"/>
      <c r="C247" s="155"/>
      <c r="D247" s="155"/>
      <c r="E247" s="155"/>
      <c r="F247" s="155"/>
      <c r="G247" s="155"/>
      <c r="H247" s="155"/>
      <c r="I247" s="155"/>
    </row>
    <row r="248" spans="1:9">
      <c r="A248" s="155"/>
      <c r="B248" s="155"/>
      <c r="C248" s="155"/>
      <c r="D248" s="155"/>
      <c r="E248" s="155"/>
      <c r="F248" s="155"/>
      <c r="G248" s="155"/>
      <c r="H248" s="155"/>
      <c r="I248" s="155"/>
    </row>
    <row r="249" spans="1:9">
      <c r="A249" s="155"/>
      <c r="B249" s="155"/>
      <c r="C249" s="155"/>
      <c r="D249" s="155"/>
      <c r="E249" s="155"/>
      <c r="F249" s="155"/>
      <c r="G249" s="155"/>
      <c r="H249" s="155"/>
      <c r="I249" s="155"/>
    </row>
    <row r="250" spans="1:9">
      <c r="A250" s="155"/>
      <c r="B250" s="155"/>
      <c r="C250" s="155"/>
      <c r="D250" s="155"/>
      <c r="E250" s="155"/>
      <c r="F250" s="155"/>
      <c r="G250" s="155"/>
      <c r="H250" s="155"/>
      <c r="I250" s="155"/>
    </row>
    <row r="251" spans="1:9">
      <c r="A251" s="155"/>
      <c r="B251" s="155"/>
      <c r="C251" s="155"/>
      <c r="D251" s="155"/>
      <c r="E251" s="155"/>
      <c r="F251" s="155"/>
      <c r="G251" s="155"/>
      <c r="H251" s="155"/>
      <c r="I251" s="155"/>
    </row>
    <row r="252" spans="1:9">
      <c r="A252" s="155"/>
      <c r="B252" s="155"/>
      <c r="C252" s="155"/>
      <c r="D252" s="155"/>
      <c r="E252" s="155"/>
      <c r="F252" s="155"/>
      <c r="G252" s="155"/>
      <c r="H252" s="155"/>
      <c r="I252" s="155"/>
    </row>
    <row r="253" spans="1:9">
      <c r="A253" s="155"/>
      <c r="B253" s="155"/>
      <c r="C253" s="155"/>
      <c r="D253" s="155"/>
      <c r="E253" s="155"/>
      <c r="F253" s="155"/>
      <c r="G253" s="155"/>
      <c r="H253" s="155"/>
      <c r="I253" s="155"/>
    </row>
    <row r="254" spans="1:9">
      <c r="A254" s="155"/>
      <c r="B254" s="155"/>
      <c r="C254" s="155"/>
      <c r="D254" s="155"/>
      <c r="E254" s="155"/>
      <c r="F254" s="155"/>
      <c r="G254" s="155"/>
      <c r="H254" s="155"/>
      <c r="I254" s="155"/>
    </row>
    <row r="255" spans="1:9">
      <c r="A255" s="155"/>
      <c r="B255" s="155"/>
      <c r="C255" s="155"/>
      <c r="D255" s="155"/>
      <c r="E255" s="155"/>
      <c r="F255" s="155"/>
      <c r="G255" s="155"/>
      <c r="H255" s="155"/>
      <c r="I255" s="155"/>
    </row>
    <row r="256" spans="1:9">
      <c r="A256" s="155"/>
      <c r="B256" s="155"/>
      <c r="C256" s="155"/>
      <c r="D256" s="155"/>
      <c r="E256" s="155"/>
      <c r="F256" s="155"/>
      <c r="G256" s="155"/>
      <c r="H256" s="155"/>
      <c r="I256" s="155"/>
    </row>
    <row r="257" spans="1:9">
      <c r="A257" s="155"/>
      <c r="B257" s="155"/>
      <c r="C257" s="155"/>
      <c r="D257" s="155"/>
      <c r="E257" s="155"/>
      <c r="F257" s="155"/>
      <c r="G257" s="155"/>
      <c r="H257" s="155"/>
      <c r="I257" s="155"/>
    </row>
    <row r="258" spans="1:9">
      <c r="A258" s="155"/>
      <c r="B258" s="155"/>
      <c r="C258" s="155"/>
      <c r="D258" s="155"/>
      <c r="E258" s="155"/>
      <c r="F258" s="155"/>
      <c r="G258" s="155"/>
      <c r="H258" s="155"/>
      <c r="I258" s="155"/>
    </row>
    <row r="259" spans="1:9">
      <c r="A259" s="155"/>
      <c r="B259" s="155"/>
      <c r="C259" s="155"/>
      <c r="D259" s="155"/>
      <c r="E259" s="155"/>
      <c r="F259" s="155"/>
      <c r="G259" s="155"/>
      <c r="H259" s="155"/>
      <c r="I259" s="155"/>
    </row>
    <row r="260" spans="1:9">
      <c r="A260" s="155"/>
      <c r="B260" s="155"/>
      <c r="C260" s="155"/>
      <c r="D260" s="155"/>
      <c r="E260" s="155"/>
      <c r="F260" s="155"/>
      <c r="G260" s="155"/>
      <c r="H260" s="155"/>
      <c r="I260" s="155"/>
    </row>
    <row r="261" spans="1:9">
      <c r="A261" s="155"/>
      <c r="B261" s="155"/>
      <c r="C261" s="155"/>
      <c r="D261" s="155"/>
      <c r="E261" s="155"/>
      <c r="F261" s="155"/>
      <c r="G261" s="155"/>
      <c r="H261" s="155"/>
      <c r="I261" s="155"/>
    </row>
    <row r="262" spans="1:9">
      <c r="A262" s="155"/>
      <c r="B262" s="155"/>
      <c r="C262" s="155"/>
      <c r="D262" s="155"/>
      <c r="E262" s="155"/>
      <c r="F262" s="155"/>
      <c r="G262" s="155"/>
      <c r="H262" s="155"/>
      <c r="I262" s="155"/>
    </row>
    <row r="263" spans="1:9">
      <c r="A263" s="155"/>
      <c r="B263" s="155"/>
      <c r="C263" s="155"/>
      <c r="D263" s="155"/>
      <c r="E263" s="155"/>
      <c r="F263" s="155"/>
      <c r="G263" s="155"/>
      <c r="H263" s="155"/>
      <c r="I263" s="155"/>
    </row>
    <row r="264" spans="1:9">
      <c r="A264" s="155"/>
      <c r="B264" s="155"/>
      <c r="C264" s="155"/>
      <c r="D264" s="155"/>
      <c r="E264" s="155"/>
      <c r="F264" s="155"/>
      <c r="G264" s="155"/>
      <c r="H264" s="155"/>
      <c r="I264" s="155"/>
    </row>
    <row r="265" spans="1:9">
      <c r="A265" s="155"/>
      <c r="B265" s="155"/>
      <c r="C265" s="155"/>
      <c r="D265" s="155"/>
      <c r="E265" s="155"/>
      <c r="F265" s="155"/>
      <c r="G265" s="155"/>
      <c r="H265" s="155"/>
      <c r="I265" s="155"/>
    </row>
    <row r="266" spans="1:9">
      <c r="A266" s="155"/>
      <c r="B266" s="155"/>
      <c r="C266" s="155"/>
      <c r="D266" s="155"/>
      <c r="E266" s="155"/>
      <c r="F266" s="155"/>
      <c r="G266" s="155"/>
      <c r="H266" s="155"/>
      <c r="I266" s="155"/>
    </row>
    <row r="267" spans="1:9">
      <c r="A267" s="155"/>
      <c r="B267" s="155"/>
      <c r="C267" s="155"/>
      <c r="D267" s="155"/>
      <c r="E267" s="155"/>
      <c r="F267" s="155"/>
      <c r="G267" s="155"/>
      <c r="H267" s="155"/>
      <c r="I267" s="155"/>
    </row>
    <row r="268" spans="1:9">
      <c r="A268" s="155"/>
      <c r="B268" s="155"/>
      <c r="C268" s="155"/>
      <c r="D268" s="155"/>
      <c r="E268" s="155"/>
      <c r="F268" s="155"/>
      <c r="G268" s="155"/>
      <c r="H268" s="155"/>
      <c r="I268" s="155"/>
    </row>
    <row r="269" spans="1:9">
      <c r="A269" s="155"/>
      <c r="B269" s="155"/>
      <c r="C269" s="155"/>
      <c r="D269" s="155"/>
      <c r="E269" s="155"/>
      <c r="F269" s="155"/>
      <c r="G269" s="155"/>
      <c r="H269" s="155"/>
      <c r="I269" s="155"/>
    </row>
    <row r="270" spans="1:9">
      <c r="A270" s="155"/>
      <c r="B270" s="155"/>
      <c r="C270" s="155"/>
      <c r="D270" s="155"/>
      <c r="E270" s="155"/>
      <c r="F270" s="155"/>
      <c r="G270" s="155"/>
      <c r="H270" s="155"/>
      <c r="I270" s="155"/>
    </row>
    <row r="271" spans="1:9">
      <c r="A271" s="155"/>
      <c r="B271" s="155"/>
      <c r="C271" s="155"/>
      <c r="D271" s="155"/>
      <c r="E271" s="155"/>
      <c r="F271" s="155"/>
      <c r="G271" s="155"/>
      <c r="H271" s="155"/>
      <c r="I271" s="155"/>
    </row>
    <row r="272" spans="1:9">
      <c r="A272" s="155"/>
      <c r="B272" s="155"/>
      <c r="C272" s="155"/>
      <c r="D272" s="155"/>
      <c r="E272" s="155"/>
      <c r="F272" s="155"/>
      <c r="G272" s="155"/>
      <c r="H272" s="155"/>
      <c r="I272" s="155"/>
    </row>
    <row r="273" spans="1:9">
      <c r="A273" s="155"/>
      <c r="B273" s="155"/>
      <c r="C273" s="155"/>
      <c r="D273" s="155"/>
      <c r="E273" s="155"/>
      <c r="F273" s="155"/>
      <c r="G273" s="155"/>
      <c r="H273" s="155"/>
      <c r="I273" s="155"/>
    </row>
    <row r="274" spans="1:9">
      <c r="A274" s="155"/>
      <c r="B274" s="155"/>
      <c r="C274" s="155"/>
      <c r="D274" s="155"/>
      <c r="E274" s="155"/>
      <c r="F274" s="155"/>
      <c r="G274" s="155"/>
      <c r="H274" s="155"/>
      <c r="I274" s="155"/>
    </row>
    <row r="275" spans="1:9">
      <c r="A275" s="155"/>
      <c r="B275" s="155"/>
      <c r="C275" s="155"/>
      <c r="D275" s="155"/>
      <c r="E275" s="155"/>
      <c r="F275" s="155"/>
      <c r="G275" s="155"/>
      <c r="H275" s="155"/>
      <c r="I275" s="155"/>
    </row>
    <row r="276" spans="1:9">
      <c r="A276" s="155"/>
      <c r="B276" s="155"/>
      <c r="C276" s="155"/>
      <c r="D276" s="155"/>
      <c r="E276" s="155"/>
      <c r="F276" s="155"/>
      <c r="G276" s="155"/>
      <c r="H276" s="155"/>
      <c r="I276" s="155"/>
    </row>
    <row r="277" spans="1:9">
      <c r="A277" s="155"/>
      <c r="B277" s="155"/>
      <c r="C277" s="155"/>
      <c r="D277" s="155"/>
      <c r="E277" s="155"/>
      <c r="F277" s="155"/>
      <c r="G277" s="155"/>
      <c r="H277" s="155"/>
      <c r="I277" s="155"/>
    </row>
    <row r="278" spans="1:9">
      <c r="A278" s="155"/>
      <c r="B278" s="155"/>
      <c r="C278" s="155"/>
      <c r="D278" s="155"/>
      <c r="E278" s="155"/>
      <c r="F278" s="155"/>
      <c r="G278" s="155"/>
      <c r="H278" s="155"/>
      <c r="I278" s="155"/>
    </row>
    <row r="279" spans="1:9">
      <c r="A279" s="155"/>
      <c r="B279" s="155"/>
      <c r="C279" s="155"/>
      <c r="D279" s="155"/>
      <c r="E279" s="155"/>
      <c r="F279" s="155"/>
      <c r="G279" s="155"/>
      <c r="H279" s="155"/>
      <c r="I279" s="155"/>
    </row>
    <row r="280" spans="1:9">
      <c r="A280" s="155"/>
      <c r="B280" s="155"/>
      <c r="C280" s="155"/>
      <c r="D280" s="155"/>
      <c r="E280" s="155"/>
      <c r="F280" s="155"/>
      <c r="G280" s="155"/>
      <c r="H280" s="155"/>
      <c r="I280" s="155"/>
    </row>
    <row r="281" spans="1:9">
      <c r="A281" s="155"/>
      <c r="B281" s="155"/>
      <c r="C281" s="155"/>
      <c r="D281" s="155"/>
      <c r="E281" s="155"/>
      <c r="F281" s="155"/>
      <c r="G281" s="155"/>
      <c r="H281" s="155"/>
      <c r="I281" s="155"/>
    </row>
    <row r="282" spans="1:9">
      <c r="A282" s="155"/>
      <c r="B282" s="155"/>
      <c r="C282" s="155"/>
      <c r="D282" s="155"/>
      <c r="E282" s="155"/>
      <c r="F282" s="155"/>
      <c r="G282" s="155"/>
      <c r="H282" s="155"/>
      <c r="I282" s="155"/>
    </row>
    <row r="283" spans="1:9">
      <c r="A283" s="155"/>
      <c r="B283" s="155"/>
      <c r="C283" s="155"/>
      <c r="D283" s="155"/>
      <c r="E283" s="155"/>
      <c r="F283" s="155"/>
      <c r="G283" s="155"/>
      <c r="H283" s="155"/>
      <c r="I283" s="155"/>
    </row>
    <row r="284" spans="1:9">
      <c r="A284" s="155"/>
      <c r="B284" s="155"/>
      <c r="C284" s="155"/>
      <c r="D284" s="155"/>
      <c r="E284" s="155"/>
      <c r="F284" s="155"/>
      <c r="G284" s="155"/>
      <c r="H284" s="155"/>
      <c r="I284" s="155"/>
    </row>
    <row r="285" spans="1:9">
      <c r="A285" s="155"/>
      <c r="B285" s="155"/>
      <c r="C285" s="155"/>
      <c r="D285" s="155"/>
      <c r="E285" s="155"/>
      <c r="F285" s="155"/>
      <c r="G285" s="155"/>
      <c r="H285" s="155"/>
      <c r="I285" s="155"/>
    </row>
    <row r="286" spans="1:9">
      <c r="A286" s="155"/>
      <c r="B286" s="155"/>
      <c r="C286" s="155"/>
      <c r="D286" s="155"/>
      <c r="E286" s="155"/>
      <c r="F286" s="155"/>
      <c r="G286" s="155"/>
      <c r="H286" s="155"/>
      <c r="I286" s="155"/>
    </row>
    <row r="287" spans="1:9">
      <c r="A287" s="155"/>
      <c r="B287" s="155"/>
      <c r="C287" s="155"/>
      <c r="D287" s="155"/>
      <c r="E287" s="155"/>
      <c r="F287" s="155"/>
      <c r="G287" s="155"/>
      <c r="H287" s="155"/>
      <c r="I287" s="155"/>
    </row>
    <row r="288" spans="1:9">
      <c r="A288" s="155"/>
      <c r="B288" s="155"/>
      <c r="C288" s="155"/>
      <c r="D288" s="155"/>
      <c r="E288" s="155"/>
      <c r="F288" s="155"/>
      <c r="G288" s="155"/>
      <c r="H288" s="155"/>
      <c r="I288" s="155"/>
    </row>
    <row r="289" spans="1:9">
      <c r="A289" s="155"/>
      <c r="B289" s="155"/>
      <c r="C289" s="155"/>
      <c r="D289" s="155"/>
      <c r="E289" s="155"/>
      <c r="F289" s="155"/>
      <c r="G289" s="155"/>
      <c r="H289" s="155"/>
      <c r="I289" s="155"/>
    </row>
    <row r="290" spans="1:9">
      <c r="A290" s="155"/>
      <c r="B290" s="155"/>
      <c r="C290" s="155"/>
      <c r="D290" s="155"/>
      <c r="E290" s="155"/>
      <c r="F290" s="155"/>
      <c r="G290" s="155"/>
      <c r="H290" s="155"/>
      <c r="I290" s="155"/>
    </row>
    <row r="291" spans="1:9">
      <c r="A291" s="155"/>
      <c r="B291" s="155"/>
      <c r="C291" s="155"/>
      <c r="D291" s="155"/>
      <c r="E291" s="155"/>
      <c r="F291" s="155"/>
      <c r="G291" s="155"/>
      <c r="H291" s="155"/>
      <c r="I291" s="155"/>
    </row>
    <row r="292" spans="1:9">
      <c r="A292" s="155"/>
      <c r="B292" s="155"/>
      <c r="C292" s="155"/>
      <c r="D292" s="155"/>
      <c r="E292" s="155"/>
      <c r="F292" s="155"/>
      <c r="G292" s="155"/>
      <c r="H292" s="155"/>
      <c r="I292" s="155"/>
    </row>
    <row r="293" spans="1:9">
      <c r="A293" s="155"/>
      <c r="B293" s="155"/>
      <c r="C293" s="155"/>
      <c r="D293" s="155"/>
      <c r="E293" s="155"/>
      <c r="F293" s="155"/>
      <c r="G293" s="155"/>
      <c r="H293" s="155"/>
      <c r="I293" s="155"/>
    </row>
    <row r="294" spans="1:9">
      <c r="A294" s="155"/>
      <c r="B294" s="155"/>
      <c r="C294" s="155"/>
      <c r="D294" s="155"/>
      <c r="E294" s="155"/>
      <c r="F294" s="155"/>
      <c r="G294" s="155"/>
      <c r="H294" s="155"/>
      <c r="I294" s="155"/>
    </row>
    <row r="295" spans="1:9">
      <c r="A295" s="155"/>
      <c r="B295" s="155"/>
      <c r="C295" s="155"/>
      <c r="D295" s="155"/>
      <c r="E295" s="155"/>
      <c r="F295" s="155"/>
      <c r="G295" s="155"/>
      <c r="H295" s="155"/>
      <c r="I295" s="155"/>
    </row>
    <row r="296" spans="1:9">
      <c r="A296" s="155"/>
      <c r="B296" s="155"/>
      <c r="C296" s="155"/>
      <c r="D296" s="155"/>
      <c r="E296" s="155"/>
      <c r="F296" s="155"/>
      <c r="G296" s="155"/>
      <c r="H296" s="155"/>
      <c r="I296" s="155"/>
    </row>
    <row r="297" spans="1:9">
      <c r="A297" s="155"/>
      <c r="B297" s="155"/>
      <c r="C297" s="155"/>
      <c r="D297" s="155"/>
      <c r="E297" s="155"/>
      <c r="F297" s="155"/>
      <c r="G297" s="155"/>
      <c r="H297" s="155"/>
      <c r="I297" s="155"/>
    </row>
    <row r="298" spans="1:9">
      <c r="A298" s="155"/>
      <c r="B298" s="155"/>
      <c r="C298" s="155"/>
      <c r="D298" s="155"/>
      <c r="E298" s="155"/>
      <c r="F298" s="155"/>
      <c r="G298" s="155"/>
      <c r="H298" s="155"/>
      <c r="I298" s="155"/>
    </row>
    <row r="299" spans="1:9">
      <c r="A299" s="155"/>
      <c r="B299" s="155"/>
      <c r="C299" s="155"/>
      <c r="D299" s="155"/>
      <c r="E299" s="155"/>
      <c r="F299" s="155"/>
      <c r="G299" s="155"/>
      <c r="H299" s="155"/>
      <c r="I299" s="155"/>
    </row>
    <row r="300" spans="1:9">
      <c r="A300" s="155"/>
      <c r="B300" s="155"/>
      <c r="C300" s="155"/>
      <c r="D300" s="155"/>
      <c r="E300" s="155"/>
      <c r="F300" s="155"/>
      <c r="G300" s="155"/>
      <c r="H300" s="155"/>
      <c r="I300" s="155"/>
    </row>
    <row r="301" spans="1:9">
      <c r="A301" s="155"/>
      <c r="B301" s="155"/>
      <c r="C301" s="155"/>
      <c r="D301" s="155"/>
      <c r="E301" s="155"/>
      <c r="F301" s="155"/>
      <c r="G301" s="155"/>
      <c r="H301" s="155"/>
      <c r="I301" s="155"/>
    </row>
    <row r="302" spans="1:9">
      <c r="A302" s="155"/>
      <c r="B302" s="155"/>
      <c r="C302" s="155"/>
      <c r="D302" s="155"/>
      <c r="E302" s="155"/>
      <c r="F302" s="155"/>
      <c r="G302" s="155"/>
      <c r="H302" s="155"/>
      <c r="I302" s="155"/>
    </row>
    <row r="303" spans="1:9">
      <c r="A303" s="155"/>
      <c r="B303" s="155"/>
      <c r="C303" s="155"/>
      <c r="D303" s="155"/>
      <c r="E303" s="155"/>
      <c r="F303" s="155"/>
      <c r="G303" s="155"/>
      <c r="H303" s="155"/>
      <c r="I303" s="155"/>
    </row>
    <row r="304" spans="1:9">
      <c r="A304" s="155"/>
      <c r="B304" s="155"/>
      <c r="C304" s="155"/>
      <c r="D304" s="155"/>
      <c r="E304" s="155"/>
      <c r="F304" s="155"/>
      <c r="G304" s="155"/>
      <c r="H304" s="155"/>
      <c r="I304" s="155"/>
    </row>
    <row r="305" spans="1:9">
      <c r="A305" s="155"/>
      <c r="B305" s="155"/>
      <c r="C305" s="155"/>
      <c r="D305" s="155"/>
      <c r="E305" s="155"/>
      <c r="F305" s="155"/>
      <c r="G305" s="155"/>
      <c r="H305" s="155"/>
      <c r="I305" s="155"/>
    </row>
    <row r="306" spans="1:9">
      <c r="A306" s="155"/>
      <c r="B306" s="155"/>
      <c r="C306" s="155"/>
      <c r="D306" s="155"/>
      <c r="E306" s="155"/>
      <c r="F306" s="155"/>
      <c r="G306" s="155"/>
      <c r="H306" s="155"/>
      <c r="I306" s="155"/>
    </row>
    <row r="307" spans="1:9">
      <c r="A307" s="155"/>
      <c r="B307" s="155"/>
      <c r="C307" s="155"/>
      <c r="D307" s="155"/>
      <c r="E307" s="155"/>
      <c r="F307" s="155"/>
      <c r="G307" s="155"/>
      <c r="H307" s="155"/>
      <c r="I307" s="155"/>
    </row>
    <row r="308" spans="1:9">
      <c r="A308" s="155"/>
      <c r="B308" s="155"/>
      <c r="C308" s="155"/>
      <c r="D308" s="155"/>
      <c r="E308" s="155"/>
      <c r="F308" s="155"/>
      <c r="G308" s="155"/>
      <c r="H308" s="155"/>
      <c r="I308" s="155"/>
    </row>
    <row r="309" spans="1:9">
      <c r="A309" s="155"/>
      <c r="B309" s="155"/>
      <c r="C309" s="155"/>
      <c r="D309" s="155"/>
      <c r="E309" s="155"/>
      <c r="F309" s="155"/>
      <c r="G309" s="155"/>
      <c r="H309" s="155"/>
      <c r="I309" s="155"/>
    </row>
    <row r="310" spans="1:9">
      <c r="A310" s="155"/>
      <c r="B310" s="155"/>
      <c r="C310" s="155"/>
      <c r="D310" s="155"/>
      <c r="E310" s="155"/>
      <c r="F310" s="155"/>
      <c r="G310" s="155"/>
      <c r="H310" s="155"/>
      <c r="I310" s="155"/>
    </row>
    <row r="311" spans="1:9">
      <c r="A311" s="155"/>
      <c r="B311" s="155"/>
      <c r="C311" s="155"/>
      <c r="D311" s="155"/>
      <c r="E311" s="155"/>
      <c r="F311" s="155"/>
      <c r="G311" s="155"/>
      <c r="H311" s="155"/>
      <c r="I311" s="155"/>
    </row>
    <row r="312" spans="1:9">
      <c r="A312" s="155"/>
      <c r="B312" s="155"/>
      <c r="C312" s="155"/>
      <c r="D312" s="155"/>
      <c r="E312" s="155"/>
      <c r="F312" s="155"/>
      <c r="G312" s="155"/>
      <c r="H312" s="155"/>
      <c r="I312" s="155"/>
    </row>
    <row r="313" spans="1:9">
      <c r="A313" s="155"/>
      <c r="B313" s="155"/>
      <c r="C313" s="155"/>
      <c r="D313" s="155"/>
      <c r="E313" s="155"/>
      <c r="F313" s="155"/>
      <c r="G313" s="155"/>
      <c r="H313" s="155"/>
      <c r="I313" s="155"/>
    </row>
    <row r="314" spans="1:9">
      <c r="A314" s="155"/>
      <c r="B314" s="155"/>
      <c r="C314" s="155"/>
      <c r="D314" s="155"/>
      <c r="E314" s="155"/>
      <c r="F314" s="155"/>
      <c r="G314" s="155"/>
      <c r="H314" s="155"/>
      <c r="I314" s="155"/>
    </row>
    <row r="315" spans="1:9">
      <c r="A315" s="155"/>
      <c r="B315" s="155"/>
      <c r="C315" s="155"/>
      <c r="D315" s="155"/>
      <c r="E315" s="155"/>
      <c r="F315" s="155"/>
      <c r="G315" s="155"/>
      <c r="H315" s="155"/>
      <c r="I315" s="155"/>
    </row>
    <row r="316" spans="1:9">
      <c r="A316" s="155"/>
      <c r="B316" s="155"/>
      <c r="C316" s="155"/>
      <c r="D316" s="155"/>
      <c r="E316" s="155"/>
      <c r="F316" s="155"/>
      <c r="G316" s="155"/>
      <c r="H316" s="155"/>
      <c r="I316" s="155"/>
    </row>
    <row r="317" spans="1:9">
      <c r="A317" s="155"/>
      <c r="B317" s="155"/>
      <c r="C317" s="155"/>
      <c r="D317" s="155"/>
      <c r="E317" s="155"/>
      <c r="F317" s="155"/>
      <c r="G317" s="155"/>
      <c r="H317" s="155"/>
      <c r="I317" s="155"/>
    </row>
    <row r="318" spans="1:9">
      <c r="A318" s="155"/>
      <c r="B318" s="155"/>
      <c r="C318" s="155"/>
      <c r="D318" s="155"/>
      <c r="E318" s="155"/>
      <c r="F318" s="155"/>
      <c r="G318" s="155"/>
      <c r="H318" s="155"/>
      <c r="I318" s="155"/>
    </row>
    <row r="319" spans="1:9">
      <c r="A319" s="155"/>
      <c r="B319" s="155"/>
      <c r="C319" s="155"/>
      <c r="D319" s="155"/>
      <c r="E319" s="155"/>
      <c r="F319" s="155"/>
      <c r="G319" s="155"/>
      <c r="H319" s="155"/>
      <c r="I319" s="155"/>
    </row>
    <row r="320" spans="1:9">
      <c r="A320" s="155"/>
      <c r="B320" s="155"/>
      <c r="C320" s="155"/>
      <c r="D320" s="155"/>
      <c r="E320" s="155"/>
      <c r="F320" s="155"/>
      <c r="G320" s="155"/>
      <c r="H320" s="155"/>
      <c r="I320" s="155"/>
    </row>
    <row r="321" spans="1:9">
      <c r="A321" s="155"/>
      <c r="B321" s="155"/>
      <c r="C321" s="155"/>
      <c r="D321" s="155"/>
      <c r="E321" s="155"/>
      <c r="F321" s="155"/>
      <c r="G321" s="155"/>
      <c r="H321" s="155"/>
      <c r="I321" s="155"/>
    </row>
    <row r="322" spans="1:9">
      <c r="A322" s="155"/>
      <c r="B322" s="155"/>
      <c r="C322" s="155"/>
      <c r="D322" s="155"/>
      <c r="E322" s="155"/>
      <c r="F322" s="155"/>
      <c r="G322" s="155"/>
      <c r="H322" s="155"/>
      <c r="I322" s="155"/>
    </row>
    <row r="323" spans="1:9">
      <c r="A323" s="155"/>
      <c r="B323" s="155"/>
      <c r="C323" s="155"/>
      <c r="D323" s="155"/>
      <c r="E323" s="155"/>
      <c r="F323" s="155"/>
      <c r="G323" s="155"/>
      <c r="H323" s="155"/>
      <c r="I323" s="155"/>
    </row>
    <row r="324" spans="1:9">
      <c r="A324" s="155"/>
      <c r="B324" s="155"/>
      <c r="C324" s="155"/>
      <c r="D324" s="155"/>
      <c r="E324" s="155"/>
      <c r="F324" s="155"/>
      <c r="G324" s="155"/>
      <c r="H324" s="155"/>
      <c r="I324" s="155"/>
    </row>
    <row r="325" spans="1:9">
      <c r="A325" s="155"/>
      <c r="B325" s="155"/>
      <c r="C325" s="155"/>
      <c r="D325" s="155"/>
      <c r="E325" s="155"/>
      <c r="F325" s="155"/>
      <c r="G325" s="155"/>
      <c r="H325" s="155"/>
      <c r="I325" s="155"/>
    </row>
    <row r="326" spans="1:9">
      <c r="A326" s="155"/>
      <c r="B326" s="155"/>
      <c r="C326" s="155"/>
      <c r="D326" s="155"/>
      <c r="E326" s="155"/>
      <c r="F326" s="155"/>
      <c r="G326" s="155"/>
      <c r="H326" s="155"/>
      <c r="I326" s="155"/>
    </row>
    <row r="327" spans="1:9">
      <c r="A327" s="155"/>
      <c r="B327" s="155"/>
      <c r="C327" s="155"/>
      <c r="D327" s="155"/>
      <c r="E327" s="155"/>
      <c r="F327" s="155"/>
      <c r="G327" s="155"/>
      <c r="H327" s="155"/>
      <c r="I327" s="155"/>
    </row>
    <row r="328" spans="1:9">
      <c r="A328" s="155"/>
      <c r="B328" s="155"/>
      <c r="C328" s="155"/>
      <c r="D328" s="155"/>
      <c r="E328" s="155"/>
      <c r="F328" s="155"/>
      <c r="G328" s="155"/>
      <c r="H328" s="155"/>
      <c r="I328" s="155"/>
    </row>
    <row r="329" spans="1:9">
      <c r="A329" s="155"/>
      <c r="B329" s="155"/>
      <c r="C329" s="155"/>
      <c r="D329" s="155"/>
      <c r="E329" s="155"/>
      <c r="F329" s="155"/>
      <c r="G329" s="155"/>
      <c r="H329" s="155"/>
      <c r="I329" s="155"/>
    </row>
    <row r="330" spans="1:9">
      <c r="A330" s="155"/>
      <c r="B330" s="155"/>
      <c r="C330" s="155"/>
      <c r="D330" s="155"/>
      <c r="E330" s="155"/>
      <c r="F330" s="155"/>
      <c r="G330" s="155"/>
      <c r="H330" s="155"/>
      <c r="I330" s="155"/>
    </row>
    <row r="331" spans="1:9">
      <c r="A331" s="155"/>
      <c r="B331" s="155"/>
      <c r="C331" s="155"/>
      <c r="D331" s="155"/>
      <c r="E331" s="155"/>
      <c r="F331" s="155"/>
      <c r="G331" s="155"/>
      <c r="H331" s="155"/>
      <c r="I331" s="155"/>
    </row>
    <row r="332" spans="1:9">
      <c r="A332" s="155"/>
      <c r="B332" s="155"/>
      <c r="C332" s="155"/>
      <c r="D332" s="155"/>
      <c r="E332" s="155"/>
      <c r="F332" s="155"/>
      <c r="G332" s="155"/>
      <c r="H332" s="155"/>
      <c r="I332" s="155"/>
    </row>
    <row r="333" spans="1:9">
      <c r="A333" s="155"/>
      <c r="B333" s="155"/>
      <c r="C333" s="155"/>
      <c r="D333" s="155"/>
      <c r="E333" s="155"/>
      <c r="F333" s="155"/>
      <c r="G333" s="155"/>
      <c r="H333" s="155"/>
      <c r="I333" s="155"/>
    </row>
    <row r="334" spans="1:9">
      <c r="A334" s="155"/>
      <c r="B334" s="155"/>
      <c r="C334" s="155"/>
      <c r="D334" s="155"/>
      <c r="E334" s="155"/>
      <c r="F334" s="155"/>
      <c r="G334" s="155"/>
      <c r="H334" s="155"/>
      <c r="I334" s="155"/>
    </row>
    <row r="335" spans="1:9">
      <c r="A335" s="155"/>
      <c r="B335" s="155"/>
      <c r="C335" s="155"/>
      <c r="D335" s="155"/>
      <c r="E335" s="155"/>
      <c r="F335" s="155"/>
      <c r="G335" s="155"/>
      <c r="H335" s="155"/>
      <c r="I335" s="155"/>
    </row>
    <row r="336" spans="1:9">
      <c r="A336" s="155"/>
      <c r="B336" s="155"/>
      <c r="C336" s="155"/>
      <c r="D336" s="155"/>
      <c r="E336" s="155"/>
      <c r="F336" s="155"/>
      <c r="G336" s="155"/>
      <c r="H336" s="155"/>
      <c r="I336" s="155"/>
    </row>
    <row r="337" spans="1:9">
      <c r="A337" s="155"/>
      <c r="B337" s="155"/>
      <c r="C337" s="155"/>
      <c r="D337" s="155"/>
      <c r="E337" s="155"/>
      <c r="F337" s="155"/>
      <c r="G337" s="155"/>
      <c r="H337" s="155"/>
      <c r="I337" s="155"/>
    </row>
    <row r="338" spans="1:9">
      <c r="A338" s="155"/>
      <c r="B338" s="155"/>
      <c r="C338" s="155"/>
      <c r="D338" s="155"/>
      <c r="E338" s="155"/>
      <c r="F338" s="155"/>
      <c r="G338" s="155"/>
      <c r="H338" s="155"/>
      <c r="I338" s="155"/>
    </row>
    <row r="339" spans="1:9">
      <c r="A339" s="155"/>
      <c r="B339" s="155"/>
      <c r="C339" s="155"/>
      <c r="D339" s="155"/>
      <c r="E339" s="155"/>
      <c r="F339" s="155"/>
      <c r="G339" s="155"/>
      <c r="H339" s="155"/>
      <c r="I339" s="155"/>
    </row>
    <row r="340" spans="1:9">
      <c r="A340" s="155"/>
      <c r="B340" s="155"/>
      <c r="C340" s="155"/>
      <c r="D340" s="155"/>
      <c r="E340" s="155"/>
      <c r="F340" s="155"/>
      <c r="G340" s="155"/>
      <c r="H340" s="155"/>
      <c r="I340" s="155"/>
    </row>
    <row r="341" spans="1:9">
      <c r="A341" s="155"/>
      <c r="B341" s="155"/>
      <c r="C341" s="155"/>
      <c r="D341" s="155"/>
      <c r="E341" s="155"/>
      <c r="F341" s="155"/>
      <c r="G341" s="155"/>
      <c r="H341" s="155"/>
      <c r="I341" s="155"/>
    </row>
    <row r="342" spans="1:9">
      <c r="A342" s="155"/>
      <c r="B342" s="155"/>
      <c r="C342" s="155"/>
      <c r="D342" s="155"/>
      <c r="E342" s="155"/>
      <c r="F342" s="155"/>
      <c r="G342" s="155"/>
      <c r="H342" s="155"/>
      <c r="I342" s="155"/>
    </row>
    <row r="343" spans="1:9">
      <c r="A343" s="155"/>
      <c r="B343" s="155"/>
      <c r="C343" s="155"/>
      <c r="D343" s="155"/>
      <c r="E343" s="155"/>
      <c r="F343" s="155"/>
      <c r="G343" s="155"/>
      <c r="H343" s="155"/>
      <c r="I343" s="155"/>
    </row>
    <row r="344" spans="1:9">
      <c r="A344" s="155"/>
      <c r="B344" s="155"/>
      <c r="C344" s="155"/>
      <c r="D344" s="155"/>
      <c r="E344" s="155"/>
      <c r="F344" s="155"/>
      <c r="G344" s="155"/>
      <c r="H344" s="155"/>
      <c r="I344" s="155"/>
    </row>
    <row r="345" spans="1:9">
      <c r="A345" s="155"/>
      <c r="B345" s="155"/>
      <c r="C345" s="155"/>
      <c r="D345" s="155"/>
      <c r="E345" s="155"/>
      <c r="F345" s="155"/>
      <c r="G345" s="155"/>
      <c r="H345" s="155"/>
      <c r="I345" s="155"/>
    </row>
    <row r="346" spans="1:9">
      <c r="A346" s="155"/>
      <c r="B346" s="155"/>
      <c r="C346" s="155"/>
      <c r="D346" s="155"/>
      <c r="E346" s="155"/>
      <c r="F346" s="155"/>
      <c r="G346" s="155"/>
      <c r="H346" s="155"/>
      <c r="I346" s="155"/>
    </row>
    <row r="347" spans="1:9">
      <c r="A347" s="155"/>
      <c r="B347" s="155"/>
      <c r="C347" s="155"/>
      <c r="D347" s="155"/>
      <c r="E347" s="155"/>
      <c r="F347" s="155"/>
      <c r="G347" s="155"/>
      <c r="H347" s="155"/>
      <c r="I347" s="155"/>
    </row>
    <row r="348" spans="1:9">
      <c r="A348" s="155"/>
      <c r="B348" s="155"/>
      <c r="C348" s="155"/>
      <c r="D348" s="155"/>
      <c r="E348" s="155"/>
      <c r="F348" s="155"/>
      <c r="G348" s="155"/>
      <c r="H348" s="155"/>
      <c r="I348" s="155"/>
    </row>
    <row r="349" spans="1:9">
      <c r="A349" s="155"/>
      <c r="B349" s="155"/>
      <c r="C349" s="155"/>
      <c r="D349" s="155"/>
      <c r="E349" s="155"/>
      <c r="F349" s="155"/>
      <c r="G349" s="155"/>
      <c r="H349" s="155"/>
      <c r="I349" s="155"/>
    </row>
    <row r="350" spans="1:9">
      <c r="A350" s="155"/>
      <c r="B350" s="155"/>
      <c r="C350" s="155"/>
      <c r="D350" s="155"/>
      <c r="E350" s="155"/>
      <c r="F350" s="155"/>
      <c r="G350" s="155"/>
      <c r="H350" s="155"/>
      <c r="I350" s="155"/>
    </row>
    <row r="351" spans="1:9">
      <c r="A351" s="155"/>
      <c r="B351" s="155"/>
      <c r="C351" s="155"/>
      <c r="D351" s="155"/>
      <c r="E351" s="155"/>
      <c r="F351" s="155"/>
      <c r="G351" s="155"/>
      <c r="H351" s="155"/>
      <c r="I351" s="155"/>
    </row>
    <row r="352" spans="1:9">
      <c r="A352" s="155"/>
      <c r="B352" s="155"/>
      <c r="C352" s="155"/>
      <c r="D352" s="155"/>
      <c r="E352" s="155"/>
      <c r="F352" s="155"/>
      <c r="G352" s="155"/>
      <c r="H352" s="155"/>
      <c r="I352" s="155"/>
    </row>
    <row r="353" spans="1:9">
      <c r="A353" s="155"/>
      <c r="B353" s="155"/>
      <c r="C353" s="155"/>
      <c r="D353" s="155"/>
      <c r="E353" s="155"/>
      <c r="F353" s="155"/>
      <c r="G353" s="155"/>
      <c r="H353" s="155"/>
      <c r="I353" s="155"/>
    </row>
    <row r="354" spans="1:9">
      <c r="A354" s="155"/>
      <c r="B354" s="155"/>
      <c r="C354" s="155"/>
      <c r="D354" s="155"/>
      <c r="E354" s="155"/>
      <c r="F354" s="155"/>
      <c r="G354" s="155"/>
      <c r="H354" s="155"/>
      <c r="I354" s="155"/>
    </row>
    <row r="355" spans="1:9">
      <c r="A355" s="155"/>
      <c r="B355" s="155"/>
      <c r="C355" s="155"/>
      <c r="D355" s="155"/>
      <c r="E355" s="155"/>
      <c r="F355" s="155"/>
      <c r="G355" s="155"/>
      <c r="H355" s="155"/>
      <c r="I355" s="155"/>
    </row>
    <row r="356" spans="1:9">
      <c r="A356" s="155"/>
      <c r="B356" s="155"/>
      <c r="C356" s="155"/>
      <c r="D356" s="155"/>
      <c r="E356" s="155"/>
      <c r="F356" s="155"/>
      <c r="G356" s="155"/>
      <c r="H356" s="155"/>
      <c r="I356" s="155"/>
    </row>
    <row r="357" spans="1:9">
      <c r="A357" s="155"/>
      <c r="B357" s="155"/>
      <c r="C357" s="155"/>
      <c r="D357" s="155"/>
      <c r="E357" s="155"/>
      <c r="F357" s="155"/>
      <c r="G357" s="155"/>
      <c r="H357" s="155"/>
      <c r="I357" s="155"/>
    </row>
    <row r="358" spans="1:9">
      <c r="A358" s="155"/>
      <c r="B358" s="155"/>
      <c r="C358" s="155"/>
      <c r="D358" s="155"/>
      <c r="E358" s="155"/>
      <c r="F358" s="155"/>
      <c r="G358" s="155"/>
      <c r="H358" s="155"/>
      <c r="I358" s="155"/>
    </row>
    <row r="359" spans="1:9">
      <c r="A359" s="155"/>
      <c r="B359" s="155"/>
      <c r="C359" s="155"/>
      <c r="D359" s="155"/>
      <c r="E359" s="155"/>
      <c r="F359" s="155"/>
      <c r="G359" s="155"/>
      <c r="H359" s="155"/>
      <c r="I359" s="155"/>
    </row>
    <row r="360" spans="1:9">
      <c r="A360" s="155"/>
      <c r="B360" s="155"/>
      <c r="C360" s="155"/>
      <c r="D360" s="155"/>
      <c r="E360" s="155"/>
      <c r="F360" s="155"/>
      <c r="G360" s="155"/>
      <c r="H360" s="155"/>
      <c r="I360" s="155"/>
    </row>
    <row r="361" spans="1:9">
      <c r="A361" s="155"/>
      <c r="B361" s="155"/>
      <c r="C361" s="155"/>
      <c r="D361" s="155"/>
      <c r="E361" s="155"/>
      <c r="F361" s="155"/>
      <c r="G361" s="155"/>
      <c r="H361" s="155"/>
      <c r="I361" s="155"/>
    </row>
    <row r="362" spans="1:9">
      <c r="A362" s="155"/>
      <c r="B362" s="155"/>
      <c r="C362" s="155"/>
      <c r="D362" s="155"/>
      <c r="E362" s="155"/>
      <c r="F362" s="155"/>
      <c r="G362" s="155"/>
      <c r="H362" s="155"/>
      <c r="I362" s="155"/>
    </row>
    <row r="363" spans="1:9">
      <c r="A363" s="155"/>
      <c r="B363" s="155"/>
      <c r="C363" s="155"/>
      <c r="D363" s="155"/>
      <c r="E363" s="155"/>
      <c r="F363" s="155"/>
      <c r="G363" s="155"/>
      <c r="H363" s="155"/>
      <c r="I363" s="155"/>
    </row>
    <row r="364" spans="1:9">
      <c r="A364" s="155"/>
      <c r="B364" s="155"/>
      <c r="C364" s="155"/>
      <c r="D364" s="155"/>
      <c r="E364" s="155"/>
      <c r="F364" s="155"/>
      <c r="G364" s="155"/>
      <c r="H364" s="155"/>
      <c r="I364" s="155"/>
    </row>
    <row r="365" spans="1:9">
      <c r="A365" s="155"/>
      <c r="B365" s="155"/>
      <c r="C365" s="155"/>
      <c r="D365" s="155"/>
      <c r="E365" s="155"/>
      <c r="F365" s="155"/>
      <c r="G365" s="155"/>
      <c r="H365" s="155"/>
      <c r="I365" s="155"/>
    </row>
    <row r="366" spans="1:9">
      <c r="A366" s="155"/>
      <c r="B366" s="155"/>
      <c r="C366" s="155"/>
      <c r="D366" s="155"/>
      <c r="E366" s="155"/>
      <c r="F366" s="155"/>
      <c r="G366" s="155"/>
      <c r="H366" s="155"/>
      <c r="I366" s="155"/>
    </row>
    <row r="367" spans="1:9">
      <c r="A367" s="155"/>
      <c r="B367" s="155"/>
      <c r="C367" s="155"/>
      <c r="D367" s="155"/>
      <c r="E367" s="155"/>
      <c r="F367" s="155"/>
      <c r="G367" s="155"/>
      <c r="H367" s="155"/>
      <c r="I367" s="155"/>
    </row>
    <row r="368" spans="1:9">
      <c r="A368" s="155"/>
      <c r="B368" s="155"/>
      <c r="C368" s="155"/>
      <c r="D368" s="155"/>
      <c r="E368" s="155"/>
      <c r="F368" s="155"/>
      <c r="G368" s="155"/>
      <c r="H368" s="155"/>
      <c r="I368" s="155"/>
    </row>
    <row r="369" spans="1:9">
      <c r="A369" s="155"/>
      <c r="B369" s="155"/>
      <c r="C369" s="155"/>
      <c r="D369" s="155"/>
      <c r="E369" s="155"/>
      <c r="F369" s="155"/>
      <c r="G369" s="155"/>
      <c r="H369" s="155"/>
      <c r="I369" s="155"/>
    </row>
    <row r="370" spans="1:9">
      <c r="A370" s="155"/>
      <c r="B370" s="155"/>
      <c r="C370" s="155"/>
      <c r="D370" s="155"/>
      <c r="E370" s="155"/>
      <c r="F370" s="155"/>
      <c r="G370" s="155"/>
      <c r="H370" s="155"/>
      <c r="I370" s="155"/>
    </row>
    <row r="371" spans="1:9">
      <c r="A371" s="155"/>
      <c r="B371" s="155"/>
      <c r="C371" s="155"/>
      <c r="D371" s="155"/>
      <c r="E371" s="155"/>
      <c r="F371" s="155"/>
      <c r="G371" s="155"/>
      <c r="H371" s="155"/>
      <c r="I371" s="155"/>
    </row>
    <row r="372" spans="1:9">
      <c r="A372" s="155"/>
      <c r="B372" s="155"/>
      <c r="C372" s="155"/>
      <c r="D372" s="155"/>
      <c r="E372" s="155"/>
      <c r="F372" s="155"/>
      <c r="G372" s="155"/>
      <c r="H372" s="155"/>
      <c r="I372" s="155"/>
    </row>
    <row r="373" spans="1:9">
      <c r="A373" s="155"/>
      <c r="B373" s="155"/>
      <c r="C373" s="155"/>
      <c r="D373" s="155"/>
      <c r="E373" s="155"/>
      <c r="F373" s="155"/>
      <c r="G373" s="155"/>
      <c r="H373" s="155"/>
      <c r="I373" s="155"/>
    </row>
    <row r="374" spans="1:9">
      <c r="A374" s="155"/>
      <c r="B374" s="155"/>
      <c r="C374" s="155"/>
      <c r="D374" s="155"/>
      <c r="E374" s="155"/>
      <c r="F374" s="155"/>
      <c r="G374" s="155"/>
      <c r="H374" s="155"/>
      <c r="I374" s="155"/>
    </row>
    <row r="375" spans="1:9">
      <c r="A375" s="155"/>
      <c r="B375" s="155"/>
      <c r="C375" s="155"/>
      <c r="D375" s="155"/>
      <c r="E375" s="155"/>
      <c r="F375" s="155"/>
      <c r="G375" s="155"/>
      <c r="H375" s="155"/>
      <c r="I375" s="155"/>
    </row>
    <row r="376" spans="1:9">
      <c r="A376" s="155"/>
      <c r="B376" s="155"/>
      <c r="C376" s="155"/>
      <c r="D376" s="155"/>
      <c r="E376" s="155"/>
      <c r="F376" s="155"/>
      <c r="G376" s="155"/>
      <c r="H376" s="155"/>
      <c r="I376" s="155"/>
    </row>
    <row r="377" spans="1:9">
      <c r="A377" s="155"/>
      <c r="B377" s="155"/>
      <c r="C377" s="155"/>
      <c r="D377" s="155"/>
      <c r="E377" s="155"/>
      <c r="F377" s="155"/>
      <c r="G377" s="155"/>
      <c r="H377" s="155"/>
      <c r="I377" s="155"/>
    </row>
    <row r="378" spans="1:9">
      <c r="A378" s="155"/>
      <c r="B378" s="155"/>
      <c r="C378" s="155"/>
      <c r="D378" s="155"/>
      <c r="E378" s="155"/>
      <c r="F378" s="155"/>
      <c r="G378" s="155"/>
      <c r="H378" s="155"/>
      <c r="I378" s="155"/>
    </row>
    <row r="379" spans="1:9">
      <c r="A379" s="155"/>
      <c r="B379" s="155"/>
      <c r="C379" s="155"/>
      <c r="D379" s="155"/>
      <c r="E379" s="155"/>
      <c r="F379" s="155"/>
      <c r="G379" s="155"/>
      <c r="H379" s="155"/>
      <c r="I379" s="155"/>
    </row>
    <row r="380" spans="1:9">
      <c r="A380" s="155"/>
      <c r="B380" s="155"/>
      <c r="C380" s="155"/>
      <c r="D380" s="155"/>
      <c r="E380" s="155"/>
      <c r="F380" s="155"/>
      <c r="G380" s="155"/>
      <c r="H380" s="155"/>
      <c r="I380" s="155"/>
    </row>
    <row r="381" spans="1:9">
      <c r="A381" s="155"/>
      <c r="B381" s="155"/>
      <c r="C381" s="155"/>
      <c r="D381" s="155"/>
      <c r="E381" s="155"/>
      <c r="F381" s="155"/>
      <c r="G381" s="155"/>
      <c r="H381" s="155"/>
      <c r="I381" s="155"/>
    </row>
    <row r="382" spans="1:9">
      <c r="A382" s="155"/>
      <c r="B382" s="155"/>
      <c r="C382" s="155"/>
      <c r="D382" s="155"/>
      <c r="E382" s="155"/>
      <c r="F382" s="155"/>
      <c r="G382" s="155"/>
      <c r="H382" s="155"/>
      <c r="I382" s="155"/>
    </row>
    <row r="383" spans="1:9">
      <c r="A383" s="155"/>
      <c r="B383" s="155"/>
      <c r="C383" s="155"/>
      <c r="D383" s="155"/>
      <c r="E383" s="155"/>
      <c r="F383" s="155"/>
      <c r="G383" s="155"/>
      <c r="H383" s="155"/>
      <c r="I383" s="155"/>
    </row>
    <row r="384" spans="1:9">
      <c r="A384" s="155"/>
      <c r="B384" s="155"/>
      <c r="C384" s="155"/>
      <c r="D384" s="155"/>
      <c r="E384" s="155"/>
      <c r="F384" s="155"/>
      <c r="G384" s="155"/>
      <c r="H384" s="155"/>
      <c r="I384" s="155"/>
    </row>
    <row r="385" spans="1:9">
      <c r="A385" s="155"/>
      <c r="B385" s="155"/>
      <c r="C385" s="155"/>
      <c r="D385" s="155"/>
      <c r="E385" s="155"/>
      <c r="F385" s="155"/>
      <c r="G385" s="155"/>
      <c r="H385" s="155"/>
      <c r="I385" s="155"/>
    </row>
    <row r="386" spans="1:9">
      <c r="A386" s="155"/>
      <c r="B386" s="155"/>
      <c r="C386" s="155"/>
      <c r="D386" s="155"/>
      <c r="E386" s="155"/>
      <c r="F386" s="155"/>
      <c r="G386" s="155"/>
      <c r="H386" s="155"/>
      <c r="I386" s="155"/>
    </row>
    <row r="387" spans="1:9">
      <c r="A387" s="155"/>
      <c r="B387" s="155"/>
      <c r="C387" s="155"/>
      <c r="D387" s="155"/>
      <c r="E387" s="155"/>
      <c r="F387" s="155"/>
      <c r="G387" s="155"/>
      <c r="H387" s="155"/>
      <c r="I387" s="155"/>
    </row>
    <row r="388" spans="1:9">
      <c r="A388" s="155"/>
      <c r="B388" s="155"/>
      <c r="C388" s="155"/>
      <c r="D388" s="155"/>
      <c r="E388" s="155"/>
      <c r="F388" s="155"/>
      <c r="G388" s="155"/>
      <c r="H388" s="155"/>
      <c r="I388" s="155"/>
    </row>
    <row r="389" spans="1:9">
      <c r="A389" s="155"/>
      <c r="B389" s="155"/>
      <c r="C389" s="155"/>
      <c r="D389" s="155"/>
      <c r="E389" s="155"/>
      <c r="F389" s="155"/>
      <c r="G389" s="155"/>
      <c r="H389" s="155"/>
      <c r="I389" s="155"/>
    </row>
    <row r="390" spans="1:9">
      <c r="A390" s="155"/>
      <c r="B390" s="155"/>
      <c r="C390" s="155"/>
      <c r="D390" s="155"/>
      <c r="E390" s="155"/>
      <c r="F390" s="155"/>
      <c r="G390" s="155"/>
      <c r="H390" s="155"/>
      <c r="I390" s="155"/>
    </row>
    <row r="391" spans="1:9">
      <c r="A391" s="155"/>
      <c r="B391" s="155"/>
      <c r="C391" s="155"/>
      <c r="D391" s="155"/>
      <c r="E391" s="155"/>
      <c r="F391" s="155"/>
      <c r="G391" s="155"/>
      <c r="H391" s="155"/>
      <c r="I391" s="155"/>
    </row>
    <row r="392" spans="1:9">
      <c r="A392" s="155"/>
      <c r="B392" s="155"/>
      <c r="C392" s="155"/>
      <c r="D392" s="155"/>
      <c r="E392" s="155"/>
      <c r="F392" s="155"/>
      <c r="G392" s="155"/>
      <c r="H392" s="155"/>
      <c r="I392" s="155"/>
    </row>
    <row r="393" spans="1:9">
      <c r="A393" s="155"/>
      <c r="B393" s="155"/>
      <c r="C393" s="155"/>
      <c r="D393" s="155"/>
      <c r="E393" s="155"/>
      <c r="F393" s="155"/>
      <c r="G393" s="155"/>
      <c r="H393" s="155"/>
      <c r="I393" s="155"/>
    </row>
    <row r="394" spans="1:9">
      <c r="A394" s="155"/>
      <c r="B394" s="155"/>
      <c r="C394" s="155"/>
      <c r="D394" s="155"/>
      <c r="E394" s="155"/>
      <c r="F394" s="155"/>
      <c r="G394" s="155"/>
      <c r="H394" s="155"/>
      <c r="I394" s="155"/>
    </row>
    <row r="395" spans="1:9">
      <c r="A395" s="155"/>
      <c r="B395" s="155"/>
      <c r="C395" s="155"/>
      <c r="D395" s="155"/>
      <c r="E395" s="155"/>
      <c r="F395" s="155"/>
      <c r="G395" s="155"/>
      <c r="H395" s="155"/>
      <c r="I395" s="155"/>
    </row>
    <row r="396" spans="1:9">
      <c r="A396" s="155"/>
      <c r="B396" s="155"/>
      <c r="C396" s="155"/>
      <c r="D396" s="155"/>
      <c r="E396" s="155"/>
      <c r="F396" s="155"/>
      <c r="G396" s="155"/>
      <c r="H396" s="155"/>
      <c r="I396" s="155"/>
    </row>
    <row r="397" spans="1:9">
      <c r="A397" s="155"/>
      <c r="B397" s="155"/>
      <c r="C397" s="155"/>
      <c r="D397" s="155"/>
      <c r="E397" s="155"/>
      <c r="F397" s="155"/>
      <c r="G397" s="155"/>
      <c r="H397" s="155"/>
      <c r="I397" s="155"/>
    </row>
    <row r="398" spans="1:9">
      <c r="A398" s="155"/>
      <c r="B398" s="155"/>
      <c r="C398" s="155"/>
      <c r="D398" s="155"/>
      <c r="E398" s="155"/>
      <c r="F398" s="155"/>
      <c r="G398" s="155"/>
      <c r="H398" s="155"/>
      <c r="I398" s="155"/>
    </row>
    <row r="399" spans="1:9">
      <c r="A399" s="155"/>
      <c r="B399" s="155"/>
      <c r="C399" s="155"/>
      <c r="D399" s="155"/>
      <c r="E399" s="155"/>
      <c r="F399" s="155"/>
      <c r="G399" s="155"/>
      <c r="H399" s="155"/>
      <c r="I399" s="155"/>
    </row>
    <row r="400" spans="1:9">
      <c r="A400" s="155"/>
      <c r="B400" s="155"/>
      <c r="C400" s="155"/>
      <c r="D400" s="155"/>
      <c r="E400" s="155"/>
      <c r="F400" s="155"/>
      <c r="G400" s="155"/>
      <c r="H400" s="155"/>
      <c r="I400" s="155"/>
    </row>
    <row r="401" spans="1:9">
      <c r="A401" s="155"/>
      <c r="B401" s="155"/>
      <c r="C401" s="155"/>
      <c r="D401" s="155"/>
      <c r="E401" s="155"/>
      <c r="F401" s="155"/>
      <c r="G401" s="155"/>
      <c r="H401" s="155"/>
      <c r="I401" s="155"/>
    </row>
    <row r="402" spans="1:9">
      <c r="A402" s="155"/>
      <c r="B402" s="155"/>
      <c r="C402" s="155"/>
      <c r="D402" s="155"/>
      <c r="E402" s="155"/>
      <c r="F402" s="155"/>
      <c r="G402" s="155"/>
      <c r="H402" s="155"/>
      <c r="I402" s="155"/>
    </row>
    <row r="403" spans="1:9">
      <c r="A403" s="155"/>
      <c r="B403" s="155"/>
      <c r="C403" s="155"/>
      <c r="D403" s="155"/>
      <c r="E403" s="155"/>
      <c r="F403" s="155"/>
      <c r="G403" s="155"/>
      <c r="H403" s="155"/>
      <c r="I403" s="155"/>
    </row>
    <row r="404" spans="1:9">
      <c r="A404" s="155"/>
      <c r="B404" s="155"/>
      <c r="C404" s="155"/>
      <c r="D404" s="155"/>
      <c r="E404" s="155"/>
      <c r="F404" s="155"/>
      <c r="G404" s="155"/>
      <c r="H404" s="155"/>
      <c r="I404" s="155"/>
    </row>
    <row r="405" spans="1:9">
      <c r="A405" s="155"/>
      <c r="B405" s="155"/>
      <c r="C405" s="155"/>
      <c r="D405" s="155"/>
      <c r="E405" s="155"/>
      <c r="F405" s="155"/>
      <c r="G405" s="155"/>
      <c r="H405" s="155"/>
      <c r="I405" s="155"/>
    </row>
    <row r="406" spans="1:9">
      <c r="A406" s="155"/>
      <c r="B406" s="155"/>
      <c r="C406" s="155"/>
      <c r="D406" s="155"/>
      <c r="E406" s="155"/>
      <c r="F406" s="155"/>
      <c r="G406" s="155"/>
      <c r="H406" s="155"/>
      <c r="I406" s="155"/>
    </row>
    <row r="407" spans="1:9">
      <c r="A407" s="155"/>
      <c r="B407" s="155"/>
      <c r="C407" s="155"/>
      <c r="D407" s="155"/>
      <c r="E407" s="155"/>
      <c r="F407" s="155"/>
      <c r="G407" s="155"/>
      <c r="H407" s="155"/>
      <c r="I407" s="155"/>
    </row>
    <row r="408" spans="1:9">
      <c r="A408" s="155"/>
      <c r="B408" s="155"/>
      <c r="C408" s="155"/>
      <c r="D408" s="155"/>
      <c r="E408" s="155"/>
      <c r="F408" s="155"/>
      <c r="G408" s="155"/>
      <c r="H408" s="155"/>
      <c r="I408" s="155"/>
    </row>
    <row r="409" spans="1:9">
      <c r="A409" s="155"/>
      <c r="B409" s="155"/>
      <c r="C409" s="155"/>
      <c r="D409" s="155"/>
      <c r="E409" s="155"/>
      <c r="F409" s="155"/>
      <c r="G409" s="155"/>
      <c r="H409" s="155"/>
      <c r="I409" s="155"/>
    </row>
    <row r="410" spans="1:9">
      <c r="A410" s="155"/>
      <c r="B410" s="155"/>
      <c r="C410" s="155"/>
      <c r="D410" s="155"/>
      <c r="E410" s="155"/>
      <c r="F410" s="155"/>
      <c r="G410" s="155"/>
      <c r="H410" s="155"/>
      <c r="I410" s="155"/>
    </row>
    <row r="411" spans="1:9">
      <c r="A411" s="155"/>
      <c r="B411" s="155"/>
      <c r="C411" s="155"/>
      <c r="D411" s="155"/>
      <c r="E411" s="155"/>
      <c r="F411" s="155"/>
      <c r="G411" s="155"/>
      <c r="H411" s="155"/>
      <c r="I411" s="155"/>
    </row>
    <row r="412" spans="1:9">
      <c r="A412" s="155"/>
      <c r="B412" s="155"/>
      <c r="C412" s="155"/>
      <c r="D412" s="155"/>
      <c r="E412" s="155"/>
      <c r="F412" s="155"/>
      <c r="G412" s="155"/>
      <c r="H412" s="155"/>
      <c r="I412" s="155"/>
    </row>
    <row r="413" spans="1:9">
      <c r="A413" s="155"/>
      <c r="B413" s="155"/>
      <c r="C413" s="155"/>
      <c r="D413" s="155"/>
      <c r="E413" s="155"/>
      <c r="F413" s="155"/>
      <c r="G413" s="155"/>
      <c r="H413" s="155"/>
      <c r="I413" s="155"/>
    </row>
    <row r="414" spans="1:9">
      <c r="A414" s="155"/>
      <c r="B414" s="155"/>
      <c r="C414" s="155"/>
      <c r="D414" s="155"/>
      <c r="E414" s="155"/>
      <c r="F414" s="155"/>
      <c r="G414" s="155"/>
      <c r="H414" s="155"/>
      <c r="I414" s="155"/>
    </row>
    <row r="415" spans="1:9">
      <c r="A415" s="155"/>
      <c r="B415" s="155"/>
      <c r="C415" s="155"/>
      <c r="D415" s="155"/>
      <c r="E415" s="155"/>
      <c r="F415" s="155"/>
      <c r="G415" s="155"/>
      <c r="H415" s="155"/>
      <c r="I415" s="155"/>
    </row>
    <row r="416" spans="1:9">
      <c r="A416" s="155"/>
      <c r="B416" s="155"/>
      <c r="C416" s="155"/>
      <c r="D416" s="155"/>
      <c r="E416" s="155"/>
      <c r="F416" s="155"/>
      <c r="G416" s="155"/>
      <c r="H416" s="155"/>
      <c r="I416" s="155"/>
    </row>
    <row r="417" spans="1:9">
      <c r="A417" s="155"/>
      <c r="B417" s="155"/>
      <c r="C417" s="155"/>
      <c r="D417" s="155"/>
      <c r="E417" s="155"/>
      <c r="F417" s="155"/>
      <c r="G417" s="155"/>
      <c r="H417" s="155"/>
      <c r="I417" s="155"/>
    </row>
    <row r="418" spans="1:9">
      <c r="A418" s="155"/>
      <c r="B418" s="155"/>
      <c r="C418" s="155"/>
      <c r="D418" s="155"/>
      <c r="E418" s="155"/>
      <c r="F418" s="155"/>
      <c r="G418" s="155"/>
      <c r="H418" s="155"/>
      <c r="I418" s="155"/>
    </row>
    <row r="419" spans="1:9">
      <c r="A419" s="155"/>
      <c r="B419" s="155"/>
      <c r="C419" s="155"/>
      <c r="D419" s="155"/>
      <c r="E419" s="155"/>
      <c r="F419" s="155"/>
      <c r="G419" s="155"/>
      <c r="H419" s="155"/>
      <c r="I419" s="155"/>
    </row>
    <row r="420" spans="1:9">
      <c r="A420" s="155"/>
      <c r="B420" s="155"/>
      <c r="C420" s="155"/>
      <c r="D420" s="155"/>
      <c r="E420" s="155"/>
      <c r="F420" s="155"/>
      <c r="G420" s="155"/>
      <c r="H420" s="155"/>
      <c r="I420" s="155"/>
    </row>
    <row r="421" spans="1:9">
      <c r="A421" s="155"/>
      <c r="B421" s="155"/>
      <c r="C421" s="155"/>
      <c r="D421" s="155"/>
      <c r="E421" s="155"/>
      <c r="F421" s="155"/>
      <c r="G421" s="155"/>
      <c r="H421" s="155"/>
      <c r="I421" s="155"/>
    </row>
    <row r="422" spans="1:9">
      <c r="A422" s="155"/>
      <c r="B422" s="155"/>
      <c r="C422" s="155"/>
      <c r="D422" s="155"/>
      <c r="E422" s="155"/>
      <c r="F422" s="155"/>
      <c r="G422" s="155"/>
      <c r="H422" s="155"/>
      <c r="I422" s="155"/>
    </row>
    <row r="423" spans="1:9">
      <c r="A423" s="155"/>
      <c r="B423" s="155"/>
      <c r="C423" s="155"/>
      <c r="D423" s="155"/>
      <c r="E423" s="155"/>
      <c r="F423" s="155"/>
      <c r="G423" s="155"/>
      <c r="H423" s="155"/>
      <c r="I423" s="155"/>
    </row>
    <row r="424" spans="1:9">
      <c r="A424" s="155"/>
      <c r="B424" s="155"/>
      <c r="C424" s="155"/>
      <c r="D424" s="155"/>
      <c r="E424" s="155"/>
      <c r="F424" s="155"/>
      <c r="G424" s="155"/>
      <c r="H424" s="155"/>
      <c r="I424" s="155"/>
    </row>
    <row r="425" spans="1:9">
      <c r="A425" s="155"/>
      <c r="B425" s="155"/>
      <c r="C425" s="155"/>
      <c r="D425" s="155"/>
      <c r="E425" s="155"/>
      <c r="F425" s="155"/>
      <c r="G425" s="155"/>
      <c r="H425" s="155"/>
      <c r="I425" s="155"/>
    </row>
    <row r="426" spans="1:9">
      <c r="A426" s="155"/>
      <c r="B426" s="155"/>
      <c r="C426" s="155"/>
      <c r="D426" s="155"/>
      <c r="E426" s="155"/>
      <c r="F426" s="155"/>
      <c r="G426" s="155"/>
      <c r="H426" s="155"/>
      <c r="I426" s="155"/>
    </row>
    <row r="427" spans="1:9">
      <c r="A427" s="155"/>
      <c r="B427" s="155"/>
      <c r="C427" s="155"/>
      <c r="D427" s="155"/>
      <c r="E427" s="155"/>
      <c r="F427" s="155"/>
      <c r="G427" s="155"/>
      <c r="H427" s="155"/>
      <c r="I427" s="155"/>
    </row>
    <row r="428" spans="1:9">
      <c r="A428" s="155"/>
      <c r="B428" s="155"/>
      <c r="C428" s="155"/>
      <c r="D428" s="155"/>
      <c r="E428" s="155"/>
      <c r="F428" s="155"/>
      <c r="G428" s="155"/>
      <c r="H428" s="155"/>
      <c r="I428" s="155"/>
    </row>
    <row r="429" spans="1:9">
      <c r="A429" s="155"/>
      <c r="B429" s="155"/>
      <c r="C429" s="155"/>
      <c r="D429" s="155"/>
      <c r="E429" s="155"/>
      <c r="F429" s="155"/>
      <c r="G429" s="155"/>
      <c r="H429" s="155"/>
      <c r="I429" s="155"/>
    </row>
    <row r="430" spans="1:9">
      <c r="A430" s="155"/>
      <c r="B430" s="155"/>
      <c r="C430" s="155"/>
      <c r="D430" s="155"/>
      <c r="E430" s="155"/>
      <c r="F430" s="155"/>
      <c r="G430" s="155"/>
      <c r="H430" s="155"/>
      <c r="I430" s="155"/>
    </row>
    <row r="431" spans="1:9">
      <c r="A431" s="155"/>
      <c r="B431" s="155"/>
      <c r="C431" s="155"/>
      <c r="D431" s="155"/>
      <c r="E431" s="155"/>
      <c r="F431" s="155"/>
      <c r="G431" s="155"/>
      <c r="H431" s="155"/>
      <c r="I431" s="155"/>
    </row>
    <row r="432" spans="1:9">
      <c r="A432" s="155"/>
      <c r="B432" s="155"/>
      <c r="C432" s="155"/>
      <c r="D432" s="155"/>
      <c r="E432" s="155"/>
      <c r="F432" s="155"/>
      <c r="G432" s="155"/>
      <c r="H432" s="155"/>
      <c r="I432" s="155"/>
    </row>
    <row r="433" spans="1:9">
      <c r="A433" s="155"/>
      <c r="B433" s="155"/>
      <c r="C433" s="155"/>
      <c r="D433" s="155"/>
      <c r="E433" s="155"/>
      <c r="F433" s="155"/>
      <c r="G433" s="155"/>
      <c r="H433" s="155"/>
      <c r="I433" s="155"/>
    </row>
    <row r="434" spans="1:9">
      <c r="A434" s="155"/>
      <c r="B434" s="155"/>
      <c r="C434" s="155"/>
      <c r="D434" s="155"/>
      <c r="E434" s="155"/>
      <c r="F434" s="155"/>
      <c r="G434" s="155"/>
      <c r="H434" s="155"/>
      <c r="I434" s="155"/>
    </row>
    <row r="435" spans="1:9">
      <c r="A435" s="155"/>
      <c r="B435" s="155"/>
      <c r="C435" s="155"/>
      <c r="D435" s="155"/>
      <c r="E435" s="155"/>
      <c r="F435" s="155"/>
      <c r="G435" s="155"/>
      <c r="H435" s="155"/>
      <c r="I435" s="155"/>
    </row>
    <row r="436" spans="1:9">
      <c r="A436" s="155"/>
      <c r="B436" s="155"/>
      <c r="C436" s="155"/>
      <c r="D436" s="155"/>
      <c r="E436" s="155"/>
      <c r="F436" s="155"/>
      <c r="G436" s="155"/>
      <c r="H436" s="155"/>
      <c r="I436" s="155"/>
    </row>
    <row r="437" spans="1:9">
      <c r="A437" s="155"/>
      <c r="B437" s="155"/>
      <c r="C437" s="155"/>
      <c r="D437" s="155"/>
      <c r="E437" s="155"/>
      <c r="F437" s="155"/>
      <c r="G437" s="155"/>
      <c r="H437" s="155"/>
      <c r="I437" s="155"/>
    </row>
    <row r="438" spans="1:9">
      <c r="A438" s="155"/>
      <c r="B438" s="155"/>
      <c r="C438" s="155"/>
      <c r="D438" s="155"/>
      <c r="E438" s="155"/>
      <c r="F438" s="155"/>
      <c r="G438" s="155"/>
      <c r="H438" s="155"/>
      <c r="I438" s="155"/>
    </row>
    <row r="439" spans="1:9">
      <c r="A439" s="155"/>
      <c r="B439" s="155"/>
      <c r="C439" s="155"/>
      <c r="D439" s="155"/>
      <c r="E439" s="155"/>
      <c r="F439" s="155"/>
      <c r="G439" s="155"/>
      <c r="H439" s="155"/>
      <c r="I439" s="155"/>
    </row>
    <row r="440" spans="1:9">
      <c r="A440" s="155"/>
      <c r="B440" s="155"/>
      <c r="C440" s="155"/>
      <c r="D440" s="155"/>
      <c r="E440" s="155"/>
      <c r="F440" s="155"/>
      <c r="G440" s="155"/>
      <c r="H440" s="155"/>
      <c r="I440" s="155"/>
    </row>
    <row r="441" spans="1:9">
      <c r="A441" s="155"/>
      <c r="B441" s="155"/>
      <c r="C441" s="155"/>
      <c r="D441" s="155"/>
      <c r="E441" s="155"/>
      <c r="F441" s="155"/>
      <c r="G441" s="155"/>
      <c r="H441" s="155"/>
      <c r="I441" s="155"/>
    </row>
    <row r="442" spans="1:9">
      <c r="A442" s="155"/>
      <c r="B442" s="155"/>
      <c r="C442" s="155"/>
      <c r="D442" s="155"/>
      <c r="E442" s="155"/>
      <c r="F442" s="155"/>
      <c r="G442" s="155"/>
      <c r="H442" s="155"/>
      <c r="I442" s="155"/>
    </row>
    <row r="443" spans="1:9">
      <c r="A443" s="155"/>
      <c r="B443" s="155"/>
      <c r="C443" s="155"/>
      <c r="D443" s="155"/>
      <c r="E443" s="155"/>
      <c r="F443" s="155"/>
      <c r="G443" s="155"/>
      <c r="H443" s="155"/>
      <c r="I443" s="155"/>
    </row>
    <row r="444" spans="1:9">
      <c r="A444" s="155"/>
      <c r="B444" s="155"/>
      <c r="C444" s="155"/>
      <c r="D444" s="155"/>
      <c r="E444" s="155"/>
      <c r="F444" s="155"/>
      <c r="G444" s="155"/>
      <c r="H444" s="155"/>
      <c r="I444" s="155"/>
    </row>
    <row r="445" spans="1:9">
      <c r="A445" s="155"/>
      <c r="B445" s="155"/>
      <c r="C445" s="155"/>
      <c r="D445" s="155"/>
      <c r="E445" s="155"/>
      <c r="F445" s="155"/>
      <c r="G445" s="155"/>
      <c r="H445" s="155"/>
      <c r="I445" s="155"/>
    </row>
    <row r="446" spans="1:9">
      <c r="A446" s="155"/>
      <c r="B446" s="155"/>
      <c r="C446" s="155"/>
      <c r="D446" s="155"/>
      <c r="E446" s="155"/>
      <c r="F446" s="155"/>
      <c r="G446" s="155"/>
      <c r="H446" s="155"/>
      <c r="I446" s="155"/>
    </row>
    <row r="447" spans="1:9">
      <c r="A447" s="155"/>
      <c r="B447" s="155"/>
      <c r="C447" s="155"/>
      <c r="D447" s="155"/>
      <c r="E447" s="155"/>
      <c r="F447" s="155"/>
      <c r="G447" s="155"/>
      <c r="H447" s="155"/>
      <c r="I447" s="155"/>
    </row>
    <row r="448" spans="1:9">
      <c r="A448" s="155"/>
      <c r="B448" s="155"/>
      <c r="C448" s="155"/>
      <c r="D448" s="155"/>
      <c r="E448" s="155"/>
      <c r="F448" s="155"/>
      <c r="G448" s="155"/>
      <c r="H448" s="155"/>
      <c r="I448" s="155"/>
    </row>
    <row r="449" spans="1:9">
      <c r="A449" s="155"/>
      <c r="B449" s="155"/>
      <c r="C449" s="155"/>
      <c r="D449" s="155"/>
      <c r="E449" s="155"/>
      <c r="F449" s="155"/>
      <c r="G449" s="155"/>
      <c r="H449" s="155"/>
      <c r="I449" s="155"/>
    </row>
    <row r="450" spans="1:9">
      <c r="A450" s="155"/>
      <c r="B450" s="155"/>
      <c r="C450" s="155"/>
      <c r="D450" s="155"/>
      <c r="E450" s="155"/>
      <c r="F450" s="155"/>
      <c r="G450" s="155"/>
      <c r="H450" s="155"/>
      <c r="I450" s="155"/>
    </row>
    <row r="451" spans="1:9">
      <c r="A451" s="155"/>
      <c r="B451" s="155"/>
      <c r="C451" s="155"/>
      <c r="D451" s="155"/>
      <c r="E451" s="155"/>
      <c r="F451" s="155"/>
      <c r="G451" s="155"/>
      <c r="H451" s="155"/>
      <c r="I451" s="155"/>
    </row>
    <row r="452" spans="1:9">
      <c r="A452" s="155"/>
      <c r="B452" s="155"/>
      <c r="C452" s="155"/>
      <c r="D452" s="155"/>
      <c r="E452" s="155"/>
      <c r="F452" s="155"/>
      <c r="G452" s="155"/>
      <c r="H452" s="155"/>
      <c r="I452" s="155"/>
    </row>
    <row r="453" spans="1:9">
      <c r="A453" s="155"/>
      <c r="B453" s="155"/>
      <c r="C453" s="155"/>
      <c r="D453" s="155"/>
      <c r="E453" s="155"/>
      <c r="F453" s="155"/>
      <c r="G453" s="155"/>
      <c r="H453" s="155"/>
      <c r="I453" s="155"/>
    </row>
    <row r="454" spans="1:9">
      <c r="A454" s="155"/>
      <c r="B454" s="155"/>
      <c r="C454" s="155"/>
      <c r="D454" s="155"/>
      <c r="E454" s="155"/>
      <c r="F454" s="155"/>
      <c r="G454" s="155"/>
      <c r="H454" s="155"/>
      <c r="I454" s="155"/>
    </row>
    <row r="455" spans="1:9">
      <c r="A455" s="155"/>
      <c r="B455" s="155"/>
      <c r="C455" s="155"/>
      <c r="D455" s="155"/>
      <c r="E455" s="155"/>
      <c r="F455" s="155"/>
      <c r="G455" s="155"/>
      <c r="H455" s="155"/>
      <c r="I455" s="155"/>
    </row>
    <row r="456" spans="1:9">
      <c r="A456" s="155"/>
      <c r="B456" s="155"/>
      <c r="C456" s="155"/>
      <c r="D456" s="155"/>
      <c r="E456" s="155"/>
      <c r="F456" s="155"/>
      <c r="G456" s="155"/>
      <c r="H456" s="155"/>
      <c r="I456" s="155"/>
    </row>
    <row r="457" spans="1:9">
      <c r="A457" s="155"/>
      <c r="B457" s="155"/>
      <c r="C457" s="155"/>
      <c r="D457" s="155"/>
      <c r="E457" s="155"/>
      <c r="F457" s="155"/>
      <c r="G457" s="155"/>
      <c r="H457" s="155"/>
      <c r="I457" s="155"/>
    </row>
    <row r="458" spans="1:9">
      <c r="A458" s="155"/>
      <c r="B458" s="155"/>
      <c r="C458" s="155"/>
      <c r="D458" s="155"/>
      <c r="E458" s="155"/>
      <c r="F458" s="155"/>
      <c r="G458" s="155"/>
      <c r="H458" s="155"/>
      <c r="I458" s="155"/>
    </row>
    <row r="459" spans="1:9">
      <c r="A459" s="155"/>
      <c r="B459" s="155"/>
      <c r="C459" s="155"/>
      <c r="D459" s="155"/>
      <c r="E459" s="155"/>
      <c r="F459" s="155"/>
      <c r="G459" s="155"/>
      <c r="H459" s="155"/>
      <c r="I459" s="155"/>
    </row>
    <row r="460" spans="1:9">
      <c r="A460" s="155"/>
      <c r="B460" s="155"/>
      <c r="C460" s="155"/>
      <c r="D460" s="155"/>
      <c r="E460" s="155"/>
      <c r="F460" s="155"/>
      <c r="G460" s="155"/>
      <c r="H460" s="155"/>
      <c r="I460" s="155"/>
    </row>
    <row r="461" spans="1:9">
      <c r="A461" s="155"/>
      <c r="B461" s="155"/>
      <c r="C461" s="155"/>
      <c r="D461" s="155"/>
      <c r="E461" s="155"/>
      <c r="F461" s="155"/>
      <c r="G461" s="155"/>
      <c r="H461" s="155"/>
      <c r="I461" s="155"/>
    </row>
    <row r="462" spans="1:9">
      <c r="A462" s="155"/>
      <c r="B462" s="155"/>
      <c r="C462" s="155"/>
      <c r="D462" s="155"/>
      <c r="E462" s="155"/>
      <c r="F462" s="155"/>
      <c r="G462" s="155"/>
      <c r="H462" s="155"/>
      <c r="I462" s="155"/>
    </row>
    <row r="463" spans="1:9">
      <c r="A463" s="155"/>
      <c r="B463" s="155"/>
      <c r="C463" s="155"/>
      <c r="D463" s="155"/>
      <c r="E463" s="155"/>
      <c r="F463" s="155"/>
      <c r="G463" s="155"/>
      <c r="H463" s="155"/>
      <c r="I463" s="155"/>
    </row>
    <row r="464" spans="1:9">
      <c r="A464" s="155"/>
      <c r="B464" s="155"/>
      <c r="C464" s="155"/>
      <c r="D464" s="155"/>
      <c r="E464" s="155"/>
      <c r="F464" s="155"/>
      <c r="G464" s="155"/>
      <c r="H464" s="155"/>
      <c r="I464" s="155"/>
    </row>
    <row r="465" spans="1:9">
      <c r="A465" s="155"/>
      <c r="B465" s="155"/>
      <c r="C465" s="155"/>
      <c r="D465" s="155"/>
      <c r="E465" s="155"/>
      <c r="F465" s="155"/>
      <c r="G465" s="155"/>
      <c r="H465" s="155"/>
      <c r="I465" s="155"/>
    </row>
    <row r="466" spans="1:9">
      <c r="A466" s="155"/>
      <c r="B466" s="155"/>
      <c r="C466" s="155"/>
      <c r="D466" s="155"/>
      <c r="E466" s="155"/>
      <c r="F466" s="155"/>
      <c r="G466" s="155"/>
      <c r="H466" s="155"/>
      <c r="I466" s="155"/>
    </row>
    <row r="467" spans="1:9">
      <c r="A467" s="155"/>
      <c r="B467" s="155"/>
      <c r="C467" s="155"/>
      <c r="D467" s="155"/>
      <c r="E467" s="155"/>
      <c r="F467" s="155"/>
      <c r="G467" s="155"/>
      <c r="H467" s="155"/>
      <c r="I467" s="155"/>
    </row>
    <row r="468" spans="1:9">
      <c r="A468" s="155"/>
      <c r="B468" s="155"/>
      <c r="C468" s="155"/>
      <c r="D468" s="155"/>
      <c r="E468" s="155"/>
      <c r="F468" s="155"/>
      <c r="G468" s="155"/>
      <c r="H468" s="155"/>
      <c r="I468" s="155"/>
    </row>
    <row r="469" spans="1:9">
      <c r="A469" s="155"/>
      <c r="B469" s="155"/>
      <c r="C469" s="155"/>
      <c r="D469" s="155"/>
      <c r="E469" s="155"/>
      <c r="F469" s="155"/>
      <c r="G469" s="155"/>
      <c r="H469" s="155"/>
      <c r="I469" s="155"/>
    </row>
    <row r="470" spans="1:9">
      <c r="A470" s="155"/>
      <c r="B470" s="155"/>
      <c r="C470" s="155"/>
      <c r="D470" s="155"/>
      <c r="E470" s="155"/>
      <c r="F470" s="155"/>
      <c r="G470" s="155"/>
      <c r="H470" s="155"/>
      <c r="I470" s="155"/>
    </row>
    <row r="471" spans="1:9">
      <c r="A471" s="155"/>
      <c r="B471" s="155"/>
      <c r="C471" s="155"/>
      <c r="D471" s="155"/>
      <c r="E471" s="155"/>
      <c r="F471" s="155"/>
      <c r="G471" s="155"/>
      <c r="H471" s="155"/>
      <c r="I471" s="155"/>
    </row>
    <row r="472" spans="1:9">
      <c r="A472" s="155"/>
      <c r="B472" s="155"/>
      <c r="C472" s="155"/>
      <c r="D472" s="155"/>
      <c r="E472" s="155"/>
      <c r="F472" s="155"/>
      <c r="G472" s="155"/>
      <c r="H472" s="155"/>
      <c r="I472" s="155"/>
    </row>
    <row r="473" spans="1:9">
      <c r="A473" s="155"/>
      <c r="B473" s="155"/>
      <c r="C473" s="155"/>
      <c r="D473" s="155"/>
      <c r="E473" s="155"/>
      <c r="F473" s="155"/>
      <c r="G473" s="155"/>
      <c r="H473" s="155"/>
      <c r="I473" s="155"/>
    </row>
    <row r="474" spans="1:9">
      <c r="A474" s="155"/>
      <c r="B474" s="155"/>
      <c r="C474" s="155"/>
      <c r="D474" s="155"/>
      <c r="E474" s="155"/>
      <c r="F474" s="155"/>
      <c r="G474" s="155"/>
      <c r="H474" s="155"/>
      <c r="I474" s="155"/>
    </row>
    <row r="475" spans="1:9">
      <c r="A475" s="155"/>
      <c r="B475" s="155"/>
      <c r="C475" s="155"/>
      <c r="D475" s="155"/>
      <c r="E475" s="155"/>
      <c r="F475" s="155"/>
      <c r="G475" s="155"/>
      <c r="H475" s="155"/>
      <c r="I475" s="155"/>
    </row>
    <row r="476" spans="1:9">
      <c r="A476" s="155"/>
      <c r="B476" s="155"/>
      <c r="C476" s="155"/>
      <c r="D476" s="155"/>
      <c r="E476" s="155"/>
      <c r="F476" s="155"/>
      <c r="G476" s="155"/>
      <c r="H476" s="155"/>
      <c r="I476" s="155"/>
    </row>
    <row r="477" spans="1:9">
      <c r="A477" s="155"/>
      <c r="B477" s="155"/>
      <c r="C477" s="155"/>
      <c r="D477" s="155"/>
      <c r="E477" s="155"/>
      <c r="F477" s="155"/>
      <c r="G477" s="155"/>
      <c r="H477" s="155"/>
      <c r="I477" s="155"/>
    </row>
    <row r="478" spans="1:9">
      <c r="A478" s="155"/>
      <c r="B478" s="155"/>
      <c r="C478" s="155"/>
      <c r="D478" s="155"/>
      <c r="E478" s="155"/>
      <c r="F478" s="155"/>
      <c r="G478" s="155"/>
      <c r="H478" s="155"/>
      <c r="I478" s="155"/>
    </row>
    <row r="479" spans="1:9">
      <c r="A479" s="155"/>
      <c r="B479" s="155"/>
      <c r="C479" s="155"/>
      <c r="D479" s="155"/>
      <c r="E479" s="155"/>
      <c r="F479" s="155"/>
      <c r="G479" s="155"/>
      <c r="H479" s="155"/>
      <c r="I479" s="155"/>
    </row>
    <row r="480" spans="1:9">
      <c r="A480" s="155"/>
      <c r="B480" s="155"/>
      <c r="C480" s="155"/>
      <c r="D480" s="155"/>
      <c r="E480" s="155"/>
      <c r="F480" s="155"/>
      <c r="G480" s="155"/>
      <c r="H480" s="155"/>
      <c r="I480" s="155"/>
    </row>
    <row r="481" spans="1:9">
      <c r="A481" s="155"/>
      <c r="B481" s="155"/>
      <c r="C481" s="155"/>
      <c r="D481" s="155"/>
      <c r="E481" s="155"/>
      <c r="F481" s="155"/>
      <c r="G481" s="155"/>
      <c r="H481" s="155"/>
      <c r="I481" s="155"/>
    </row>
    <row r="482" spans="1:9">
      <c r="A482" s="155"/>
      <c r="B482" s="155"/>
      <c r="C482" s="155"/>
      <c r="D482" s="155"/>
      <c r="E482" s="155"/>
      <c r="F482" s="155"/>
      <c r="G482" s="155"/>
      <c r="H482" s="155"/>
      <c r="I482" s="155"/>
    </row>
    <row r="483" spans="1:9">
      <c r="A483" s="155"/>
      <c r="B483" s="155"/>
      <c r="C483" s="155"/>
      <c r="D483" s="155"/>
      <c r="E483" s="155"/>
      <c r="F483" s="155"/>
      <c r="G483" s="155"/>
      <c r="H483" s="155"/>
      <c r="I483" s="155"/>
    </row>
    <row r="484" spans="1:9">
      <c r="A484" s="155"/>
      <c r="B484" s="155"/>
      <c r="C484" s="155"/>
      <c r="D484" s="155"/>
      <c r="E484" s="155"/>
      <c r="F484" s="155"/>
      <c r="G484" s="155"/>
      <c r="H484" s="155"/>
      <c r="I484" s="155"/>
    </row>
    <row r="485" spans="1:9">
      <c r="A485" s="155"/>
      <c r="B485" s="155"/>
      <c r="C485" s="155"/>
      <c r="D485" s="155"/>
      <c r="E485" s="155"/>
      <c r="F485" s="155"/>
      <c r="G485" s="155"/>
      <c r="H485" s="155"/>
      <c r="I485" s="155"/>
    </row>
    <row r="486" spans="1:9">
      <c r="A486" s="155"/>
      <c r="B486" s="155"/>
      <c r="C486" s="155"/>
      <c r="D486" s="155"/>
      <c r="E486" s="155"/>
      <c r="F486" s="155"/>
      <c r="G486" s="155"/>
      <c r="H486" s="155"/>
      <c r="I486" s="155"/>
    </row>
    <row r="487" spans="1:9">
      <c r="A487" s="155"/>
      <c r="B487" s="155"/>
      <c r="C487" s="155"/>
      <c r="D487" s="155"/>
      <c r="E487" s="155"/>
      <c r="F487" s="155"/>
      <c r="G487" s="155"/>
      <c r="H487" s="155"/>
      <c r="I487" s="155"/>
    </row>
    <row r="488" spans="1:9">
      <c r="A488" s="155"/>
      <c r="B488" s="155"/>
      <c r="C488" s="155"/>
      <c r="D488" s="155"/>
      <c r="E488" s="155"/>
      <c r="F488" s="155"/>
      <c r="G488" s="155"/>
      <c r="H488" s="155"/>
      <c r="I488" s="155"/>
    </row>
    <row r="489" spans="1:9">
      <c r="A489" s="155"/>
      <c r="B489" s="155"/>
      <c r="C489" s="155"/>
      <c r="D489" s="155"/>
      <c r="E489" s="155"/>
      <c r="F489" s="155"/>
      <c r="G489" s="155"/>
      <c r="H489" s="155"/>
      <c r="I489" s="155"/>
    </row>
    <row r="490" spans="1:9">
      <c r="A490" s="155"/>
      <c r="B490" s="155"/>
      <c r="C490" s="155"/>
      <c r="D490" s="155"/>
      <c r="E490" s="155"/>
      <c r="F490" s="155"/>
      <c r="G490" s="155"/>
      <c r="H490" s="155"/>
      <c r="I490" s="155"/>
    </row>
    <row r="491" spans="1:9">
      <c r="A491" s="155"/>
      <c r="B491" s="155"/>
      <c r="C491" s="155"/>
      <c r="D491" s="155"/>
      <c r="E491" s="155"/>
      <c r="F491" s="155"/>
      <c r="G491" s="155"/>
      <c r="H491" s="155"/>
      <c r="I491" s="155"/>
    </row>
    <row r="492" spans="1:9">
      <c r="A492" s="155"/>
      <c r="B492" s="155"/>
      <c r="C492" s="155"/>
      <c r="D492" s="155"/>
      <c r="E492" s="155"/>
      <c r="F492" s="155"/>
      <c r="G492" s="155"/>
      <c r="H492" s="155"/>
      <c r="I492" s="155"/>
    </row>
    <row r="493" spans="1:9">
      <c r="A493" s="155"/>
      <c r="B493" s="155"/>
      <c r="C493" s="155"/>
      <c r="D493" s="155"/>
      <c r="E493" s="155"/>
      <c r="F493" s="155"/>
      <c r="G493" s="155"/>
      <c r="H493" s="155"/>
      <c r="I493" s="155"/>
    </row>
    <row r="494" spans="1:9">
      <c r="A494" s="155"/>
      <c r="B494" s="155"/>
      <c r="C494" s="155"/>
      <c r="D494" s="155"/>
      <c r="E494" s="155"/>
      <c r="F494" s="155"/>
      <c r="G494" s="155"/>
      <c r="H494" s="155"/>
      <c r="I494" s="155"/>
    </row>
    <row r="495" spans="1:9">
      <c r="A495" s="155"/>
      <c r="B495" s="155"/>
      <c r="C495" s="155"/>
      <c r="D495" s="155"/>
      <c r="E495" s="155"/>
      <c r="F495" s="155"/>
      <c r="G495" s="155"/>
      <c r="H495" s="155"/>
      <c r="I495" s="155"/>
    </row>
    <row r="496" spans="1:9">
      <c r="A496" s="155"/>
      <c r="B496" s="155"/>
      <c r="C496" s="155"/>
      <c r="D496" s="155"/>
      <c r="E496" s="155"/>
      <c r="F496" s="155"/>
      <c r="G496" s="155"/>
      <c r="H496" s="155"/>
      <c r="I496" s="155"/>
    </row>
    <row r="497" spans="1:9">
      <c r="A497" s="155"/>
      <c r="B497" s="155"/>
      <c r="C497" s="155"/>
      <c r="D497" s="155"/>
      <c r="E497" s="155"/>
      <c r="F497" s="155"/>
      <c r="G497" s="155"/>
      <c r="H497" s="155"/>
      <c r="I497" s="155"/>
    </row>
    <row r="498" spans="1:9">
      <c r="A498" s="155"/>
      <c r="B498" s="155"/>
      <c r="C498" s="155"/>
      <c r="D498" s="155"/>
      <c r="E498" s="155"/>
      <c r="F498" s="155"/>
      <c r="G498" s="155"/>
      <c r="H498" s="155"/>
      <c r="I498" s="155"/>
    </row>
    <row r="499" spans="1:9">
      <c r="A499" s="155"/>
      <c r="B499" s="155"/>
      <c r="C499" s="155"/>
      <c r="D499" s="155"/>
      <c r="E499" s="155"/>
      <c r="F499" s="155"/>
      <c r="G499" s="155"/>
      <c r="H499" s="155"/>
      <c r="I499" s="155"/>
    </row>
    <row r="500" spans="1:9">
      <c r="A500" s="155"/>
      <c r="B500" s="155"/>
      <c r="C500" s="155"/>
      <c r="D500" s="155"/>
      <c r="E500" s="155"/>
      <c r="F500" s="155"/>
      <c r="G500" s="155"/>
      <c r="H500" s="155"/>
      <c r="I500" s="155"/>
    </row>
    <row r="501" spans="1:9">
      <c r="A501" s="155"/>
      <c r="B501" s="155"/>
      <c r="C501" s="155"/>
      <c r="D501" s="155"/>
      <c r="E501" s="155"/>
      <c r="F501" s="155"/>
      <c r="G501" s="155"/>
      <c r="H501" s="155"/>
      <c r="I501" s="155"/>
    </row>
    <row r="502" spans="1:9">
      <c r="A502" s="155"/>
      <c r="B502" s="155"/>
      <c r="C502" s="155"/>
      <c r="D502" s="155"/>
      <c r="E502" s="155"/>
      <c r="F502" s="155"/>
      <c r="G502" s="155"/>
      <c r="H502" s="155"/>
      <c r="I502" s="155"/>
    </row>
    <row r="503" spans="1:9">
      <c r="A503" s="155"/>
      <c r="B503" s="155"/>
      <c r="C503" s="155"/>
      <c r="D503" s="155"/>
      <c r="E503" s="155"/>
      <c r="F503" s="155"/>
      <c r="G503" s="155"/>
      <c r="H503" s="155"/>
      <c r="I503" s="155"/>
    </row>
    <row r="504" spans="1:9">
      <c r="A504" s="155"/>
      <c r="B504" s="155"/>
      <c r="C504" s="155"/>
      <c r="D504" s="155"/>
      <c r="E504" s="155"/>
      <c r="F504" s="155"/>
      <c r="G504" s="155"/>
      <c r="H504" s="155"/>
      <c r="I504" s="155"/>
    </row>
    <row r="505" spans="1:9">
      <c r="A505" s="155"/>
      <c r="B505" s="155"/>
      <c r="C505" s="155"/>
      <c r="D505" s="155"/>
      <c r="E505" s="155"/>
      <c r="F505" s="155"/>
      <c r="G505" s="155"/>
      <c r="H505" s="155"/>
      <c r="I505" s="155"/>
    </row>
    <row r="506" spans="1:9">
      <c r="A506" s="155"/>
      <c r="B506" s="155"/>
      <c r="C506" s="155"/>
      <c r="D506" s="155"/>
      <c r="E506" s="155"/>
      <c r="F506" s="155"/>
      <c r="G506" s="155"/>
      <c r="H506" s="155"/>
      <c r="I506" s="155"/>
    </row>
    <row r="507" spans="1:9">
      <c r="A507" s="155"/>
      <c r="B507" s="155"/>
      <c r="C507" s="155"/>
      <c r="D507" s="155"/>
      <c r="E507" s="155"/>
      <c r="F507" s="155"/>
      <c r="G507" s="155"/>
      <c r="H507" s="155"/>
      <c r="I507" s="155"/>
    </row>
    <row r="508" spans="1:9">
      <c r="A508" s="155"/>
      <c r="B508" s="155"/>
      <c r="C508" s="155"/>
      <c r="D508" s="155"/>
      <c r="E508" s="155"/>
      <c r="F508" s="155"/>
      <c r="G508" s="155"/>
      <c r="H508" s="155"/>
      <c r="I508" s="155"/>
    </row>
    <row r="509" spans="1:9">
      <c r="A509" s="155"/>
      <c r="B509" s="155"/>
      <c r="C509" s="155"/>
      <c r="D509" s="155"/>
      <c r="E509" s="155"/>
      <c r="F509" s="155"/>
      <c r="G509" s="155"/>
      <c r="H509" s="155"/>
      <c r="I509" s="155"/>
    </row>
    <row r="510" spans="1:9">
      <c r="A510" s="155"/>
      <c r="B510" s="155"/>
      <c r="C510" s="155"/>
      <c r="D510" s="155"/>
      <c r="E510" s="155"/>
      <c r="F510" s="155"/>
      <c r="G510" s="155"/>
      <c r="H510" s="155"/>
      <c r="I510" s="155"/>
    </row>
    <row r="511" spans="1:9">
      <c r="A511" s="155"/>
      <c r="B511" s="155"/>
      <c r="C511" s="155"/>
      <c r="D511" s="155"/>
      <c r="E511" s="155"/>
      <c r="F511" s="155"/>
      <c r="G511" s="155"/>
      <c r="H511" s="155"/>
      <c r="I511" s="155"/>
    </row>
    <row r="512" spans="1:9">
      <c r="A512" s="155"/>
      <c r="B512" s="155"/>
      <c r="C512" s="155"/>
      <c r="D512" s="155"/>
      <c r="E512" s="155"/>
      <c r="F512" s="155"/>
      <c r="G512" s="155"/>
      <c r="H512" s="155"/>
      <c r="I512" s="155"/>
    </row>
    <row r="513" spans="1:9">
      <c r="A513" s="155"/>
      <c r="B513" s="155"/>
      <c r="C513" s="155"/>
      <c r="D513" s="155"/>
      <c r="E513" s="155"/>
      <c r="F513" s="155"/>
      <c r="G513" s="155"/>
      <c r="H513" s="155"/>
      <c r="I513" s="155"/>
    </row>
    <row r="514" spans="1:9">
      <c r="A514" s="155"/>
      <c r="B514" s="155"/>
      <c r="C514" s="155"/>
      <c r="D514" s="155"/>
      <c r="E514" s="155"/>
      <c r="F514" s="155"/>
      <c r="G514" s="155"/>
      <c r="H514" s="155"/>
      <c r="I514" s="155"/>
    </row>
    <row r="515" spans="1:9">
      <c r="A515" s="155"/>
      <c r="B515" s="155"/>
      <c r="C515" s="155"/>
      <c r="D515" s="155"/>
      <c r="E515" s="155"/>
      <c r="F515" s="155"/>
      <c r="G515" s="155"/>
      <c r="H515" s="155"/>
      <c r="I515" s="155"/>
    </row>
    <row r="516" spans="1:9">
      <c r="A516" s="155"/>
      <c r="B516" s="155"/>
      <c r="C516" s="155"/>
      <c r="D516" s="155"/>
      <c r="E516" s="155"/>
      <c r="F516" s="155"/>
      <c r="G516" s="155"/>
      <c r="H516" s="155"/>
      <c r="I516" s="155"/>
    </row>
    <row r="517" spans="1:9">
      <c r="A517" s="155"/>
      <c r="B517" s="155"/>
      <c r="C517" s="155"/>
      <c r="D517" s="155"/>
      <c r="E517" s="155"/>
      <c r="F517" s="155"/>
      <c r="G517" s="155"/>
      <c r="H517" s="155"/>
      <c r="I517" s="155"/>
    </row>
    <row r="518" spans="1:9">
      <c r="A518" s="155"/>
      <c r="B518" s="155"/>
      <c r="C518" s="155"/>
      <c r="D518" s="155"/>
      <c r="E518" s="155"/>
      <c r="F518" s="155"/>
      <c r="G518" s="155"/>
      <c r="H518" s="155"/>
      <c r="I518" s="155"/>
    </row>
    <row r="519" spans="1:9">
      <c r="A519" s="155"/>
      <c r="B519" s="155"/>
      <c r="C519" s="155"/>
      <c r="D519" s="155"/>
      <c r="E519" s="155"/>
      <c r="F519" s="155"/>
      <c r="G519" s="155"/>
      <c r="H519" s="155"/>
      <c r="I519" s="155"/>
    </row>
    <row r="520" spans="1:9">
      <c r="A520" s="155"/>
      <c r="B520" s="155"/>
      <c r="C520" s="155"/>
      <c r="D520" s="155"/>
      <c r="E520" s="155"/>
      <c r="F520" s="155"/>
      <c r="G520" s="155"/>
      <c r="H520" s="155"/>
      <c r="I520" s="155"/>
    </row>
    <row r="521" spans="1:9">
      <c r="A521" s="155"/>
      <c r="B521" s="155"/>
      <c r="C521" s="155"/>
      <c r="D521" s="155"/>
      <c r="E521" s="155"/>
      <c r="F521" s="155"/>
      <c r="G521" s="155"/>
      <c r="H521" s="155"/>
      <c r="I521" s="155"/>
    </row>
    <row r="522" spans="1:9">
      <c r="A522" s="155"/>
      <c r="B522" s="155"/>
      <c r="C522" s="155"/>
      <c r="D522" s="155"/>
      <c r="E522" s="155"/>
      <c r="F522" s="155"/>
      <c r="G522" s="155"/>
      <c r="H522" s="155"/>
      <c r="I522" s="155"/>
    </row>
    <row r="523" spans="1:9">
      <c r="A523" s="155"/>
      <c r="B523" s="155"/>
      <c r="C523" s="155"/>
      <c r="D523" s="155"/>
      <c r="E523" s="155"/>
      <c r="F523" s="155"/>
      <c r="G523" s="155"/>
      <c r="H523" s="155"/>
      <c r="I523" s="155"/>
    </row>
    <row r="524" spans="1:9">
      <c r="A524" s="155"/>
      <c r="B524" s="155"/>
      <c r="C524" s="155"/>
      <c r="D524" s="155"/>
      <c r="E524" s="155"/>
      <c r="F524" s="155"/>
      <c r="G524" s="155"/>
      <c r="H524" s="155"/>
      <c r="I524" s="155"/>
    </row>
    <row r="525" spans="1:9">
      <c r="A525" s="155"/>
      <c r="B525" s="155"/>
      <c r="C525" s="155"/>
      <c r="D525" s="155"/>
      <c r="E525" s="155"/>
      <c r="F525" s="155"/>
      <c r="G525" s="155"/>
      <c r="H525" s="155"/>
      <c r="I525" s="155"/>
    </row>
    <row r="526" spans="1:9">
      <c r="A526" s="155"/>
      <c r="B526" s="155"/>
      <c r="C526" s="155"/>
      <c r="D526" s="155"/>
      <c r="E526" s="155"/>
      <c r="F526" s="155"/>
      <c r="G526" s="155"/>
      <c r="H526" s="155"/>
      <c r="I526" s="155"/>
    </row>
    <row r="527" spans="1:9">
      <c r="A527" s="155"/>
      <c r="B527" s="155"/>
      <c r="C527" s="155"/>
      <c r="D527" s="155"/>
      <c r="E527" s="155"/>
      <c r="F527" s="155"/>
      <c r="G527" s="155"/>
      <c r="H527" s="155"/>
      <c r="I527" s="155"/>
    </row>
    <row r="528" spans="1:9">
      <c r="A528" s="155"/>
      <c r="B528" s="155"/>
      <c r="C528" s="155"/>
      <c r="D528" s="155"/>
      <c r="E528" s="155"/>
      <c r="F528" s="155"/>
      <c r="G528" s="155"/>
      <c r="H528" s="155"/>
      <c r="I528" s="155"/>
    </row>
    <row r="529" spans="1:9">
      <c r="A529" s="155"/>
      <c r="B529" s="155"/>
      <c r="C529" s="155"/>
      <c r="D529" s="155"/>
      <c r="E529" s="155"/>
      <c r="F529" s="155"/>
      <c r="G529" s="155"/>
      <c r="H529" s="155"/>
      <c r="I529" s="155"/>
    </row>
    <row r="530" spans="1:9">
      <c r="A530" s="155"/>
      <c r="B530" s="155"/>
      <c r="C530" s="155"/>
      <c r="D530" s="155"/>
      <c r="E530" s="155"/>
      <c r="F530" s="155"/>
      <c r="G530" s="155"/>
      <c r="H530" s="155"/>
      <c r="I530" s="155"/>
    </row>
    <row r="531" spans="1:9">
      <c r="A531" s="155"/>
      <c r="B531" s="155"/>
      <c r="C531" s="155"/>
      <c r="D531" s="155"/>
      <c r="E531" s="155"/>
      <c r="F531" s="155"/>
      <c r="G531" s="155"/>
      <c r="H531" s="155"/>
      <c r="I531" s="155"/>
    </row>
    <row r="532" spans="1:9">
      <c r="A532" s="155"/>
      <c r="B532" s="155"/>
      <c r="C532" s="155"/>
      <c r="D532" s="155"/>
      <c r="E532" s="155"/>
      <c r="F532" s="155"/>
      <c r="G532" s="155"/>
      <c r="H532" s="155"/>
      <c r="I532" s="155"/>
    </row>
    <row r="533" spans="1:9">
      <c r="A533" s="155"/>
      <c r="B533" s="155"/>
      <c r="C533" s="155"/>
      <c r="D533" s="155"/>
      <c r="E533" s="155"/>
      <c r="F533" s="155"/>
      <c r="G533" s="155"/>
      <c r="H533" s="155"/>
      <c r="I533" s="155"/>
    </row>
    <row r="534" spans="1:9">
      <c r="A534" s="155"/>
      <c r="B534" s="155"/>
      <c r="C534" s="155"/>
      <c r="D534" s="155"/>
      <c r="E534" s="155"/>
      <c r="F534" s="155"/>
      <c r="G534" s="155"/>
      <c r="H534" s="155"/>
      <c r="I534" s="155"/>
    </row>
    <row r="535" spans="1:9">
      <c r="A535" s="155"/>
      <c r="B535" s="155"/>
      <c r="C535" s="155"/>
      <c r="D535" s="155"/>
      <c r="E535" s="155"/>
      <c r="F535" s="155"/>
      <c r="G535" s="155"/>
      <c r="H535" s="155"/>
      <c r="I535" s="155"/>
    </row>
    <row r="536" spans="1:9">
      <c r="A536" s="155"/>
      <c r="B536" s="155"/>
      <c r="C536" s="155"/>
      <c r="D536" s="155"/>
      <c r="E536" s="155"/>
      <c r="F536" s="155"/>
      <c r="G536" s="155"/>
      <c r="H536" s="155"/>
      <c r="I536" s="155"/>
    </row>
    <row r="537" spans="1:9">
      <c r="A537" s="155"/>
      <c r="B537" s="155"/>
      <c r="C537" s="155"/>
      <c r="D537" s="155"/>
      <c r="E537" s="155"/>
      <c r="F537" s="155"/>
      <c r="G537" s="155"/>
      <c r="H537" s="155"/>
      <c r="I537" s="155"/>
    </row>
    <row r="538" spans="1:9">
      <c r="A538" s="155"/>
      <c r="B538" s="155"/>
      <c r="C538" s="155"/>
      <c r="D538" s="155"/>
      <c r="E538" s="155"/>
      <c r="F538" s="155"/>
      <c r="G538" s="155"/>
      <c r="H538" s="155"/>
      <c r="I538" s="155"/>
    </row>
    <row r="539" spans="1:9">
      <c r="A539" s="155"/>
      <c r="B539" s="155"/>
      <c r="C539" s="155"/>
      <c r="D539" s="155"/>
      <c r="E539" s="155"/>
      <c r="F539" s="155"/>
      <c r="G539" s="155"/>
      <c r="H539" s="155"/>
      <c r="I539" s="155"/>
    </row>
    <row r="540" spans="1:9">
      <c r="A540" s="155"/>
      <c r="B540" s="155"/>
      <c r="C540" s="155"/>
      <c r="D540" s="155"/>
      <c r="E540" s="155"/>
      <c r="F540" s="155"/>
      <c r="G540" s="155"/>
      <c r="H540" s="155"/>
      <c r="I540" s="155"/>
    </row>
    <row r="541" spans="1:9">
      <c r="A541" s="155"/>
      <c r="B541" s="155"/>
      <c r="C541" s="155"/>
      <c r="D541" s="155"/>
      <c r="E541" s="155"/>
      <c r="F541" s="155"/>
      <c r="G541" s="155"/>
      <c r="H541" s="155"/>
      <c r="I541" s="155"/>
    </row>
    <row r="542" spans="1:9">
      <c r="A542" s="155"/>
      <c r="B542" s="155"/>
      <c r="C542" s="155"/>
      <c r="D542" s="155"/>
      <c r="E542" s="155"/>
      <c r="F542" s="155"/>
      <c r="G542" s="155"/>
      <c r="H542" s="155"/>
      <c r="I542" s="155"/>
    </row>
    <row r="543" spans="1:9">
      <c r="A543" s="155"/>
      <c r="B543" s="155"/>
      <c r="C543" s="155"/>
      <c r="D543" s="155"/>
      <c r="E543" s="155"/>
      <c r="F543" s="155"/>
      <c r="G543" s="155"/>
      <c r="H543" s="155"/>
      <c r="I543" s="155"/>
    </row>
    <row r="544" spans="1:9">
      <c r="A544" s="155"/>
      <c r="B544" s="155"/>
      <c r="C544" s="155"/>
      <c r="D544" s="155"/>
      <c r="E544" s="155"/>
      <c r="F544" s="155"/>
      <c r="G544" s="155"/>
      <c r="H544" s="155"/>
      <c r="I544" s="155"/>
    </row>
    <row r="545" spans="1:9">
      <c r="A545" s="155"/>
      <c r="B545" s="155"/>
      <c r="C545" s="155"/>
      <c r="D545" s="155"/>
      <c r="E545" s="155"/>
      <c r="F545" s="155"/>
      <c r="G545" s="155"/>
      <c r="H545" s="155"/>
      <c r="I545" s="155"/>
    </row>
    <row r="546" spans="1:9">
      <c r="A546" s="155"/>
      <c r="B546" s="155"/>
      <c r="C546" s="155"/>
      <c r="D546" s="155"/>
      <c r="E546" s="155"/>
      <c r="F546" s="155"/>
      <c r="G546" s="155"/>
      <c r="H546" s="155"/>
      <c r="I546" s="155"/>
    </row>
    <row r="547" spans="1:9">
      <c r="A547" s="155"/>
      <c r="B547" s="155"/>
      <c r="C547" s="155"/>
      <c r="D547" s="155"/>
      <c r="E547" s="155"/>
      <c r="F547" s="155"/>
      <c r="G547" s="155"/>
      <c r="H547" s="155"/>
      <c r="I547" s="155"/>
    </row>
    <row r="548" spans="1:9">
      <c r="A548" s="155"/>
      <c r="B548" s="155"/>
      <c r="C548" s="155"/>
      <c r="D548" s="155"/>
      <c r="E548" s="155"/>
      <c r="F548" s="155"/>
      <c r="G548" s="155"/>
      <c r="H548" s="155"/>
      <c r="I548" s="155"/>
    </row>
    <row r="549" spans="1:9">
      <c r="A549" s="155"/>
      <c r="B549" s="155"/>
      <c r="C549" s="155"/>
      <c r="D549" s="155"/>
      <c r="E549" s="155"/>
      <c r="F549" s="155"/>
      <c r="G549" s="155"/>
      <c r="H549" s="155"/>
      <c r="I549" s="155"/>
    </row>
    <row r="550" spans="1:9">
      <c r="A550" s="155"/>
      <c r="B550" s="155"/>
      <c r="C550" s="155"/>
      <c r="D550" s="155"/>
      <c r="E550" s="155"/>
      <c r="F550" s="155"/>
      <c r="G550" s="155"/>
      <c r="H550" s="155"/>
      <c r="I550" s="155"/>
    </row>
    <row r="551" spans="1:9">
      <c r="A551" s="155"/>
      <c r="B551" s="155"/>
      <c r="C551" s="155"/>
      <c r="D551" s="155"/>
      <c r="E551" s="155"/>
      <c r="F551" s="155"/>
      <c r="G551" s="155"/>
      <c r="H551" s="155"/>
      <c r="I551" s="155"/>
    </row>
    <row r="552" spans="1:9">
      <c r="A552" s="155"/>
      <c r="B552" s="155"/>
      <c r="C552" s="155"/>
      <c r="D552" s="155"/>
      <c r="E552" s="155"/>
      <c r="F552" s="155"/>
      <c r="G552" s="155"/>
      <c r="H552" s="155"/>
      <c r="I552" s="155"/>
    </row>
    <row r="553" spans="1:9">
      <c r="A553" s="155"/>
      <c r="B553" s="155"/>
      <c r="C553" s="155"/>
      <c r="D553" s="155"/>
      <c r="E553" s="155"/>
      <c r="F553" s="155"/>
      <c r="G553" s="155"/>
      <c r="H553" s="155"/>
      <c r="I553" s="155"/>
    </row>
    <row r="554" spans="1:9">
      <c r="A554" s="155"/>
      <c r="B554" s="155"/>
      <c r="C554" s="155"/>
      <c r="D554" s="155"/>
      <c r="E554" s="155"/>
      <c r="F554" s="155"/>
      <c r="G554" s="155"/>
      <c r="H554" s="155"/>
      <c r="I554" s="155"/>
    </row>
    <row r="555" spans="1:9">
      <c r="A555" s="155"/>
      <c r="B555" s="155"/>
      <c r="C555" s="155"/>
      <c r="D555" s="155"/>
      <c r="E555" s="155"/>
      <c r="F555" s="155"/>
      <c r="G555" s="155"/>
      <c r="H555" s="155"/>
      <c r="I555" s="155"/>
    </row>
    <row r="556" spans="1:9">
      <c r="A556" s="155"/>
      <c r="B556" s="155"/>
      <c r="C556" s="155"/>
      <c r="D556" s="155"/>
      <c r="E556" s="155"/>
      <c r="F556" s="155"/>
      <c r="G556" s="155"/>
      <c r="H556" s="155"/>
      <c r="I556" s="155"/>
    </row>
    <row r="557" spans="1:9">
      <c r="A557" s="155"/>
      <c r="B557" s="155"/>
      <c r="C557" s="155"/>
      <c r="D557" s="155"/>
      <c r="E557" s="155"/>
      <c r="F557" s="155"/>
      <c r="G557" s="155"/>
      <c r="H557" s="155"/>
      <c r="I557" s="155"/>
    </row>
    <row r="558" spans="1:9">
      <c r="A558" s="155"/>
      <c r="B558" s="155"/>
      <c r="C558" s="155"/>
      <c r="D558" s="155"/>
      <c r="E558" s="155"/>
      <c r="F558" s="155"/>
      <c r="G558" s="155"/>
      <c r="H558" s="155"/>
      <c r="I558" s="155"/>
    </row>
    <row r="559" spans="1:9">
      <c r="A559" s="155"/>
      <c r="B559" s="155"/>
      <c r="C559" s="155"/>
      <c r="D559" s="155"/>
      <c r="E559" s="155"/>
      <c r="F559" s="155"/>
      <c r="G559" s="155"/>
      <c r="H559" s="155"/>
      <c r="I559" s="155"/>
    </row>
    <row r="560" spans="1:9">
      <c r="A560" s="155"/>
      <c r="B560" s="155"/>
      <c r="C560" s="155"/>
      <c r="D560" s="155"/>
      <c r="E560" s="155"/>
      <c r="F560" s="155"/>
      <c r="G560" s="155"/>
      <c r="H560" s="155"/>
      <c r="I560" s="155"/>
    </row>
    <row r="561" spans="1:9">
      <c r="A561" s="155"/>
      <c r="B561" s="155"/>
      <c r="C561" s="155"/>
      <c r="D561" s="155"/>
      <c r="E561" s="155"/>
      <c r="F561" s="155"/>
      <c r="G561" s="155"/>
      <c r="H561" s="155"/>
      <c r="I561" s="155"/>
    </row>
    <row r="562" spans="1:9">
      <c r="A562" s="155"/>
      <c r="B562" s="155"/>
      <c r="C562" s="155"/>
      <c r="D562" s="155"/>
      <c r="E562" s="155"/>
      <c r="F562" s="155"/>
      <c r="G562" s="155"/>
      <c r="H562" s="155"/>
      <c r="I562" s="155"/>
    </row>
    <row r="563" spans="1:9">
      <c r="A563" s="155"/>
      <c r="B563" s="155"/>
      <c r="C563" s="155"/>
      <c r="D563" s="155"/>
      <c r="E563" s="155"/>
      <c r="F563" s="155"/>
      <c r="G563" s="155"/>
      <c r="H563" s="155"/>
      <c r="I563" s="155"/>
    </row>
    <row r="564" spans="1:9">
      <c r="A564" s="155"/>
      <c r="B564" s="155"/>
      <c r="C564" s="155"/>
      <c r="D564" s="155"/>
      <c r="E564" s="155"/>
      <c r="F564" s="155"/>
      <c r="G564" s="155"/>
      <c r="H564" s="155"/>
      <c r="I564" s="155"/>
    </row>
    <row r="565" spans="1:9">
      <c r="A565" s="155"/>
      <c r="B565" s="155"/>
      <c r="C565" s="155"/>
      <c r="D565" s="155"/>
      <c r="E565" s="155"/>
      <c r="F565" s="155"/>
      <c r="G565" s="155"/>
      <c r="H565" s="155"/>
      <c r="I565" s="155"/>
    </row>
    <row r="566" spans="1:9">
      <c r="A566" s="155"/>
      <c r="B566" s="155"/>
      <c r="C566" s="155"/>
      <c r="D566" s="155"/>
      <c r="E566" s="155"/>
      <c r="F566" s="155"/>
      <c r="G566" s="155"/>
      <c r="H566" s="155"/>
      <c r="I566" s="155"/>
    </row>
    <row r="567" spans="1:9">
      <c r="A567" s="155"/>
      <c r="B567" s="155"/>
      <c r="C567" s="155"/>
      <c r="D567" s="155"/>
      <c r="E567" s="155"/>
      <c r="F567" s="155"/>
      <c r="G567" s="155"/>
      <c r="H567" s="155"/>
      <c r="I567" s="155"/>
    </row>
    <row r="568" spans="1:9">
      <c r="A568" s="155"/>
      <c r="B568" s="155"/>
      <c r="C568" s="155"/>
      <c r="D568" s="155"/>
      <c r="E568" s="155"/>
      <c r="F568" s="155"/>
      <c r="G568" s="155"/>
      <c r="H568" s="155"/>
      <c r="I568" s="155"/>
    </row>
    <row r="569" spans="1:9">
      <c r="A569" s="155"/>
      <c r="B569" s="155"/>
      <c r="C569" s="155"/>
      <c r="D569" s="155"/>
      <c r="E569" s="155"/>
      <c r="F569" s="155"/>
      <c r="G569" s="155"/>
      <c r="H569" s="155"/>
      <c r="I569" s="155"/>
    </row>
    <row r="570" spans="1:9">
      <c r="A570" s="155"/>
      <c r="B570" s="155"/>
      <c r="C570" s="155"/>
      <c r="D570" s="155"/>
      <c r="E570" s="155"/>
      <c r="F570" s="155"/>
      <c r="G570" s="155"/>
      <c r="H570" s="155"/>
      <c r="I570" s="155"/>
    </row>
    <row r="571" spans="1:9">
      <c r="A571" s="155"/>
      <c r="B571" s="155"/>
      <c r="C571" s="155"/>
      <c r="D571" s="155"/>
      <c r="E571" s="155"/>
      <c r="F571" s="155"/>
      <c r="G571" s="155"/>
      <c r="H571" s="155"/>
      <c r="I571" s="155"/>
    </row>
    <row r="572" spans="1:9">
      <c r="A572" s="155"/>
      <c r="B572" s="155"/>
      <c r="C572" s="155"/>
      <c r="D572" s="155"/>
      <c r="E572" s="155"/>
      <c r="F572" s="155"/>
      <c r="G572" s="155"/>
      <c r="H572" s="155"/>
      <c r="I572" s="155"/>
    </row>
    <row r="573" spans="1:9">
      <c r="A573" s="155"/>
      <c r="B573" s="155"/>
      <c r="C573" s="155"/>
      <c r="D573" s="155"/>
      <c r="E573" s="155"/>
      <c r="F573" s="155"/>
      <c r="G573" s="155"/>
      <c r="H573" s="155"/>
      <c r="I573" s="155"/>
    </row>
    <row r="574" spans="1:9">
      <c r="A574" s="155"/>
      <c r="B574" s="155"/>
      <c r="C574" s="155"/>
      <c r="D574" s="155"/>
      <c r="E574" s="155"/>
      <c r="F574" s="155"/>
      <c r="G574" s="155"/>
      <c r="H574" s="155"/>
      <c r="I574" s="155"/>
    </row>
    <row r="575" spans="1:9">
      <c r="A575" s="155"/>
      <c r="B575" s="155"/>
      <c r="C575" s="155"/>
      <c r="D575" s="155"/>
      <c r="E575" s="155"/>
      <c r="F575" s="155"/>
      <c r="G575" s="155"/>
      <c r="H575" s="155"/>
      <c r="I575" s="155"/>
    </row>
    <row r="576" spans="1:9">
      <c r="A576" s="155"/>
      <c r="B576" s="155"/>
      <c r="C576" s="155"/>
      <c r="D576" s="155"/>
      <c r="E576" s="155"/>
      <c r="F576" s="155"/>
      <c r="G576" s="155"/>
      <c r="H576" s="155"/>
      <c r="I576" s="155"/>
    </row>
    <row r="577" spans="1:9">
      <c r="A577" s="155"/>
      <c r="B577" s="155"/>
      <c r="C577" s="155"/>
      <c r="D577" s="155"/>
      <c r="E577" s="155"/>
      <c r="F577" s="155"/>
      <c r="G577" s="155"/>
      <c r="H577" s="155"/>
      <c r="I577" s="155"/>
    </row>
    <row r="578" spans="1:9">
      <c r="A578" s="155"/>
      <c r="B578" s="155"/>
      <c r="C578" s="155"/>
      <c r="D578" s="155"/>
      <c r="E578" s="155"/>
      <c r="F578" s="155"/>
      <c r="G578" s="155"/>
      <c r="H578" s="155"/>
      <c r="I578" s="155"/>
    </row>
    <row r="579" spans="1:9">
      <c r="A579" s="155"/>
      <c r="B579" s="155"/>
      <c r="C579" s="155"/>
      <c r="D579" s="155"/>
      <c r="E579" s="155"/>
      <c r="F579" s="155"/>
      <c r="G579" s="155"/>
      <c r="H579" s="155"/>
      <c r="I579" s="155"/>
    </row>
    <row r="580" spans="1:9">
      <c r="A580" s="155"/>
      <c r="B580" s="155"/>
      <c r="C580" s="155"/>
      <c r="D580" s="155"/>
      <c r="E580" s="155"/>
      <c r="F580" s="155"/>
      <c r="G580" s="155"/>
      <c r="H580" s="155"/>
      <c r="I580" s="155"/>
    </row>
    <row r="581" spans="1:9">
      <c r="A581" s="155"/>
      <c r="B581" s="155"/>
      <c r="C581" s="155"/>
      <c r="D581" s="155"/>
      <c r="E581" s="155"/>
      <c r="F581" s="155"/>
      <c r="G581" s="155"/>
      <c r="H581" s="155"/>
      <c r="I581" s="155"/>
    </row>
    <row r="582" spans="1:9">
      <c r="A582" s="155"/>
      <c r="B582" s="155"/>
      <c r="C582" s="155"/>
      <c r="D582" s="155"/>
      <c r="E582" s="155"/>
      <c r="F582" s="155"/>
      <c r="G582" s="155"/>
      <c r="H582" s="155"/>
      <c r="I582" s="155"/>
    </row>
    <row r="583" spans="1:9">
      <c r="A583" s="155"/>
      <c r="B583" s="155"/>
      <c r="C583" s="155"/>
      <c r="D583" s="155"/>
      <c r="E583" s="155"/>
      <c r="F583" s="155"/>
      <c r="G583" s="155"/>
      <c r="H583" s="155"/>
      <c r="I583" s="155"/>
    </row>
    <row r="584" spans="1:9">
      <c r="A584" s="155"/>
      <c r="B584" s="155"/>
      <c r="C584" s="155"/>
      <c r="D584" s="155"/>
      <c r="E584" s="155"/>
      <c r="F584" s="155"/>
      <c r="G584" s="155"/>
      <c r="H584" s="155"/>
      <c r="I584" s="155"/>
    </row>
    <row r="585" spans="1:9">
      <c r="A585" s="155"/>
      <c r="B585" s="155"/>
      <c r="C585" s="155"/>
      <c r="D585" s="155"/>
      <c r="E585" s="155"/>
      <c r="F585" s="155"/>
      <c r="G585" s="155"/>
      <c r="H585" s="155"/>
      <c r="I585" s="155"/>
    </row>
    <row r="586" spans="1:9">
      <c r="A586" s="155"/>
      <c r="B586" s="155"/>
      <c r="C586" s="155"/>
      <c r="D586" s="155"/>
      <c r="E586" s="155"/>
      <c r="F586" s="155"/>
      <c r="G586" s="155"/>
      <c r="H586" s="155"/>
      <c r="I586" s="155"/>
    </row>
    <row r="587" spans="1:9">
      <c r="A587" s="155"/>
      <c r="B587" s="155"/>
      <c r="C587" s="155"/>
      <c r="D587" s="155"/>
      <c r="E587" s="155"/>
      <c r="F587" s="155"/>
      <c r="G587" s="155"/>
      <c r="H587" s="155"/>
      <c r="I587" s="155"/>
    </row>
    <row r="588" spans="1:9">
      <c r="A588" s="155"/>
      <c r="B588" s="155"/>
      <c r="C588" s="155"/>
      <c r="D588" s="155"/>
      <c r="E588" s="155"/>
      <c r="F588" s="155"/>
      <c r="G588" s="155"/>
      <c r="H588" s="155"/>
      <c r="I588" s="155"/>
    </row>
    <row r="589" spans="1:9">
      <c r="A589" s="155"/>
      <c r="B589" s="155"/>
      <c r="C589" s="155"/>
      <c r="D589" s="155"/>
      <c r="E589" s="155"/>
      <c r="F589" s="155"/>
      <c r="G589" s="155"/>
      <c r="H589" s="155"/>
      <c r="I589" s="155"/>
    </row>
    <row r="590" spans="1:9">
      <c r="A590" s="155"/>
      <c r="B590" s="155"/>
      <c r="C590" s="155"/>
      <c r="D590" s="155"/>
      <c r="E590" s="155"/>
      <c r="F590" s="155"/>
      <c r="G590" s="155"/>
      <c r="H590" s="155"/>
      <c r="I590" s="155"/>
    </row>
    <row r="591" spans="1:9">
      <c r="A591" s="155"/>
      <c r="B591" s="155"/>
      <c r="C591" s="155"/>
      <c r="D591" s="155"/>
      <c r="E591" s="155"/>
      <c r="F591" s="155"/>
      <c r="G591" s="155"/>
      <c r="H591" s="155"/>
      <c r="I591" s="155"/>
    </row>
    <row r="592" spans="1:9">
      <c r="A592" s="155"/>
      <c r="B592" s="155"/>
      <c r="C592" s="155"/>
      <c r="D592" s="155"/>
      <c r="E592" s="155"/>
      <c r="F592" s="155"/>
      <c r="G592" s="155"/>
      <c r="H592" s="155"/>
      <c r="I592" s="155"/>
    </row>
    <row r="593" spans="1:9">
      <c r="A593" s="155"/>
      <c r="B593" s="155"/>
      <c r="C593" s="155"/>
      <c r="D593" s="155"/>
      <c r="E593" s="155"/>
      <c r="F593" s="155"/>
      <c r="G593" s="155"/>
      <c r="H593" s="155"/>
      <c r="I593" s="155"/>
    </row>
    <row r="594" spans="1:9">
      <c r="A594" s="155"/>
      <c r="B594" s="155"/>
      <c r="C594" s="155"/>
      <c r="D594" s="155"/>
      <c r="E594" s="155"/>
      <c r="F594" s="155"/>
      <c r="G594" s="155"/>
      <c r="H594" s="155"/>
      <c r="I594" s="155"/>
    </row>
    <row r="595" spans="1:9">
      <c r="A595" s="155"/>
      <c r="B595" s="155"/>
      <c r="C595" s="155"/>
      <c r="D595" s="155"/>
      <c r="E595" s="155"/>
      <c r="F595" s="155"/>
      <c r="G595" s="155"/>
      <c r="H595" s="155"/>
      <c r="I595" s="155"/>
    </row>
    <row r="596" spans="1:9">
      <c r="A596" s="155"/>
      <c r="B596" s="155"/>
      <c r="C596" s="155"/>
      <c r="D596" s="155"/>
      <c r="E596" s="155"/>
      <c r="F596" s="155"/>
      <c r="G596" s="155"/>
      <c r="H596" s="155"/>
      <c r="I596" s="155"/>
    </row>
    <row r="597" spans="1:9">
      <c r="A597" s="155"/>
      <c r="B597" s="155"/>
      <c r="C597" s="155"/>
      <c r="D597" s="155"/>
      <c r="E597" s="155"/>
      <c r="F597" s="155"/>
      <c r="G597" s="155"/>
      <c r="H597" s="155"/>
      <c r="I597" s="155"/>
    </row>
    <row r="598" spans="1:9">
      <c r="A598" s="155"/>
      <c r="B598" s="155"/>
      <c r="C598" s="155"/>
      <c r="D598" s="155"/>
      <c r="E598" s="155"/>
      <c r="F598" s="155"/>
      <c r="G598" s="155"/>
      <c r="H598" s="155"/>
      <c r="I598" s="155"/>
    </row>
    <row r="599" spans="1:9">
      <c r="A599" s="155"/>
      <c r="B599" s="155"/>
      <c r="C599" s="155"/>
      <c r="D599" s="155"/>
      <c r="E599" s="155"/>
      <c r="F599" s="155"/>
      <c r="G599" s="155"/>
      <c r="H599" s="155"/>
      <c r="I599" s="155"/>
    </row>
    <row r="600" spans="1:9">
      <c r="A600" s="155"/>
      <c r="B600" s="155"/>
      <c r="C600" s="155"/>
      <c r="D600" s="155"/>
      <c r="E600" s="155"/>
      <c r="F600" s="155"/>
      <c r="G600" s="155"/>
      <c r="H600" s="155"/>
      <c r="I600" s="155"/>
    </row>
    <row r="601" spans="1:9">
      <c r="A601" s="155"/>
      <c r="B601" s="155"/>
      <c r="C601" s="155"/>
      <c r="D601" s="155"/>
      <c r="E601" s="155"/>
      <c r="F601" s="155"/>
      <c r="G601" s="155"/>
      <c r="H601" s="155"/>
      <c r="I601" s="155"/>
    </row>
    <row r="602" spans="1:9">
      <c r="A602" s="155"/>
      <c r="B602" s="155"/>
      <c r="C602" s="155"/>
      <c r="D602" s="155"/>
      <c r="E602" s="155"/>
      <c r="F602" s="155"/>
      <c r="G602" s="155"/>
      <c r="H602" s="155"/>
      <c r="I602" s="155"/>
    </row>
    <row r="603" spans="1:9">
      <c r="A603" s="155"/>
      <c r="B603" s="155"/>
      <c r="C603" s="155"/>
      <c r="D603" s="155"/>
      <c r="E603" s="155"/>
      <c r="F603" s="155"/>
      <c r="G603" s="155"/>
      <c r="H603" s="155"/>
      <c r="I603" s="155"/>
    </row>
    <row r="604" spans="1:9">
      <c r="A604" s="155"/>
      <c r="B604" s="155"/>
      <c r="C604" s="155"/>
      <c r="D604" s="155"/>
      <c r="E604" s="155"/>
      <c r="F604" s="155"/>
      <c r="G604" s="155"/>
      <c r="H604" s="155"/>
      <c r="I604" s="155"/>
    </row>
    <row r="605" spans="1:9">
      <c r="A605" s="155"/>
      <c r="B605" s="155"/>
      <c r="C605" s="155"/>
      <c r="D605" s="155"/>
      <c r="E605" s="155"/>
      <c r="F605" s="155"/>
      <c r="G605" s="155"/>
      <c r="H605" s="155"/>
      <c r="I605" s="155"/>
    </row>
    <row r="606" spans="1:9">
      <c r="A606" s="155"/>
      <c r="B606" s="155"/>
      <c r="C606" s="155"/>
      <c r="D606" s="155"/>
      <c r="E606" s="155"/>
      <c r="F606" s="155"/>
      <c r="G606" s="155"/>
      <c r="H606" s="155"/>
      <c r="I606" s="155"/>
    </row>
    <row r="607" spans="1:9">
      <c r="A607" s="155"/>
      <c r="B607" s="155"/>
      <c r="C607" s="155"/>
      <c r="D607" s="155"/>
      <c r="E607" s="155"/>
      <c r="F607" s="155"/>
      <c r="G607" s="155"/>
      <c r="H607" s="155"/>
      <c r="I607" s="155"/>
    </row>
    <row r="608" spans="1:9">
      <c r="A608" s="155"/>
      <c r="B608" s="155"/>
      <c r="C608" s="155"/>
      <c r="D608" s="155"/>
      <c r="E608" s="155"/>
      <c r="F608" s="155"/>
      <c r="G608" s="155"/>
      <c r="H608" s="155"/>
      <c r="I608" s="155"/>
    </row>
    <row r="609" spans="1:9">
      <c r="A609" s="155"/>
      <c r="B609" s="155"/>
      <c r="C609" s="155"/>
      <c r="D609" s="155"/>
      <c r="E609" s="155"/>
      <c r="F609" s="155"/>
      <c r="G609" s="155"/>
      <c r="H609" s="155"/>
      <c r="I609" s="155"/>
    </row>
    <row r="610" spans="1:9">
      <c r="A610" s="155"/>
      <c r="B610" s="155"/>
      <c r="C610" s="155"/>
      <c r="D610" s="155"/>
      <c r="E610" s="155"/>
      <c r="F610" s="155"/>
      <c r="G610" s="155"/>
      <c r="H610" s="155"/>
      <c r="I610" s="155"/>
    </row>
    <row r="611" spans="1:9">
      <c r="A611" s="155"/>
      <c r="B611" s="155"/>
      <c r="C611" s="155"/>
      <c r="D611" s="155"/>
      <c r="E611" s="155"/>
      <c r="F611" s="155"/>
      <c r="G611" s="155"/>
      <c r="H611" s="155"/>
      <c r="I611" s="155"/>
    </row>
    <row r="612" spans="1:9">
      <c r="A612" s="155"/>
      <c r="B612" s="155"/>
      <c r="C612" s="155"/>
      <c r="D612" s="155"/>
      <c r="E612" s="155"/>
      <c r="F612" s="155"/>
      <c r="G612" s="155"/>
      <c r="H612" s="155"/>
      <c r="I612" s="155"/>
    </row>
    <row r="613" spans="1:9">
      <c r="A613" s="155"/>
      <c r="B613" s="155"/>
      <c r="C613" s="155"/>
      <c r="D613" s="155"/>
      <c r="E613" s="155"/>
      <c r="F613" s="155"/>
      <c r="G613" s="155"/>
      <c r="H613" s="155"/>
      <c r="I613" s="155"/>
    </row>
    <row r="614" spans="1:9">
      <c r="A614" s="155"/>
      <c r="B614" s="155"/>
      <c r="C614" s="155"/>
      <c r="D614" s="155"/>
      <c r="E614" s="155"/>
      <c r="F614" s="155"/>
      <c r="G614" s="155"/>
      <c r="H614" s="155"/>
      <c r="I614" s="155"/>
    </row>
    <row r="615" spans="1:9">
      <c r="A615" s="155"/>
      <c r="B615" s="155"/>
      <c r="C615" s="155"/>
      <c r="D615" s="155"/>
      <c r="E615" s="155"/>
      <c r="F615" s="155"/>
      <c r="G615" s="155"/>
      <c r="H615" s="155"/>
      <c r="I615" s="155"/>
    </row>
    <row r="616" spans="1:9">
      <c r="A616" s="155"/>
      <c r="B616" s="155"/>
      <c r="C616" s="155"/>
      <c r="D616" s="155"/>
      <c r="E616" s="155"/>
      <c r="F616" s="155"/>
      <c r="G616" s="155"/>
      <c r="H616" s="155"/>
      <c r="I616" s="155"/>
    </row>
    <row r="617" spans="1:9">
      <c r="A617" s="155"/>
      <c r="B617" s="155"/>
      <c r="C617" s="155"/>
      <c r="D617" s="155"/>
      <c r="E617" s="155"/>
      <c r="F617" s="155"/>
      <c r="G617" s="155"/>
      <c r="H617" s="155"/>
      <c r="I617" s="155"/>
    </row>
    <row r="618" spans="1:9">
      <c r="A618" s="155"/>
      <c r="B618" s="155"/>
      <c r="C618" s="155"/>
      <c r="D618" s="155"/>
      <c r="E618" s="155"/>
      <c r="F618" s="155"/>
      <c r="G618" s="155"/>
      <c r="H618" s="155"/>
      <c r="I618" s="155"/>
    </row>
    <row r="619" spans="1:9">
      <c r="A619" s="155"/>
      <c r="B619" s="155"/>
      <c r="C619" s="155"/>
      <c r="D619" s="155"/>
      <c r="E619" s="155"/>
      <c r="F619" s="155"/>
      <c r="G619" s="155"/>
      <c r="H619" s="155"/>
      <c r="I619" s="155"/>
    </row>
    <row r="620" spans="1:9">
      <c r="A620" s="155"/>
      <c r="B620" s="155"/>
      <c r="C620" s="155"/>
      <c r="D620" s="155"/>
      <c r="E620" s="155"/>
      <c r="F620" s="155"/>
      <c r="G620" s="155"/>
      <c r="H620" s="155"/>
      <c r="I620" s="155"/>
    </row>
    <row r="621" spans="1:9">
      <c r="A621" s="155"/>
      <c r="B621" s="155"/>
      <c r="C621" s="155"/>
      <c r="D621" s="155"/>
      <c r="E621" s="155"/>
      <c r="F621" s="155"/>
      <c r="G621" s="155"/>
      <c r="H621" s="155"/>
      <c r="I621" s="155"/>
    </row>
    <row r="622" spans="1:9">
      <c r="A622" s="155"/>
      <c r="B622" s="155"/>
      <c r="C622" s="155"/>
      <c r="D622" s="155"/>
      <c r="E622" s="155"/>
      <c r="F622" s="155"/>
      <c r="G622" s="155"/>
      <c r="H622" s="155"/>
      <c r="I622" s="155"/>
    </row>
    <row r="623" spans="1:9">
      <c r="A623" s="155"/>
      <c r="B623" s="155"/>
      <c r="C623" s="155"/>
      <c r="D623" s="155"/>
      <c r="E623" s="155"/>
      <c r="F623" s="155"/>
      <c r="G623" s="155"/>
      <c r="H623" s="155"/>
      <c r="I623" s="155"/>
    </row>
    <row r="624" spans="1:9">
      <c r="A624" s="155"/>
      <c r="B624" s="155"/>
      <c r="C624" s="155"/>
      <c r="D624" s="155"/>
      <c r="E624" s="155"/>
      <c r="F624" s="155"/>
      <c r="G624" s="155"/>
      <c r="H624" s="155"/>
      <c r="I624" s="155"/>
    </row>
    <row r="625" spans="1:9">
      <c r="A625" s="155"/>
      <c r="B625" s="155"/>
      <c r="C625" s="155"/>
      <c r="D625" s="155"/>
      <c r="E625" s="155"/>
      <c r="F625" s="155"/>
      <c r="G625" s="155"/>
      <c r="H625" s="155"/>
      <c r="I625" s="155"/>
    </row>
    <row r="626" spans="1:9">
      <c r="A626" s="155"/>
      <c r="B626" s="155"/>
      <c r="C626" s="155"/>
      <c r="D626" s="155"/>
      <c r="E626" s="155"/>
      <c r="F626" s="155"/>
      <c r="G626" s="155"/>
      <c r="H626" s="155"/>
      <c r="I626" s="155"/>
    </row>
    <row r="627" spans="1:9">
      <c r="A627" s="155"/>
      <c r="B627" s="155"/>
      <c r="C627" s="155"/>
      <c r="D627" s="155"/>
      <c r="E627" s="155"/>
      <c r="F627" s="155"/>
      <c r="G627" s="155"/>
      <c r="H627" s="155"/>
      <c r="I627" s="155"/>
    </row>
    <row r="628" spans="1:9">
      <c r="A628" s="155"/>
      <c r="B628" s="155"/>
      <c r="C628" s="155"/>
      <c r="D628" s="155"/>
      <c r="E628" s="155"/>
      <c r="F628" s="155"/>
      <c r="G628" s="155"/>
      <c r="H628" s="155"/>
      <c r="I628" s="155"/>
    </row>
    <row r="629" spans="1:9">
      <c r="A629" s="155"/>
      <c r="B629" s="155"/>
      <c r="C629" s="155"/>
      <c r="D629" s="155"/>
      <c r="E629" s="155"/>
      <c r="F629" s="155"/>
      <c r="G629" s="155"/>
      <c r="H629" s="155"/>
      <c r="I629" s="155"/>
    </row>
    <row r="630" spans="1:9">
      <c r="A630" s="155"/>
      <c r="B630" s="155"/>
      <c r="C630" s="155"/>
      <c r="D630" s="155"/>
      <c r="E630" s="155"/>
      <c r="F630" s="155"/>
      <c r="G630" s="155"/>
      <c r="H630" s="155"/>
      <c r="I630" s="155"/>
    </row>
    <row r="631" spans="1:9">
      <c r="A631" s="155"/>
      <c r="B631" s="155"/>
      <c r="C631" s="155"/>
      <c r="D631" s="155"/>
      <c r="E631" s="155"/>
      <c r="F631" s="155"/>
      <c r="G631" s="155"/>
      <c r="H631" s="155"/>
      <c r="I631" s="155"/>
    </row>
    <row r="632" spans="1:9">
      <c r="A632" s="155"/>
      <c r="B632" s="155"/>
      <c r="C632" s="155"/>
      <c r="D632" s="155"/>
      <c r="E632" s="155"/>
      <c r="F632" s="155"/>
      <c r="G632" s="155"/>
      <c r="H632" s="155"/>
      <c r="I632" s="155"/>
    </row>
    <row r="633" spans="1:9">
      <c r="A633" s="155"/>
      <c r="B633" s="155"/>
      <c r="C633" s="155"/>
      <c r="D633" s="155"/>
      <c r="E633" s="155"/>
      <c r="F633" s="155"/>
      <c r="G633" s="155"/>
      <c r="H633" s="155"/>
      <c r="I633" s="155"/>
    </row>
    <row r="634" spans="1:9">
      <c r="A634" s="155"/>
      <c r="B634" s="155"/>
      <c r="C634" s="155"/>
      <c r="D634" s="155"/>
      <c r="E634" s="155"/>
      <c r="F634" s="155"/>
      <c r="G634" s="155"/>
      <c r="H634" s="155"/>
      <c r="I634" s="155"/>
    </row>
    <row r="635" spans="1:9">
      <c r="A635" s="155"/>
      <c r="B635" s="155"/>
      <c r="C635" s="155"/>
      <c r="D635" s="155"/>
      <c r="E635" s="155"/>
      <c r="F635" s="155"/>
      <c r="G635" s="155"/>
      <c r="H635" s="155"/>
      <c r="I635" s="155"/>
    </row>
    <row r="636" spans="1:9">
      <c r="A636" s="155"/>
      <c r="B636" s="155"/>
      <c r="C636" s="155"/>
      <c r="D636" s="155"/>
      <c r="E636" s="155"/>
      <c r="F636" s="155"/>
      <c r="G636" s="155"/>
      <c r="H636" s="155"/>
      <c r="I636" s="155"/>
    </row>
    <row r="637" spans="1:9">
      <c r="A637" s="155"/>
      <c r="B637" s="155"/>
      <c r="C637" s="155"/>
      <c r="D637" s="155"/>
      <c r="E637" s="155"/>
      <c r="F637" s="155"/>
      <c r="G637" s="155"/>
      <c r="H637" s="155"/>
      <c r="I637" s="155"/>
    </row>
    <row r="638" spans="1:9">
      <c r="A638" s="155"/>
      <c r="B638" s="155"/>
      <c r="C638" s="155"/>
      <c r="D638" s="155"/>
      <c r="E638" s="155"/>
      <c r="F638" s="155"/>
      <c r="G638" s="155"/>
      <c r="H638" s="155"/>
      <c r="I638" s="155"/>
    </row>
    <row r="639" spans="1:9">
      <c r="A639" s="155"/>
      <c r="B639" s="155"/>
      <c r="C639" s="155"/>
      <c r="D639" s="155"/>
      <c r="E639" s="155"/>
      <c r="F639" s="155"/>
      <c r="G639" s="155"/>
      <c r="H639" s="155"/>
      <c r="I639" s="155"/>
    </row>
    <row r="640" spans="1:9">
      <c r="A640" s="155"/>
      <c r="B640" s="155"/>
      <c r="C640" s="155"/>
      <c r="D640" s="155"/>
      <c r="E640" s="155"/>
      <c r="F640" s="155"/>
      <c r="G640" s="155"/>
      <c r="H640" s="155"/>
      <c r="I640" s="155"/>
    </row>
    <row r="641" spans="1:9">
      <c r="A641" s="155"/>
      <c r="B641" s="155"/>
      <c r="C641" s="155"/>
      <c r="D641" s="155"/>
      <c r="E641" s="155"/>
      <c r="F641" s="155"/>
      <c r="G641" s="155"/>
      <c r="H641" s="155"/>
      <c r="I641" s="155"/>
    </row>
    <row r="642" spans="1:9">
      <c r="A642" s="155"/>
      <c r="B642" s="155"/>
      <c r="C642" s="155"/>
      <c r="D642" s="155"/>
      <c r="E642" s="155"/>
      <c r="F642" s="155"/>
      <c r="G642" s="155"/>
      <c r="H642" s="155"/>
      <c r="I642" s="155"/>
    </row>
    <row r="643" spans="1:9">
      <c r="A643" s="155"/>
      <c r="B643" s="155"/>
      <c r="C643" s="155"/>
      <c r="D643" s="155"/>
      <c r="E643" s="155"/>
      <c r="F643" s="155"/>
      <c r="G643" s="155"/>
      <c r="H643" s="155"/>
      <c r="I643" s="155"/>
    </row>
    <row r="644" spans="1:9">
      <c r="A644" s="155"/>
      <c r="B644" s="155"/>
      <c r="C644" s="155"/>
      <c r="D644" s="155"/>
      <c r="E644" s="155"/>
      <c r="F644" s="155"/>
      <c r="G644" s="155"/>
      <c r="H644" s="155"/>
      <c r="I644" s="155"/>
    </row>
    <row r="645" spans="1:9">
      <c r="A645" s="155"/>
      <c r="B645" s="155"/>
      <c r="C645" s="155"/>
      <c r="D645" s="155"/>
      <c r="E645" s="155"/>
      <c r="F645" s="155"/>
      <c r="G645" s="155"/>
      <c r="H645" s="155"/>
      <c r="I645" s="155"/>
    </row>
    <row r="646" spans="1:9">
      <c r="A646" s="155"/>
      <c r="B646" s="155"/>
      <c r="C646" s="155"/>
      <c r="D646" s="155"/>
      <c r="E646" s="155"/>
      <c r="F646" s="155"/>
      <c r="G646" s="155"/>
      <c r="H646" s="155"/>
      <c r="I646" s="155"/>
    </row>
    <row r="647" spans="1:9">
      <c r="A647" s="155"/>
      <c r="B647" s="155"/>
      <c r="C647" s="155"/>
      <c r="D647" s="155"/>
      <c r="E647" s="155"/>
      <c r="F647" s="155"/>
      <c r="G647" s="155"/>
      <c r="H647" s="155"/>
      <c r="I647" s="155"/>
    </row>
    <row r="648" spans="1:9">
      <c r="A648" s="155"/>
      <c r="B648" s="155"/>
      <c r="C648" s="155"/>
      <c r="D648" s="155"/>
      <c r="E648" s="155"/>
      <c r="F648" s="155"/>
      <c r="G648" s="155"/>
      <c r="H648" s="155"/>
      <c r="I648" s="155"/>
    </row>
    <row r="649" spans="1:9">
      <c r="A649" s="155"/>
      <c r="B649" s="155"/>
      <c r="C649" s="155"/>
      <c r="D649" s="155"/>
      <c r="E649" s="155"/>
      <c r="F649" s="155"/>
      <c r="G649" s="155"/>
      <c r="H649" s="155"/>
      <c r="I649" s="155"/>
    </row>
    <row r="650" spans="1:9">
      <c r="A650" s="155"/>
      <c r="B650" s="155"/>
      <c r="C650" s="155"/>
      <c r="D650" s="155"/>
      <c r="E650" s="155"/>
      <c r="F650" s="155"/>
      <c r="G650" s="155"/>
      <c r="H650" s="155"/>
      <c r="I650" s="155"/>
    </row>
    <row r="651" spans="1:9">
      <c r="A651" s="155"/>
      <c r="B651" s="155"/>
      <c r="C651" s="155"/>
      <c r="D651" s="155"/>
      <c r="E651" s="155"/>
      <c r="F651" s="155"/>
      <c r="G651" s="155"/>
      <c r="H651" s="155"/>
      <c r="I651" s="155"/>
    </row>
    <row r="652" spans="1:9">
      <c r="A652" s="155"/>
      <c r="B652" s="155"/>
      <c r="C652" s="155"/>
      <c r="D652" s="155"/>
      <c r="E652" s="155"/>
      <c r="F652" s="155"/>
      <c r="G652" s="155"/>
      <c r="H652" s="155"/>
      <c r="I652" s="155"/>
    </row>
    <row r="653" spans="1:9">
      <c r="A653" s="155"/>
      <c r="B653" s="155"/>
      <c r="C653" s="155"/>
      <c r="D653" s="155"/>
      <c r="E653" s="155"/>
      <c r="F653" s="155"/>
      <c r="G653" s="155"/>
      <c r="H653" s="155"/>
      <c r="I653" s="155"/>
    </row>
    <row r="654" spans="1:9">
      <c r="A654" s="155"/>
      <c r="B654" s="155"/>
      <c r="C654" s="155"/>
      <c r="D654" s="155"/>
      <c r="E654" s="155"/>
      <c r="F654" s="155"/>
      <c r="G654" s="155"/>
      <c r="H654" s="155"/>
      <c r="I654" s="155"/>
    </row>
    <row r="655" spans="1:9">
      <c r="A655" s="155"/>
      <c r="B655" s="155"/>
      <c r="C655" s="155"/>
      <c r="D655" s="155"/>
      <c r="E655" s="155"/>
      <c r="F655" s="155"/>
      <c r="G655" s="155"/>
      <c r="H655" s="155"/>
      <c r="I655" s="155"/>
    </row>
    <row r="656" spans="1:9">
      <c r="A656" s="155"/>
      <c r="B656" s="155"/>
      <c r="C656" s="155"/>
      <c r="D656" s="155"/>
      <c r="E656" s="155"/>
      <c r="F656" s="155"/>
      <c r="G656" s="155"/>
      <c r="H656" s="155"/>
      <c r="I656" s="155"/>
    </row>
    <row r="657" spans="1:9">
      <c r="A657" s="155"/>
      <c r="B657" s="155"/>
      <c r="C657" s="155"/>
      <c r="D657" s="155"/>
      <c r="E657" s="155"/>
      <c r="F657" s="155"/>
      <c r="G657" s="155"/>
      <c r="H657" s="155"/>
      <c r="I657" s="155"/>
    </row>
    <row r="658" spans="1:9">
      <c r="A658" s="155"/>
      <c r="B658" s="155"/>
      <c r="C658" s="155"/>
      <c r="D658" s="155"/>
      <c r="E658" s="155"/>
      <c r="F658" s="155"/>
      <c r="G658" s="155"/>
      <c r="H658" s="155"/>
      <c r="I658" s="155"/>
    </row>
    <row r="659" spans="1:9">
      <c r="A659" s="155"/>
      <c r="B659" s="155"/>
      <c r="C659" s="155"/>
      <c r="D659" s="155"/>
      <c r="E659" s="155"/>
      <c r="F659" s="155"/>
      <c r="G659" s="155"/>
      <c r="H659" s="155"/>
      <c r="I659" s="155"/>
    </row>
    <row r="660" spans="1:9">
      <c r="A660" s="155"/>
      <c r="B660" s="155"/>
      <c r="C660" s="155"/>
      <c r="D660" s="155"/>
      <c r="E660" s="155"/>
      <c r="F660" s="155"/>
      <c r="G660" s="155"/>
      <c r="H660" s="155"/>
      <c r="I660" s="155"/>
    </row>
    <row r="661" spans="1:9">
      <c r="A661" s="155"/>
      <c r="B661" s="155"/>
      <c r="C661" s="155"/>
      <c r="D661" s="155"/>
      <c r="E661" s="155"/>
      <c r="F661" s="155"/>
      <c r="G661" s="155"/>
      <c r="H661" s="155"/>
      <c r="I661" s="155"/>
    </row>
    <row r="662" spans="1:9">
      <c r="A662" s="155"/>
      <c r="B662" s="155"/>
      <c r="C662" s="155"/>
      <c r="D662" s="155"/>
      <c r="E662" s="155"/>
      <c r="F662" s="155"/>
      <c r="G662" s="155"/>
      <c r="H662" s="155"/>
      <c r="I662" s="155"/>
    </row>
    <row r="663" spans="1:9">
      <c r="A663" s="155"/>
      <c r="B663" s="155"/>
      <c r="C663" s="155"/>
      <c r="D663" s="155"/>
      <c r="E663" s="155"/>
      <c r="F663" s="155"/>
      <c r="G663" s="155"/>
      <c r="H663" s="155"/>
      <c r="I663" s="155"/>
    </row>
    <row r="664" spans="1:9">
      <c r="A664" s="155"/>
      <c r="B664" s="155"/>
      <c r="C664" s="155"/>
      <c r="D664" s="155"/>
      <c r="E664" s="155"/>
      <c r="F664" s="155"/>
      <c r="G664" s="155"/>
      <c r="H664" s="155"/>
      <c r="I664" s="155"/>
    </row>
    <row r="665" spans="1:9">
      <c r="A665" s="155"/>
      <c r="B665" s="155"/>
      <c r="C665" s="155"/>
      <c r="D665" s="155"/>
      <c r="E665" s="155"/>
      <c r="F665" s="155"/>
      <c r="G665" s="155"/>
      <c r="H665" s="155"/>
      <c r="I665" s="155"/>
    </row>
    <row r="666" spans="1:9">
      <c r="A666" s="155"/>
      <c r="B666" s="155"/>
      <c r="C666" s="155"/>
      <c r="D666" s="155"/>
      <c r="E666" s="155"/>
      <c r="F666" s="155"/>
      <c r="G666" s="155"/>
      <c r="H666" s="155"/>
      <c r="I666" s="155"/>
    </row>
    <row r="667" spans="1:9">
      <c r="A667" s="155"/>
      <c r="B667" s="155"/>
      <c r="C667" s="155"/>
      <c r="D667" s="155"/>
      <c r="E667" s="155"/>
      <c r="F667" s="155"/>
      <c r="G667" s="155"/>
      <c r="H667" s="155"/>
      <c r="I667" s="155"/>
    </row>
    <row r="668" spans="1:9">
      <c r="A668" s="155"/>
      <c r="B668" s="155"/>
      <c r="C668" s="155"/>
      <c r="D668" s="155"/>
      <c r="E668" s="155"/>
      <c r="F668" s="155"/>
      <c r="G668" s="155"/>
      <c r="H668" s="155"/>
      <c r="I668" s="155"/>
    </row>
    <row r="669" spans="1:9">
      <c r="A669" s="155"/>
      <c r="B669" s="155"/>
      <c r="C669" s="155"/>
      <c r="D669" s="155"/>
      <c r="E669" s="155"/>
      <c r="F669" s="155"/>
      <c r="G669" s="155"/>
      <c r="H669" s="155"/>
      <c r="I669" s="155"/>
    </row>
    <row r="670" spans="1:9">
      <c r="A670" s="155"/>
      <c r="B670" s="155"/>
      <c r="C670" s="155"/>
      <c r="D670" s="155"/>
      <c r="E670" s="155"/>
      <c r="F670" s="155"/>
      <c r="G670" s="155"/>
      <c r="H670" s="155"/>
      <c r="I670" s="155"/>
    </row>
    <row r="671" spans="1:9">
      <c r="A671" s="155"/>
      <c r="B671" s="155"/>
      <c r="C671" s="155"/>
      <c r="D671" s="155"/>
      <c r="E671" s="155"/>
      <c r="F671" s="155"/>
      <c r="G671" s="155"/>
      <c r="H671" s="155"/>
      <c r="I671" s="155"/>
    </row>
    <row r="672" spans="1:9">
      <c r="A672" s="155"/>
      <c r="B672" s="155"/>
      <c r="C672" s="155"/>
      <c r="D672" s="155"/>
      <c r="E672" s="155"/>
      <c r="F672" s="155"/>
      <c r="G672" s="155"/>
      <c r="H672" s="155"/>
      <c r="I672" s="155"/>
    </row>
    <row r="673" spans="1:9">
      <c r="A673" s="155"/>
      <c r="B673" s="155"/>
      <c r="C673" s="155"/>
      <c r="D673" s="155"/>
      <c r="E673" s="155"/>
      <c r="F673" s="155"/>
      <c r="G673" s="155"/>
      <c r="H673" s="155"/>
      <c r="I673" s="155"/>
    </row>
    <row r="674" spans="1:9">
      <c r="A674" s="155"/>
      <c r="B674" s="155"/>
      <c r="C674" s="155"/>
      <c r="D674" s="155"/>
      <c r="E674" s="155"/>
      <c r="F674" s="155"/>
      <c r="G674" s="155"/>
      <c r="H674" s="155"/>
      <c r="I674" s="155"/>
    </row>
    <row r="675" spans="1:9">
      <c r="A675" s="155"/>
      <c r="B675" s="155"/>
      <c r="C675" s="155"/>
      <c r="D675" s="155"/>
      <c r="E675" s="155"/>
      <c r="F675" s="155"/>
      <c r="G675" s="155"/>
      <c r="H675" s="155"/>
      <c r="I675" s="155"/>
    </row>
    <row r="676" spans="1:9">
      <c r="A676" s="155"/>
      <c r="B676" s="155"/>
      <c r="C676" s="155"/>
      <c r="D676" s="155"/>
      <c r="E676" s="155"/>
      <c r="F676" s="155"/>
      <c r="G676" s="155"/>
      <c r="H676" s="155"/>
      <c r="I676" s="155"/>
    </row>
    <row r="677" spans="1:9">
      <c r="A677" s="155"/>
      <c r="B677" s="155"/>
      <c r="C677" s="155"/>
      <c r="D677" s="155"/>
      <c r="E677" s="155"/>
      <c r="F677" s="155"/>
      <c r="G677" s="155"/>
      <c r="H677" s="155"/>
      <c r="I677" s="155"/>
    </row>
    <row r="678" spans="1:9">
      <c r="A678" s="155"/>
      <c r="B678" s="155"/>
      <c r="C678" s="155"/>
      <c r="D678" s="155"/>
      <c r="E678" s="155"/>
      <c r="F678" s="155"/>
      <c r="G678" s="155"/>
      <c r="H678" s="155"/>
      <c r="I678" s="155"/>
    </row>
    <row r="679" spans="1:9">
      <c r="A679" s="155"/>
      <c r="B679" s="155"/>
      <c r="C679" s="155"/>
      <c r="D679" s="155"/>
      <c r="E679" s="155"/>
      <c r="F679" s="155"/>
      <c r="G679" s="155"/>
      <c r="H679" s="155"/>
      <c r="I679" s="155"/>
    </row>
    <row r="680" spans="1:9">
      <c r="A680" s="155"/>
      <c r="B680" s="155"/>
      <c r="C680" s="155"/>
      <c r="D680" s="155"/>
      <c r="E680" s="155"/>
      <c r="F680" s="155"/>
      <c r="G680" s="155"/>
      <c r="H680" s="155"/>
      <c r="I680" s="155"/>
    </row>
    <row r="681" spans="1:9">
      <c r="A681" s="155"/>
      <c r="B681" s="155"/>
      <c r="C681" s="155"/>
      <c r="D681" s="155"/>
      <c r="E681" s="155"/>
      <c r="F681" s="155"/>
      <c r="G681" s="155"/>
      <c r="H681" s="155"/>
      <c r="I681" s="155"/>
    </row>
    <row r="682" spans="1:9">
      <c r="A682" s="155"/>
      <c r="B682" s="155"/>
      <c r="C682" s="155"/>
      <c r="D682" s="155"/>
      <c r="E682" s="155"/>
      <c r="F682" s="155"/>
      <c r="G682" s="155"/>
      <c r="H682" s="155"/>
      <c r="I682" s="155"/>
    </row>
    <row r="683" spans="1:9">
      <c r="A683" s="155"/>
      <c r="B683" s="155"/>
      <c r="C683" s="155"/>
      <c r="D683" s="155"/>
      <c r="E683" s="155"/>
      <c r="F683" s="155"/>
      <c r="G683" s="155"/>
      <c r="H683" s="155"/>
      <c r="I683" s="155"/>
    </row>
    <row r="684" spans="1:9">
      <c r="A684" s="155"/>
      <c r="B684" s="155"/>
      <c r="C684" s="155"/>
      <c r="D684" s="155"/>
      <c r="E684" s="155"/>
      <c r="F684" s="155"/>
      <c r="G684" s="155"/>
      <c r="H684" s="155"/>
      <c r="I684" s="155"/>
    </row>
    <row r="685" spans="1:9">
      <c r="A685" s="155"/>
      <c r="B685" s="155"/>
      <c r="C685" s="155"/>
      <c r="D685" s="155"/>
      <c r="E685" s="155"/>
      <c r="F685" s="155"/>
      <c r="G685" s="155"/>
      <c r="H685" s="155"/>
      <c r="I685" s="155"/>
    </row>
    <row r="686" spans="1:9">
      <c r="A686" s="155"/>
      <c r="B686" s="155"/>
      <c r="C686" s="155"/>
      <c r="D686" s="155"/>
      <c r="E686" s="155"/>
      <c r="F686" s="155"/>
      <c r="G686" s="155"/>
      <c r="H686" s="155"/>
      <c r="I686" s="155"/>
    </row>
    <row r="687" spans="1:9">
      <c r="A687" s="155"/>
      <c r="B687" s="155"/>
      <c r="C687" s="155"/>
      <c r="D687" s="155"/>
      <c r="E687" s="155"/>
      <c r="F687" s="155"/>
      <c r="G687" s="155"/>
      <c r="H687" s="155"/>
      <c r="I687" s="155"/>
    </row>
    <row r="688" spans="1:9">
      <c r="A688" s="155"/>
      <c r="B688" s="155"/>
      <c r="C688" s="155"/>
      <c r="D688" s="155"/>
      <c r="E688" s="155"/>
      <c r="F688" s="155"/>
      <c r="G688" s="155"/>
      <c r="H688" s="155"/>
      <c r="I688" s="155"/>
    </row>
    <row r="689" spans="1:9">
      <c r="A689" s="155"/>
      <c r="B689" s="155"/>
      <c r="C689" s="155"/>
      <c r="D689" s="155"/>
      <c r="E689" s="155"/>
      <c r="F689" s="155"/>
      <c r="G689" s="155"/>
      <c r="H689" s="155"/>
      <c r="I689" s="155"/>
    </row>
    <row r="690" spans="1:9">
      <c r="A690" s="155"/>
      <c r="B690" s="155"/>
      <c r="C690" s="155"/>
      <c r="D690" s="155"/>
      <c r="E690" s="155"/>
      <c r="F690" s="155"/>
      <c r="G690" s="155"/>
      <c r="H690" s="155"/>
      <c r="I690" s="155"/>
    </row>
    <row r="691" spans="1:9">
      <c r="A691" s="155"/>
      <c r="B691" s="155"/>
      <c r="C691" s="155"/>
      <c r="D691" s="155"/>
      <c r="E691" s="155"/>
      <c r="F691" s="155"/>
      <c r="G691" s="155"/>
      <c r="H691" s="155"/>
      <c r="I691" s="155"/>
    </row>
    <row r="692" spans="1:9">
      <c r="A692" s="155"/>
      <c r="B692" s="155"/>
      <c r="C692" s="155"/>
      <c r="D692" s="155"/>
      <c r="E692" s="155"/>
      <c r="F692" s="155"/>
      <c r="G692" s="155"/>
      <c r="H692" s="155"/>
      <c r="I692" s="155"/>
    </row>
    <row r="693" spans="1:9">
      <c r="A693" s="155"/>
      <c r="B693" s="155"/>
      <c r="C693" s="155"/>
      <c r="D693" s="155"/>
      <c r="E693" s="155"/>
      <c r="F693" s="155"/>
      <c r="G693" s="155"/>
      <c r="H693" s="155"/>
      <c r="I693" s="155"/>
    </row>
    <row r="694" spans="1:9">
      <c r="A694" s="155"/>
      <c r="B694" s="155"/>
      <c r="C694" s="155"/>
      <c r="D694" s="155"/>
      <c r="E694" s="155"/>
      <c r="F694" s="155"/>
      <c r="G694" s="155"/>
      <c r="H694" s="155"/>
      <c r="I694" s="155"/>
    </row>
    <row r="695" spans="1:9">
      <c r="A695" s="155"/>
      <c r="B695" s="155"/>
      <c r="C695" s="155"/>
      <c r="D695" s="155"/>
      <c r="E695" s="155"/>
      <c r="F695" s="155"/>
      <c r="G695" s="155"/>
      <c r="H695" s="155"/>
      <c r="I695" s="155"/>
    </row>
    <row r="696" spans="1:9">
      <c r="A696" s="155"/>
      <c r="B696" s="155"/>
      <c r="C696" s="155"/>
      <c r="D696" s="155"/>
      <c r="E696" s="155"/>
      <c r="F696" s="155"/>
      <c r="G696" s="155"/>
      <c r="H696" s="155"/>
      <c r="I696" s="155"/>
    </row>
    <row r="697" spans="1:9">
      <c r="A697" s="155"/>
      <c r="B697" s="155"/>
      <c r="C697" s="155"/>
      <c r="D697" s="155"/>
      <c r="E697" s="155"/>
      <c r="F697" s="155"/>
      <c r="G697" s="155"/>
      <c r="H697" s="155"/>
      <c r="I697" s="155"/>
    </row>
    <row r="698" spans="1:9">
      <c r="A698" s="155"/>
      <c r="B698" s="155"/>
      <c r="C698" s="155"/>
      <c r="D698" s="155"/>
      <c r="E698" s="155"/>
      <c r="F698" s="155"/>
      <c r="G698" s="155"/>
      <c r="H698" s="155"/>
      <c r="I698" s="155"/>
    </row>
    <row r="699" spans="1:9">
      <c r="A699" s="155"/>
      <c r="B699" s="155"/>
      <c r="C699" s="155"/>
      <c r="D699" s="155"/>
      <c r="E699" s="155"/>
      <c r="F699" s="155"/>
      <c r="G699" s="155"/>
      <c r="H699" s="155"/>
      <c r="I699" s="155"/>
    </row>
    <row r="700" spans="1:9">
      <c r="A700" s="155"/>
      <c r="B700" s="155"/>
      <c r="C700" s="155"/>
      <c r="D700" s="155"/>
      <c r="E700" s="155"/>
      <c r="F700" s="155"/>
      <c r="G700" s="155"/>
      <c r="H700" s="155"/>
      <c r="I700" s="155"/>
    </row>
    <row r="701" spans="1:9">
      <c r="A701" s="155"/>
      <c r="B701" s="155"/>
      <c r="C701" s="155"/>
      <c r="D701" s="155"/>
      <c r="E701" s="155"/>
      <c r="F701" s="155"/>
      <c r="G701" s="155"/>
      <c r="H701" s="155"/>
      <c r="I701" s="155"/>
    </row>
    <row r="702" spans="1:9">
      <c r="A702" s="155"/>
      <c r="B702" s="155"/>
      <c r="C702" s="155"/>
      <c r="D702" s="155"/>
      <c r="E702" s="155"/>
      <c r="F702" s="155"/>
      <c r="G702" s="155"/>
      <c r="H702" s="155"/>
      <c r="I702" s="155"/>
    </row>
    <row r="703" spans="1:9">
      <c r="A703" s="155"/>
      <c r="B703" s="155"/>
      <c r="C703" s="155"/>
      <c r="D703" s="155"/>
      <c r="E703" s="155"/>
      <c r="F703" s="155"/>
      <c r="G703" s="155"/>
      <c r="H703" s="155"/>
      <c r="I703" s="155"/>
    </row>
    <row r="704" spans="1:9">
      <c r="A704" s="155"/>
      <c r="B704" s="155"/>
      <c r="C704" s="155"/>
      <c r="D704" s="155"/>
      <c r="E704" s="155"/>
      <c r="F704" s="155"/>
      <c r="G704" s="155"/>
      <c r="H704" s="155"/>
      <c r="I704" s="155"/>
    </row>
    <row r="705" spans="1:9">
      <c r="A705" s="155"/>
      <c r="B705" s="155"/>
      <c r="C705" s="155"/>
      <c r="D705" s="155"/>
      <c r="E705" s="155"/>
      <c r="F705" s="155"/>
      <c r="G705" s="155"/>
      <c r="H705" s="155"/>
      <c r="I705" s="155"/>
    </row>
    <row r="706" spans="1:9">
      <c r="A706" s="155"/>
      <c r="B706" s="155"/>
      <c r="C706" s="155"/>
      <c r="D706" s="155"/>
      <c r="E706" s="155"/>
      <c r="F706" s="155"/>
      <c r="G706" s="155"/>
      <c r="H706" s="155"/>
      <c r="I706" s="155"/>
    </row>
    <row r="707" spans="1:9">
      <c r="A707" s="155"/>
      <c r="B707" s="155"/>
      <c r="C707" s="155"/>
      <c r="D707" s="155"/>
      <c r="E707" s="155"/>
      <c r="F707" s="155"/>
      <c r="G707" s="155"/>
      <c r="H707" s="155"/>
      <c r="I707" s="155"/>
    </row>
    <row r="708" spans="1:9">
      <c r="A708" s="155"/>
      <c r="B708" s="155"/>
      <c r="C708" s="155"/>
      <c r="D708" s="155"/>
      <c r="E708" s="155"/>
      <c r="F708" s="155"/>
      <c r="G708" s="155"/>
      <c r="H708" s="155"/>
      <c r="I708" s="155"/>
    </row>
    <row r="709" spans="1:9">
      <c r="A709" s="155"/>
      <c r="B709" s="155"/>
      <c r="C709" s="155"/>
      <c r="D709" s="155"/>
      <c r="E709" s="155"/>
      <c r="F709" s="155"/>
      <c r="G709" s="155"/>
      <c r="H709" s="155"/>
      <c r="I709" s="155"/>
    </row>
    <row r="710" spans="1:9">
      <c r="A710" s="155"/>
      <c r="B710" s="155"/>
      <c r="C710" s="155"/>
      <c r="D710" s="155"/>
      <c r="E710" s="155"/>
      <c r="F710" s="155"/>
      <c r="G710" s="155"/>
      <c r="H710" s="155"/>
      <c r="I710" s="155"/>
    </row>
    <row r="711" spans="1:9">
      <c r="A711" s="155"/>
      <c r="B711" s="155"/>
      <c r="C711" s="155"/>
      <c r="D711" s="155"/>
      <c r="E711" s="155"/>
      <c r="F711" s="155"/>
      <c r="G711" s="155"/>
      <c r="H711" s="155"/>
      <c r="I711" s="155"/>
    </row>
    <row r="712" spans="1:9">
      <c r="A712" s="155"/>
      <c r="B712" s="155"/>
      <c r="C712" s="155"/>
      <c r="D712" s="155"/>
      <c r="E712" s="155"/>
      <c r="F712" s="155"/>
      <c r="G712" s="155"/>
      <c r="H712" s="155"/>
      <c r="I712" s="155"/>
    </row>
    <row r="713" spans="1:9">
      <c r="A713" s="155"/>
      <c r="B713" s="155"/>
      <c r="C713" s="155"/>
      <c r="D713" s="155"/>
      <c r="E713" s="155"/>
      <c r="F713" s="155"/>
      <c r="G713" s="155"/>
      <c r="H713" s="155"/>
      <c r="I713" s="155"/>
    </row>
    <row r="714" spans="1:9">
      <c r="A714" s="155"/>
      <c r="B714" s="155"/>
      <c r="C714" s="155"/>
      <c r="D714" s="155"/>
      <c r="E714" s="155"/>
      <c r="F714" s="155"/>
      <c r="G714" s="155"/>
      <c r="H714" s="155"/>
      <c r="I714" s="155"/>
    </row>
    <row r="715" spans="1:9">
      <c r="A715" s="155"/>
      <c r="B715" s="155"/>
      <c r="C715" s="155"/>
      <c r="D715" s="155"/>
      <c r="E715" s="155"/>
      <c r="F715" s="155"/>
      <c r="G715" s="155"/>
      <c r="H715" s="155"/>
      <c r="I715" s="155"/>
    </row>
    <row r="716" spans="1:9">
      <c r="A716" s="155"/>
      <c r="B716" s="155"/>
      <c r="C716" s="155"/>
      <c r="D716" s="155"/>
      <c r="E716" s="155"/>
      <c r="F716" s="155"/>
      <c r="G716" s="155"/>
      <c r="H716" s="155"/>
      <c r="I716" s="155"/>
    </row>
    <row r="717" spans="1:9">
      <c r="A717" s="155"/>
      <c r="B717" s="155"/>
      <c r="C717" s="155"/>
      <c r="D717" s="155"/>
      <c r="E717" s="155"/>
      <c r="F717" s="155"/>
      <c r="G717" s="155"/>
      <c r="H717" s="155"/>
      <c r="I717" s="155"/>
    </row>
    <row r="718" spans="1:9">
      <c r="A718" s="155"/>
      <c r="B718" s="155"/>
      <c r="C718" s="155"/>
      <c r="D718" s="155"/>
      <c r="E718" s="155"/>
      <c r="F718" s="155"/>
      <c r="G718" s="155"/>
      <c r="H718" s="155"/>
      <c r="I718" s="155"/>
    </row>
    <row r="719" spans="1:9">
      <c r="A719" s="155"/>
      <c r="B719" s="155"/>
      <c r="C719" s="155"/>
      <c r="D719" s="155"/>
      <c r="E719" s="155"/>
      <c r="F719" s="155"/>
      <c r="G719" s="155"/>
      <c r="H719" s="155"/>
      <c r="I719" s="155"/>
    </row>
    <row r="720" spans="1:9">
      <c r="A720" s="155"/>
      <c r="B720" s="155"/>
      <c r="C720" s="155"/>
      <c r="D720" s="155"/>
      <c r="E720" s="155"/>
      <c r="F720" s="155"/>
      <c r="G720" s="155"/>
      <c r="H720" s="155"/>
      <c r="I720" s="155"/>
    </row>
    <row r="721" spans="1:9">
      <c r="A721" s="155"/>
      <c r="B721" s="155"/>
      <c r="C721" s="155"/>
      <c r="D721" s="155"/>
      <c r="E721" s="155"/>
      <c r="F721" s="155"/>
      <c r="G721" s="155"/>
      <c r="H721" s="155"/>
      <c r="I721" s="155"/>
    </row>
    <row r="722" spans="1:9">
      <c r="A722" s="155"/>
      <c r="B722" s="155"/>
      <c r="C722" s="155"/>
      <c r="D722" s="155"/>
      <c r="E722" s="155"/>
      <c r="F722" s="155"/>
      <c r="G722" s="155"/>
      <c r="H722" s="155"/>
      <c r="I722" s="155"/>
    </row>
    <row r="723" spans="1:9">
      <c r="A723" s="155"/>
      <c r="B723" s="155"/>
      <c r="C723" s="155"/>
      <c r="D723" s="155"/>
      <c r="E723" s="155"/>
      <c r="F723" s="155"/>
      <c r="G723" s="155"/>
      <c r="H723" s="155"/>
      <c r="I723" s="155"/>
    </row>
    <row r="724" spans="1:9">
      <c r="A724" s="155"/>
      <c r="B724" s="155"/>
      <c r="C724" s="155"/>
      <c r="D724" s="155"/>
      <c r="E724" s="155"/>
      <c r="F724" s="155"/>
      <c r="G724" s="155"/>
      <c r="H724" s="155"/>
      <c r="I724" s="155"/>
    </row>
    <row r="725" spans="1:9">
      <c r="A725" s="155"/>
      <c r="B725" s="155"/>
      <c r="C725" s="155"/>
      <c r="D725" s="155"/>
      <c r="E725" s="155"/>
      <c r="F725" s="155"/>
      <c r="G725" s="155"/>
      <c r="H725" s="155"/>
      <c r="I725" s="155"/>
    </row>
    <row r="726" spans="1:9">
      <c r="A726" s="155"/>
      <c r="B726" s="155"/>
      <c r="C726" s="155"/>
      <c r="D726" s="155"/>
      <c r="E726" s="155"/>
      <c r="F726" s="155"/>
      <c r="G726" s="155"/>
      <c r="H726" s="155"/>
      <c r="I726" s="155"/>
    </row>
    <row r="727" spans="1:9">
      <c r="A727" s="155"/>
      <c r="B727" s="155"/>
      <c r="C727" s="155"/>
      <c r="D727" s="155"/>
      <c r="E727" s="155"/>
      <c r="F727" s="155"/>
      <c r="G727" s="155"/>
      <c r="H727" s="155"/>
      <c r="I727" s="155"/>
    </row>
    <row r="728" spans="1:9">
      <c r="A728" s="155"/>
      <c r="B728" s="155"/>
      <c r="C728" s="155"/>
      <c r="D728" s="155"/>
      <c r="E728" s="155"/>
      <c r="F728" s="155"/>
      <c r="G728" s="155"/>
      <c r="H728" s="155"/>
      <c r="I728" s="155"/>
    </row>
    <row r="729" spans="1:9">
      <c r="A729" s="155"/>
      <c r="B729" s="155"/>
      <c r="C729" s="155"/>
      <c r="D729" s="155"/>
      <c r="E729" s="155"/>
      <c r="F729" s="155"/>
      <c r="G729" s="155"/>
      <c r="H729" s="155"/>
      <c r="I729" s="155"/>
    </row>
    <row r="730" spans="1:9">
      <c r="A730" s="155"/>
      <c r="B730" s="155"/>
      <c r="C730" s="155"/>
      <c r="D730" s="155"/>
      <c r="E730" s="155"/>
      <c r="F730" s="155"/>
      <c r="G730" s="155"/>
      <c r="H730" s="155"/>
      <c r="I730" s="155"/>
    </row>
    <row r="731" spans="1:9">
      <c r="A731" s="155"/>
      <c r="B731" s="155"/>
      <c r="C731" s="155"/>
      <c r="D731" s="155"/>
      <c r="E731" s="155"/>
      <c r="F731" s="155"/>
      <c r="G731" s="155"/>
      <c r="H731" s="155"/>
      <c r="I731" s="155"/>
    </row>
    <row r="732" spans="1:9">
      <c r="A732" s="155"/>
      <c r="B732" s="155"/>
      <c r="C732" s="155"/>
      <c r="D732" s="155"/>
      <c r="E732" s="155"/>
      <c r="F732" s="155"/>
      <c r="G732" s="155"/>
      <c r="H732" s="155"/>
      <c r="I732" s="155"/>
    </row>
    <row r="733" spans="1:9">
      <c r="A733" s="155"/>
      <c r="B733" s="155"/>
      <c r="C733" s="155"/>
      <c r="D733" s="155"/>
      <c r="E733" s="155"/>
      <c r="F733" s="155"/>
      <c r="G733" s="155"/>
      <c r="H733" s="155"/>
      <c r="I733" s="155"/>
    </row>
    <row r="734" spans="1:9">
      <c r="A734" s="155"/>
      <c r="B734" s="155"/>
      <c r="C734" s="155"/>
      <c r="D734" s="155"/>
      <c r="E734" s="155"/>
      <c r="F734" s="155"/>
      <c r="G734" s="155"/>
      <c r="H734" s="155"/>
      <c r="I734" s="155"/>
    </row>
    <row r="735" spans="1:9">
      <c r="A735" s="155"/>
      <c r="B735" s="155"/>
      <c r="C735" s="155"/>
      <c r="D735" s="155"/>
      <c r="E735" s="155"/>
      <c r="F735" s="155"/>
      <c r="G735" s="155"/>
      <c r="H735" s="155"/>
      <c r="I735" s="155"/>
    </row>
    <row r="736" spans="1:9">
      <c r="A736" s="155"/>
      <c r="B736" s="155"/>
      <c r="C736" s="155"/>
      <c r="D736" s="155"/>
      <c r="E736" s="155"/>
      <c r="F736" s="155"/>
      <c r="G736" s="155"/>
      <c r="H736" s="155"/>
      <c r="I736" s="155"/>
    </row>
    <row r="737" spans="1:9">
      <c r="A737" s="155"/>
      <c r="B737" s="155"/>
      <c r="C737" s="155"/>
      <c r="D737" s="155"/>
      <c r="E737" s="155"/>
      <c r="F737" s="155"/>
      <c r="G737" s="155"/>
      <c r="H737" s="155"/>
      <c r="I737" s="155"/>
    </row>
    <row r="738" spans="1:9">
      <c r="A738" s="155"/>
      <c r="B738" s="155"/>
      <c r="C738" s="155"/>
      <c r="D738" s="155"/>
      <c r="E738" s="155"/>
      <c r="F738" s="155"/>
      <c r="G738" s="155"/>
      <c r="H738" s="155"/>
      <c r="I738" s="155"/>
    </row>
    <row r="739" spans="1:9">
      <c r="A739" s="155"/>
      <c r="B739" s="155"/>
      <c r="C739" s="155"/>
      <c r="D739" s="155"/>
      <c r="E739" s="155"/>
      <c r="F739" s="155"/>
      <c r="G739" s="155"/>
      <c r="H739" s="155"/>
      <c r="I739" s="155"/>
    </row>
    <row r="740" spans="1:9">
      <c r="A740" s="155"/>
      <c r="B740" s="155"/>
      <c r="C740" s="155"/>
      <c r="D740" s="155"/>
      <c r="E740" s="155"/>
      <c r="F740" s="155"/>
      <c r="G740" s="155"/>
      <c r="H740" s="155"/>
      <c r="I740" s="155"/>
    </row>
    <row r="741" spans="1:9">
      <c r="A741" s="155"/>
      <c r="B741" s="155"/>
      <c r="C741" s="155"/>
      <c r="D741" s="155"/>
      <c r="E741" s="155"/>
      <c r="F741" s="155"/>
      <c r="G741" s="155"/>
      <c r="H741" s="155"/>
      <c r="I741" s="155"/>
    </row>
  </sheetData>
  <mergeCells count="1">
    <mergeCell ref="M1:N1"/>
  </mergeCells>
  <phoneticPr fontId="7" type="noConversion"/>
  <hyperlinks>
    <hyperlink ref="M1:N1" location="Contents!A1" display="Back to Contents" xr:uid="{00000000-0004-0000-1500-000000000000}"/>
  </hyperlinks>
  <pageMargins left="0.75" right="0.75" top="1" bottom="1" header="0.5" footer="0.5"/>
  <pageSetup paperSize="9" orientation="landscape" horizontalDpi="4294967292" verticalDpi="4294967292"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5" tint="0.39997558519241921"/>
  </sheetPr>
  <dimension ref="A1:X230"/>
  <sheetViews>
    <sheetView workbookViewId="0">
      <selection activeCell="P1" sqref="P1:Q1"/>
    </sheetView>
  </sheetViews>
  <sheetFormatPr defaultColWidth="8.85546875" defaultRowHeight="12.75"/>
  <cols>
    <col min="1" max="1" width="8.85546875" customWidth="1"/>
    <col min="2" max="7" width="8.85546875" style="155" customWidth="1"/>
    <col min="8" max="8" width="7.85546875" style="155" customWidth="1"/>
    <col min="9" max="9" width="2.28515625" style="155" customWidth="1"/>
    <col min="10" max="15" width="8.85546875" style="155"/>
  </cols>
  <sheetData>
    <row r="1" spans="1:24" ht="24" customHeight="1">
      <c r="A1" s="28" t="s">
        <v>348</v>
      </c>
      <c r="B1" s="255"/>
      <c r="C1" s="255"/>
      <c r="D1" s="255"/>
      <c r="E1" s="255"/>
      <c r="F1" s="255"/>
      <c r="G1" s="255"/>
      <c r="H1" s="255"/>
      <c r="I1" s="255"/>
      <c r="J1" s="256" t="s">
        <v>389</v>
      </c>
      <c r="K1" s="255"/>
      <c r="L1" s="255"/>
      <c r="M1" s="257"/>
      <c r="N1" s="257"/>
      <c r="O1" s="257"/>
      <c r="P1" s="693" t="s">
        <v>473</v>
      </c>
      <c r="Q1" s="693"/>
      <c r="R1" s="103"/>
      <c r="S1" s="103"/>
      <c r="T1" s="103"/>
      <c r="U1" s="103"/>
      <c r="V1" s="103"/>
      <c r="W1" s="103"/>
      <c r="X1" s="103"/>
    </row>
    <row r="2" spans="1:24">
      <c r="A2" t="s">
        <v>378</v>
      </c>
      <c r="B2" s="155" t="s">
        <v>416</v>
      </c>
      <c r="C2" s="258" t="s">
        <v>390</v>
      </c>
      <c r="D2" s="258" t="s">
        <v>384</v>
      </c>
      <c r="E2" s="258" t="s">
        <v>385</v>
      </c>
      <c r="F2" s="258" t="s">
        <v>386</v>
      </c>
      <c r="G2" s="258" t="s">
        <v>387</v>
      </c>
      <c r="H2" s="258" t="s">
        <v>388</v>
      </c>
      <c r="J2" s="258" t="s">
        <v>390</v>
      </c>
      <c r="K2" s="258" t="s">
        <v>384</v>
      </c>
      <c r="L2" s="258" t="s">
        <v>385</v>
      </c>
      <c r="M2" s="258" t="s">
        <v>386</v>
      </c>
      <c r="N2" s="258" t="s">
        <v>387</v>
      </c>
      <c r="O2" s="258" t="s">
        <v>388</v>
      </c>
    </row>
    <row r="3" spans="1:24">
      <c r="A3" s="226" t="s">
        <v>914</v>
      </c>
      <c r="B3" s="155">
        <v>200001</v>
      </c>
      <c r="C3" s="155">
        <v>360258</v>
      </c>
      <c r="D3" s="155">
        <v>489905</v>
      </c>
      <c r="E3" s="155">
        <v>784538</v>
      </c>
      <c r="F3" s="155">
        <v>563725</v>
      </c>
      <c r="G3" s="155">
        <v>167656</v>
      </c>
      <c r="H3" s="155">
        <v>101243</v>
      </c>
      <c r="J3" s="259">
        <f t="shared" ref="J3:O3" si="0">C3/C$3</f>
        <v>1</v>
      </c>
      <c r="K3" s="259">
        <f t="shared" si="0"/>
        <v>1</v>
      </c>
      <c r="L3" s="259">
        <f t="shared" si="0"/>
        <v>1</v>
      </c>
      <c r="M3" s="259">
        <f t="shared" si="0"/>
        <v>1</v>
      </c>
      <c r="N3" s="259">
        <f t="shared" si="0"/>
        <v>1</v>
      </c>
      <c r="O3" s="259">
        <f t="shared" si="0"/>
        <v>1</v>
      </c>
    </row>
    <row r="4" spans="1:24">
      <c r="B4" s="155">
        <v>200002</v>
      </c>
      <c r="C4" s="155">
        <v>358150</v>
      </c>
      <c r="D4" s="155">
        <v>491332</v>
      </c>
      <c r="E4" s="155">
        <v>786620</v>
      </c>
      <c r="F4" s="155">
        <v>566078</v>
      </c>
      <c r="G4" s="155">
        <v>168298</v>
      </c>
      <c r="H4" s="155">
        <v>101282</v>
      </c>
      <c r="J4" s="259">
        <f t="shared" ref="J4:J67" si="1">C4/C$3</f>
        <v>0.99414863792060137</v>
      </c>
      <c r="K4" s="259">
        <f t="shared" ref="K4:K67" si="2">D4/D$3</f>
        <v>1.0029128096263562</v>
      </c>
      <c r="L4" s="259">
        <f t="shared" ref="L4:L67" si="3">E4/E$3</f>
        <v>1.002653791148421</v>
      </c>
      <c r="M4" s="259">
        <f t="shared" ref="M4:M67" si="4">F4/F$3</f>
        <v>1.0041740210208878</v>
      </c>
      <c r="N4" s="259">
        <f t="shared" ref="N4:N67" si="5">G4/G$3</f>
        <v>1.0038292694565061</v>
      </c>
      <c r="O4" s="259">
        <f t="shared" ref="O4:O67" si="6">H4/H$3</f>
        <v>1.0003852118171133</v>
      </c>
    </row>
    <row r="5" spans="1:24">
      <c r="B5" s="155">
        <v>200003</v>
      </c>
      <c r="C5" s="155">
        <v>355475</v>
      </c>
      <c r="D5" s="155">
        <v>492361</v>
      </c>
      <c r="E5" s="155">
        <v>788081</v>
      </c>
      <c r="F5" s="155">
        <v>568439</v>
      </c>
      <c r="G5" s="155">
        <v>169089</v>
      </c>
      <c r="H5" s="155">
        <v>101264</v>
      </c>
      <c r="J5" s="259">
        <f t="shared" si="1"/>
        <v>0.98672340378284451</v>
      </c>
      <c r="K5" s="259">
        <f t="shared" si="2"/>
        <v>1.0050132168481645</v>
      </c>
      <c r="L5" s="259">
        <f t="shared" si="3"/>
        <v>1.0045160336401806</v>
      </c>
      <c r="M5" s="259">
        <f t="shared" si="4"/>
        <v>1.0083622333584639</v>
      </c>
      <c r="N5" s="259">
        <f t="shared" si="5"/>
        <v>1.0085472634441952</v>
      </c>
      <c r="O5" s="259">
        <f t="shared" si="6"/>
        <v>1.0002074217476764</v>
      </c>
    </row>
    <row r="6" spans="1:24">
      <c r="B6" s="155">
        <v>200004</v>
      </c>
      <c r="C6" s="155">
        <v>353458</v>
      </c>
      <c r="D6" s="155">
        <v>494082</v>
      </c>
      <c r="E6" s="155">
        <v>790607</v>
      </c>
      <c r="F6" s="155">
        <v>571395</v>
      </c>
      <c r="G6" s="155">
        <v>170285</v>
      </c>
      <c r="H6" s="155">
        <v>101365</v>
      </c>
      <c r="J6" s="259">
        <f t="shared" si="1"/>
        <v>0.98112463845355269</v>
      </c>
      <c r="K6" s="259">
        <f t="shared" si="2"/>
        <v>1.0085261428236088</v>
      </c>
      <c r="L6" s="259">
        <f t="shared" si="3"/>
        <v>1.0077357629585819</v>
      </c>
      <c r="M6" s="259">
        <f t="shared" si="4"/>
        <v>1.0136059248747173</v>
      </c>
      <c r="N6" s="259">
        <f t="shared" si="5"/>
        <v>1.0156809180703346</v>
      </c>
      <c r="O6" s="259">
        <f t="shared" si="6"/>
        <v>1.001205021581739</v>
      </c>
    </row>
    <row r="7" spans="1:24">
      <c r="B7" s="155">
        <v>200005</v>
      </c>
      <c r="C7" s="155">
        <v>351184</v>
      </c>
      <c r="D7" s="155">
        <v>494945</v>
      </c>
      <c r="E7" s="155">
        <v>792059</v>
      </c>
      <c r="F7" s="155">
        <v>573510</v>
      </c>
      <c r="G7" s="155">
        <v>170876</v>
      </c>
      <c r="H7" s="155">
        <v>101376</v>
      </c>
      <c r="J7" s="259">
        <f t="shared" si="1"/>
        <v>0.97481249548934379</v>
      </c>
      <c r="K7" s="259">
        <f t="shared" si="2"/>
        <v>1.0102877088415101</v>
      </c>
      <c r="L7" s="259">
        <f t="shared" si="3"/>
        <v>1.0095865337306797</v>
      </c>
      <c r="M7" s="259">
        <f t="shared" si="4"/>
        <v>1.0173577542241341</v>
      </c>
      <c r="N7" s="259">
        <f t="shared" si="5"/>
        <v>1.019205993224221</v>
      </c>
      <c r="O7" s="259">
        <f t="shared" si="6"/>
        <v>1.001313671068617</v>
      </c>
    </row>
    <row r="8" spans="1:24">
      <c r="A8" s="7"/>
      <c r="B8" s="155">
        <v>200006</v>
      </c>
      <c r="C8" s="155">
        <v>348771</v>
      </c>
      <c r="D8" s="155">
        <v>496126</v>
      </c>
      <c r="E8" s="155">
        <v>794207</v>
      </c>
      <c r="F8" s="155">
        <v>576244</v>
      </c>
      <c r="G8" s="155">
        <v>171583</v>
      </c>
      <c r="H8" s="155">
        <v>101335</v>
      </c>
      <c r="J8" s="259">
        <f t="shared" si="1"/>
        <v>0.96811451792881764</v>
      </c>
      <c r="K8" s="259">
        <f t="shared" si="2"/>
        <v>1.012698380298221</v>
      </c>
      <c r="L8" s="259">
        <f t="shared" si="3"/>
        <v>1.0123244508232871</v>
      </c>
      <c r="M8" s="259">
        <f t="shared" si="4"/>
        <v>1.0222076367022928</v>
      </c>
      <c r="N8" s="259">
        <f t="shared" si="5"/>
        <v>1.023422961301713</v>
      </c>
      <c r="O8" s="259">
        <f t="shared" si="6"/>
        <v>1.0009087047993441</v>
      </c>
    </row>
    <row r="9" spans="1:24">
      <c r="B9" s="155">
        <v>200007</v>
      </c>
      <c r="C9" s="155">
        <v>346443</v>
      </c>
      <c r="D9" s="155">
        <v>497171</v>
      </c>
      <c r="E9" s="155">
        <v>795941</v>
      </c>
      <c r="F9" s="155">
        <v>578734</v>
      </c>
      <c r="G9" s="155">
        <v>172348</v>
      </c>
      <c r="H9" s="155">
        <v>101413</v>
      </c>
      <c r="J9" s="259">
        <f t="shared" si="1"/>
        <v>0.96165248238762224</v>
      </c>
      <c r="K9" s="259">
        <f t="shared" si="2"/>
        <v>1.0148314469131769</v>
      </c>
      <c r="L9" s="259">
        <f t="shared" si="3"/>
        <v>1.0145346688114534</v>
      </c>
      <c r="M9" s="259">
        <f t="shared" si="4"/>
        <v>1.0266246840214643</v>
      </c>
      <c r="N9" s="259">
        <f t="shared" si="5"/>
        <v>1.0279858758410079</v>
      </c>
      <c r="O9" s="259">
        <f t="shared" si="6"/>
        <v>1.0016791284335707</v>
      </c>
    </row>
    <row r="10" spans="1:24">
      <c r="B10" s="155">
        <v>200008</v>
      </c>
      <c r="C10" s="155">
        <v>344282</v>
      </c>
      <c r="D10" s="155">
        <v>498058</v>
      </c>
      <c r="E10" s="155">
        <v>797420</v>
      </c>
      <c r="F10" s="155">
        <v>580799</v>
      </c>
      <c r="G10" s="155">
        <v>173106</v>
      </c>
      <c r="H10" s="155">
        <v>101337</v>
      </c>
      <c r="J10" s="259">
        <f t="shared" si="1"/>
        <v>0.95565400351969976</v>
      </c>
      <c r="K10" s="259">
        <f t="shared" si="2"/>
        <v>1.0166420020208</v>
      </c>
      <c r="L10" s="259">
        <f t="shared" si="3"/>
        <v>1.0164198547425363</v>
      </c>
      <c r="M10" s="259">
        <f t="shared" si="4"/>
        <v>1.0302878176415806</v>
      </c>
      <c r="N10" s="259">
        <f t="shared" si="5"/>
        <v>1.0325070382211194</v>
      </c>
      <c r="O10" s="259">
        <f t="shared" si="6"/>
        <v>1.0009284592515038</v>
      </c>
    </row>
    <row r="11" spans="1:24">
      <c r="B11" s="155">
        <v>200009</v>
      </c>
      <c r="C11" s="155">
        <v>341459</v>
      </c>
      <c r="D11" s="155">
        <v>499190</v>
      </c>
      <c r="E11" s="155">
        <v>798651</v>
      </c>
      <c r="F11" s="155">
        <v>583137</v>
      </c>
      <c r="G11" s="155">
        <v>173966</v>
      </c>
      <c r="H11" s="155">
        <v>101256</v>
      </c>
      <c r="J11" s="259">
        <f t="shared" si="1"/>
        <v>0.94781795268946145</v>
      </c>
      <c r="K11" s="259">
        <f t="shared" si="2"/>
        <v>1.0189526540859963</v>
      </c>
      <c r="L11" s="259">
        <f t="shared" si="3"/>
        <v>1.017988931065162</v>
      </c>
      <c r="M11" s="259">
        <f t="shared" si="4"/>
        <v>1.0344352299436783</v>
      </c>
      <c r="N11" s="259">
        <f t="shared" si="5"/>
        <v>1.0376365892064703</v>
      </c>
      <c r="O11" s="259">
        <f t="shared" si="6"/>
        <v>1.0001284039390377</v>
      </c>
    </row>
    <row r="12" spans="1:24">
      <c r="B12" s="155">
        <v>200010</v>
      </c>
      <c r="C12" s="155">
        <v>339800</v>
      </c>
      <c r="D12" s="155">
        <v>500743</v>
      </c>
      <c r="E12" s="155">
        <v>800331</v>
      </c>
      <c r="F12" s="155">
        <v>585206</v>
      </c>
      <c r="G12" s="155">
        <v>174924</v>
      </c>
      <c r="H12" s="155">
        <v>101152</v>
      </c>
      <c r="J12" s="259">
        <f t="shared" si="1"/>
        <v>0.9432129196298209</v>
      </c>
      <c r="K12" s="259">
        <f t="shared" si="2"/>
        <v>1.0221226564333901</v>
      </c>
      <c r="L12" s="259">
        <f t="shared" si="3"/>
        <v>1.0201303187353576</v>
      </c>
      <c r="M12" s="259">
        <f t="shared" si="4"/>
        <v>1.0381054592221384</v>
      </c>
      <c r="N12" s="259">
        <f t="shared" si="5"/>
        <v>1.0433506704203845</v>
      </c>
      <c r="O12" s="259">
        <f t="shared" si="6"/>
        <v>0.99910117242673568</v>
      </c>
    </row>
    <row r="13" spans="1:24">
      <c r="B13" s="155">
        <v>200011</v>
      </c>
      <c r="C13" s="155">
        <v>337884</v>
      </c>
      <c r="D13" s="155">
        <v>502111</v>
      </c>
      <c r="E13" s="155">
        <v>802069</v>
      </c>
      <c r="F13" s="155">
        <v>587634</v>
      </c>
      <c r="G13" s="155">
        <v>175809</v>
      </c>
      <c r="H13" s="155">
        <v>101165</v>
      </c>
      <c r="J13" s="259">
        <f t="shared" si="1"/>
        <v>0.93789450893526305</v>
      </c>
      <c r="K13" s="259">
        <f t="shared" si="2"/>
        <v>1.0249150345475142</v>
      </c>
      <c r="L13" s="259">
        <f t="shared" si="3"/>
        <v>1.0223456352655957</v>
      </c>
      <c r="M13" s="259">
        <f t="shared" si="4"/>
        <v>1.0424125238369772</v>
      </c>
      <c r="N13" s="259">
        <f t="shared" si="5"/>
        <v>1.0486293362599608</v>
      </c>
      <c r="O13" s="259">
        <f t="shared" si="6"/>
        <v>0.99922957636577348</v>
      </c>
    </row>
    <row r="14" spans="1:24">
      <c r="B14" s="155">
        <v>200012</v>
      </c>
      <c r="C14" s="155">
        <v>336152</v>
      </c>
      <c r="D14" s="155">
        <v>503046</v>
      </c>
      <c r="E14" s="155">
        <v>803810</v>
      </c>
      <c r="F14" s="155">
        <v>590554</v>
      </c>
      <c r="G14" s="155">
        <v>176965</v>
      </c>
      <c r="H14" s="155">
        <v>101225</v>
      </c>
      <c r="J14" s="259">
        <f t="shared" si="1"/>
        <v>0.93308684331784442</v>
      </c>
      <c r="K14" s="259">
        <f t="shared" si="2"/>
        <v>1.0268235678345801</v>
      </c>
      <c r="L14" s="259">
        <f t="shared" si="3"/>
        <v>1.0245647757023879</v>
      </c>
      <c r="M14" s="259">
        <f t="shared" si="4"/>
        <v>1.0475923544281343</v>
      </c>
      <c r="N14" s="259">
        <f t="shared" si="5"/>
        <v>1.0555244071193397</v>
      </c>
      <c r="O14" s="259">
        <f t="shared" si="6"/>
        <v>0.99982220993056314</v>
      </c>
    </row>
    <row r="15" spans="1:24">
      <c r="B15" s="155">
        <v>200101</v>
      </c>
      <c r="C15" s="155">
        <v>334338</v>
      </c>
      <c r="D15" s="155">
        <v>503910</v>
      </c>
      <c r="E15" s="155">
        <v>804985</v>
      </c>
      <c r="F15" s="155">
        <v>592111</v>
      </c>
      <c r="G15" s="155">
        <v>177606</v>
      </c>
      <c r="H15" s="155">
        <v>101326</v>
      </c>
      <c r="J15" s="259">
        <f t="shared" si="1"/>
        <v>0.9280515630464834</v>
      </c>
      <c r="K15" s="259">
        <f t="shared" si="2"/>
        <v>1.0285871750645534</v>
      </c>
      <c r="L15" s="259">
        <f t="shared" si="3"/>
        <v>1.026062472436007</v>
      </c>
      <c r="M15" s="259">
        <f t="shared" si="4"/>
        <v>1.0503543394385559</v>
      </c>
      <c r="N15" s="259">
        <f t="shared" si="5"/>
        <v>1.0593477119816768</v>
      </c>
      <c r="O15" s="259">
        <f t="shared" si="6"/>
        <v>1.0008198097646257</v>
      </c>
    </row>
    <row r="16" spans="1:24">
      <c r="B16" s="155">
        <v>200102</v>
      </c>
      <c r="C16" s="155">
        <v>332353</v>
      </c>
      <c r="D16" s="155">
        <v>505163</v>
      </c>
      <c r="E16" s="155">
        <v>806963</v>
      </c>
      <c r="F16" s="155">
        <v>594733</v>
      </c>
      <c r="G16" s="155">
        <v>178559</v>
      </c>
      <c r="H16" s="155">
        <v>101384</v>
      </c>
      <c r="J16" s="259">
        <f t="shared" si="1"/>
        <v>0.92254162294799835</v>
      </c>
      <c r="K16" s="259">
        <f t="shared" si="2"/>
        <v>1.0311448137904287</v>
      </c>
      <c r="L16" s="259">
        <f t="shared" si="3"/>
        <v>1.0285837014905588</v>
      </c>
      <c r="M16" s="259">
        <f t="shared" si="4"/>
        <v>1.0550055434830814</v>
      </c>
      <c r="N16" s="259">
        <f t="shared" si="5"/>
        <v>1.0650319702247459</v>
      </c>
      <c r="O16" s="259">
        <f t="shared" si="6"/>
        <v>1.0013926888772557</v>
      </c>
    </row>
    <row r="17" spans="1:15">
      <c r="B17" s="155">
        <v>200103</v>
      </c>
      <c r="C17" s="155">
        <v>330160</v>
      </c>
      <c r="D17" s="155">
        <v>505794</v>
      </c>
      <c r="E17" s="155">
        <v>808111</v>
      </c>
      <c r="F17" s="155">
        <v>596379</v>
      </c>
      <c r="G17" s="155">
        <v>179177</v>
      </c>
      <c r="H17" s="155">
        <v>101256</v>
      </c>
      <c r="J17" s="259">
        <f t="shared" si="1"/>
        <v>0.91645431884926909</v>
      </c>
      <c r="K17" s="259">
        <f t="shared" si="2"/>
        <v>1.0324328186076892</v>
      </c>
      <c r="L17" s="259">
        <f t="shared" si="3"/>
        <v>1.0300469830651926</v>
      </c>
      <c r="M17" s="259">
        <f t="shared" si="4"/>
        <v>1.0579254068916581</v>
      </c>
      <c r="N17" s="259">
        <f t="shared" si="5"/>
        <v>1.0687180894211958</v>
      </c>
      <c r="O17" s="259">
        <f t="shared" si="6"/>
        <v>1.0001284039390377</v>
      </c>
    </row>
    <row r="18" spans="1:15">
      <c r="B18" s="155">
        <v>200104</v>
      </c>
      <c r="C18" s="155">
        <v>328348</v>
      </c>
      <c r="D18" s="155">
        <v>506885</v>
      </c>
      <c r="E18" s="155">
        <v>810062</v>
      </c>
      <c r="F18" s="155">
        <v>598946</v>
      </c>
      <c r="G18" s="155">
        <v>180113</v>
      </c>
      <c r="H18" s="155">
        <v>101382</v>
      </c>
      <c r="J18" s="259">
        <f t="shared" si="1"/>
        <v>0.91142459015483346</v>
      </c>
      <c r="K18" s="259">
        <f t="shared" si="2"/>
        <v>1.0346597809779448</v>
      </c>
      <c r="L18" s="259">
        <f t="shared" si="3"/>
        <v>1.0325337969607591</v>
      </c>
      <c r="M18" s="259">
        <f t="shared" si="4"/>
        <v>1.0624790456339528</v>
      </c>
      <c r="N18" s="259">
        <f t="shared" si="5"/>
        <v>1.0743009495633917</v>
      </c>
      <c r="O18" s="259">
        <f t="shared" si="6"/>
        <v>1.0013729344250961</v>
      </c>
    </row>
    <row r="19" spans="1:15">
      <c r="B19" s="155">
        <v>200105</v>
      </c>
      <c r="C19" s="155">
        <v>326411</v>
      </c>
      <c r="D19" s="155">
        <v>507996</v>
      </c>
      <c r="E19" s="155">
        <v>812726</v>
      </c>
      <c r="F19" s="155">
        <v>601508</v>
      </c>
      <c r="G19" s="155">
        <v>180942</v>
      </c>
      <c r="H19" s="155">
        <v>101416</v>
      </c>
      <c r="J19" s="259">
        <f t="shared" si="1"/>
        <v>0.90604788790255875</v>
      </c>
      <c r="K19" s="259">
        <f t="shared" si="2"/>
        <v>1.0369275675896348</v>
      </c>
      <c r="L19" s="259">
        <f t="shared" si="3"/>
        <v>1.0359294259806409</v>
      </c>
      <c r="M19" s="259">
        <f t="shared" si="4"/>
        <v>1.0670238148033173</v>
      </c>
      <c r="N19" s="259">
        <f t="shared" si="5"/>
        <v>1.0792455981295033</v>
      </c>
      <c r="O19" s="259">
        <f t="shared" si="6"/>
        <v>1.0017087601118102</v>
      </c>
    </row>
    <row r="20" spans="1:15">
      <c r="A20" s="7"/>
      <c r="B20" s="155">
        <v>200106</v>
      </c>
      <c r="C20" s="155">
        <v>324476</v>
      </c>
      <c r="D20" s="155">
        <v>509233</v>
      </c>
      <c r="E20" s="155">
        <v>815640</v>
      </c>
      <c r="F20" s="155">
        <v>604945</v>
      </c>
      <c r="G20" s="155">
        <v>182146</v>
      </c>
      <c r="H20" s="155">
        <v>101574</v>
      </c>
      <c r="J20" s="259">
        <f t="shared" si="1"/>
        <v>0.90067673722720942</v>
      </c>
      <c r="K20" s="259">
        <f t="shared" si="2"/>
        <v>1.0394525469223626</v>
      </c>
      <c r="L20" s="259">
        <f t="shared" si="3"/>
        <v>1.0396437138800161</v>
      </c>
      <c r="M20" s="259">
        <f t="shared" si="4"/>
        <v>1.0731207592354428</v>
      </c>
      <c r="N20" s="259">
        <f t="shared" si="5"/>
        <v>1.0864269695089945</v>
      </c>
      <c r="O20" s="259">
        <f t="shared" si="6"/>
        <v>1.0032693618324229</v>
      </c>
    </row>
    <row r="21" spans="1:15">
      <c r="B21" s="155">
        <v>200107</v>
      </c>
      <c r="C21" s="155">
        <v>322632</v>
      </c>
      <c r="D21" s="155">
        <v>510543</v>
      </c>
      <c r="E21" s="155">
        <v>818340</v>
      </c>
      <c r="F21" s="155">
        <v>607885</v>
      </c>
      <c r="G21" s="155">
        <v>183102</v>
      </c>
      <c r="H21" s="155">
        <v>101689</v>
      </c>
      <c r="J21" s="259">
        <f t="shared" si="1"/>
        <v>0.8955581833019669</v>
      </c>
      <c r="K21" s="259">
        <f t="shared" si="2"/>
        <v>1.0421265347363264</v>
      </c>
      <c r="L21" s="259">
        <f t="shared" si="3"/>
        <v>1.0430852297785449</v>
      </c>
      <c r="M21" s="259">
        <f t="shared" si="4"/>
        <v>1.0783360681183201</v>
      </c>
      <c r="N21" s="259">
        <f t="shared" si="5"/>
        <v>1.0921291215345708</v>
      </c>
      <c r="O21" s="259">
        <f t="shared" si="6"/>
        <v>1.0044052428316033</v>
      </c>
    </row>
    <row r="22" spans="1:15">
      <c r="B22" s="155">
        <v>200108</v>
      </c>
      <c r="C22" s="155">
        <v>320925</v>
      </c>
      <c r="D22" s="155">
        <v>512035</v>
      </c>
      <c r="E22" s="155">
        <v>821100</v>
      </c>
      <c r="F22" s="155">
        <v>610927</v>
      </c>
      <c r="G22" s="155">
        <v>184148</v>
      </c>
      <c r="H22" s="155">
        <v>101759</v>
      </c>
      <c r="J22" s="259">
        <f t="shared" si="1"/>
        <v>0.89081991239611613</v>
      </c>
      <c r="K22" s="259">
        <f t="shared" si="2"/>
        <v>1.0451720231473449</v>
      </c>
      <c r="L22" s="259">
        <f t="shared" si="3"/>
        <v>1.046603223808152</v>
      </c>
      <c r="M22" s="259">
        <f t="shared" si="4"/>
        <v>1.0837323162889707</v>
      </c>
      <c r="N22" s="259">
        <f t="shared" si="5"/>
        <v>1.098368087035358</v>
      </c>
      <c r="O22" s="259">
        <f t="shared" si="6"/>
        <v>1.0050966486571911</v>
      </c>
    </row>
    <row r="23" spans="1:15">
      <c r="B23" s="155">
        <v>200109</v>
      </c>
      <c r="C23" s="155">
        <v>318585</v>
      </c>
      <c r="D23" s="155">
        <v>513402</v>
      </c>
      <c r="E23" s="155">
        <v>823498</v>
      </c>
      <c r="F23" s="155">
        <v>614168</v>
      </c>
      <c r="G23" s="155">
        <v>185219</v>
      </c>
      <c r="H23" s="155">
        <v>101598</v>
      </c>
      <c r="J23" s="259">
        <f t="shared" si="1"/>
        <v>0.88432456739336807</v>
      </c>
      <c r="K23" s="259">
        <f t="shared" si="2"/>
        <v>1.0479623600493972</v>
      </c>
      <c r="L23" s="259">
        <f t="shared" si="3"/>
        <v>1.0496597997802528</v>
      </c>
      <c r="M23" s="259">
        <f t="shared" si="4"/>
        <v>1.0894815734622378</v>
      </c>
      <c r="N23" s="259">
        <f t="shared" si="5"/>
        <v>1.1047561673903707</v>
      </c>
      <c r="O23" s="259">
        <f t="shared" si="6"/>
        <v>1.0035064152583388</v>
      </c>
    </row>
    <row r="24" spans="1:15">
      <c r="B24" s="155">
        <v>200110</v>
      </c>
      <c r="C24" s="155">
        <v>317179</v>
      </c>
      <c r="D24" s="155">
        <v>514582</v>
      </c>
      <c r="E24" s="155">
        <v>825867</v>
      </c>
      <c r="F24" s="155">
        <v>616528</v>
      </c>
      <c r="G24" s="155">
        <v>186035</v>
      </c>
      <c r="H24" s="155">
        <v>101607</v>
      </c>
      <c r="J24" s="259">
        <f t="shared" si="1"/>
        <v>0.88042180881479382</v>
      </c>
      <c r="K24" s="259">
        <f t="shared" si="2"/>
        <v>1.0503709902940366</v>
      </c>
      <c r="L24" s="259">
        <f t="shared" si="3"/>
        <v>1.0526794113223323</v>
      </c>
      <c r="M24" s="259">
        <f t="shared" si="4"/>
        <v>1.0936680118852278</v>
      </c>
      <c r="N24" s="259">
        <f t="shared" si="5"/>
        <v>1.1096232762322851</v>
      </c>
      <c r="O24" s="259">
        <f t="shared" si="6"/>
        <v>1.0035953102930573</v>
      </c>
    </row>
    <row r="25" spans="1:15">
      <c r="B25" s="155">
        <v>200111</v>
      </c>
      <c r="C25" s="155">
        <v>315561</v>
      </c>
      <c r="D25" s="155">
        <v>516027</v>
      </c>
      <c r="E25" s="155">
        <v>829598</v>
      </c>
      <c r="F25" s="155">
        <v>620596</v>
      </c>
      <c r="G25" s="155">
        <v>187313</v>
      </c>
      <c r="H25" s="155">
        <v>101911</v>
      </c>
      <c r="J25" s="259">
        <f t="shared" si="1"/>
        <v>0.87593058308212446</v>
      </c>
      <c r="K25" s="259">
        <f t="shared" si="2"/>
        <v>1.0533205417376839</v>
      </c>
      <c r="L25" s="259">
        <f t="shared" si="3"/>
        <v>1.0574350764398921</v>
      </c>
      <c r="M25" s="259">
        <f t="shared" si="4"/>
        <v>1.1008842964211274</v>
      </c>
      <c r="N25" s="259">
        <f t="shared" si="5"/>
        <v>1.1172460275802834</v>
      </c>
      <c r="O25" s="259">
        <f t="shared" si="6"/>
        <v>1.0065979870213249</v>
      </c>
    </row>
    <row r="26" spans="1:15">
      <c r="B26" s="155">
        <v>200112</v>
      </c>
      <c r="C26" s="155">
        <v>314071</v>
      </c>
      <c r="D26" s="155">
        <v>517257</v>
      </c>
      <c r="E26" s="155">
        <v>832973</v>
      </c>
      <c r="F26" s="155">
        <v>624467</v>
      </c>
      <c r="G26" s="155">
        <v>188752</v>
      </c>
      <c r="H26" s="155">
        <v>102282</v>
      </c>
      <c r="J26" s="259">
        <f t="shared" si="1"/>
        <v>0.87179465827268232</v>
      </c>
      <c r="K26" s="259">
        <f t="shared" si="2"/>
        <v>1.0558312325859096</v>
      </c>
      <c r="L26" s="259">
        <f t="shared" si="3"/>
        <v>1.0617369713130531</v>
      </c>
      <c r="M26" s="259">
        <f t="shared" si="4"/>
        <v>1.1077511197835823</v>
      </c>
      <c r="N26" s="259">
        <f t="shared" si="5"/>
        <v>1.1258290785894927</v>
      </c>
      <c r="O26" s="259">
        <f t="shared" si="6"/>
        <v>1.0102624378969409</v>
      </c>
    </row>
    <row r="27" spans="1:15">
      <c r="A27" s="226" t="s">
        <v>915</v>
      </c>
      <c r="B27" s="155">
        <v>200201</v>
      </c>
      <c r="C27" s="155">
        <v>312468</v>
      </c>
      <c r="D27" s="155">
        <v>518117</v>
      </c>
      <c r="E27" s="155">
        <v>835341</v>
      </c>
      <c r="F27" s="155">
        <v>626985</v>
      </c>
      <c r="G27" s="155">
        <v>189643</v>
      </c>
      <c r="H27" s="155">
        <v>102531</v>
      </c>
      <c r="J27" s="259">
        <f t="shared" si="1"/>
        <v>0.86734506936695366</v>
      </c>
      <c r="K27" s="259">
        <f t="shared" si="2"/>
        <v>1.0575866749675957</v>
      </c>
      <c r="L27" s="259">
        <f t="shared" si="3"/>
        <v>1.0647553082196146</v>
      </c>
      <c r="M27" s="259">
        <f t="shared" si="4"/>
        <v>1.1122178367111624</v>
      </c>
      <c r="N27" s="259">
        <f t="shared" si="5"/>
        <v>1.131143531994083</v>
      </c>
      <c r="O27" s="259">
        <f t="shared" si="6"/>
        <v>1.012721867190818</v>
      </c>
    </row>
    <row r="28" spans="1:15">
      <c r="B28" s="155">
        <v>200202</v>
      </c>
      <c r="C28" s="155">
        <v>310693</v>
      </c>
      <c r="D28" s="155">
        <v>519742</v>
      </c>
      <c r="E28" s="155">
        <v>839083</v>
      </c>
      <c r="F28" s="155">
        <v>630931</v>
      </c>
      <c r="G28" s="155">
        <v>190584</v>
      </c>
      <c r="H28" s="155">
        <v>102764</v>
      </c>
      <c r="J28" s="259">
        <f t="shared" si="1"/>
        <v>0.86241804484563844</v>
      </c>
      <c r="K28" s="259">
        <f t="shared" si="2"/>
        <v>1.060903644584154</v>
      </c>
      <c r="L28" s="259">
        <f t="shared" si="3"/>
        <v>1.069524994327872</v>
      </c>
      <c r="M28" s="259">
        <f t="shared" si="4"/>
        <v>1.1192177036675683</v>
      </c>
      <c r="N28" s="259">
        <f t="shared" si="5"/>
        <v>1.1367562151071242</v>
      </c>
      <c r="O28" s="259">
        <f t="shared" si="6"/>
        <v>1.0150232608674179</v>
      </c>
    </row>
    <row r="29" spans="1:15">
      <c r="B29" s="155">
        <v>200203</v>
      </c>
      <c r="C29" s="155">
        <v>308953</v>
      </c>
      <c r="D29" s="155">
        <v>520768</v>
      </c>
      <c r="E29" s="155">
        <v>841928</v>
      </c>
      <c r="F29" s="155">
        <v>634757</v>
      </c>
      <c r="G29" s="155">
        <v>191856</v>
      </c>
      <c r="H29" s="155">
        <v>102954</v>
      </c>
      <c r="J29" s="259">
        <f t="shared" si="1"/>
        <v>0.85758817292051803</v>
      </c>
      <c r="K29" s="259">
        <f t="shared" si="2"/>
        <v>1.0629979281697473</v>
      </c>
      <c r="L29" s="259">
        <f t="shared" si="3"/>
        <v>1.073151332376507</v>
      </c>
      <c r="M29" s="259">
        <f t="shared" si="4"/>
        <v>1.1260047008736529</v>
      </c>
      <c r="N29" s="259">
        <f t="shared" si="5"/>
        <v>1.1443431788901084</v>
      </c>
      <c r="O29" s="259">
        <f t="shared" si="6"/>
        <v>1.0168999338225853</v>
      </c>
    </row>
    <row r="30" spans="1:15">
      <c r="B30" s="155">
        <v>200204</v>
      </c>
      <c r="C30" s="155">
        <v>307385</v>
      </c>
      <c r="D30" s="155">
        <v>521358</v>
      </c>
      <c r="E30" s="155">
        <v>843673</v>
      </c>
      <c r="F30" s="155">
        <v>637284</v>
      </c>
      <c r="G30" s="155">
        <v>192662</v>
      </c>
      <c r="H30" s="155">
        <v>103089</v>
      </c>
      <c r="J30" s="259">
        <f t="shared" si="1"/>
        <v>0.8532357366109844</v>
      </c>
      <c r="K30" s="259">
        <f t="shared" si="2"/>
        <v>1.0642022432920668</v>
      </c>
      <c r="L30" s="259">
        <f t="shared" si="3"/>
        <v>1.075375571355371</v>
      </c>
      <c r="M30" s="259">
        <f t="shared" si="4"/>
        <v>1.1304873830325071</v>
      </c>
      <c r="N30" s="259">
        <f t="shared" si="5"/>
        <v>1.1491506417903325</v>
      </c>
      <c r="O30" s="259">
        <f t="shared" si="6"/>
        <v>1.0182333593433621</v>
      </c>
    </row>
    <row r="31" spans="1:15">
      <c r="B31" s="155">
        <v>200205</v>
      </c>
      <c r="C31" s="155">
        <v>305826</v>
      </c>
      <c r="D31" s="155">
        <v>521985</v>
      </c>
      <c r="E31" s="155">
        <v>845839</v>
      </c>
      <c r="F31" s="155">
        <v>641109</v>
      </c>
      <c r="G31" s="155">
        <v>193730</v>
      </c>
      <c r="H31" s="155">
        <v>103422</v>
      </c>
      <c r="J31" s="259">
        <f t="shared" si="1"/>
        <v>0.84890828239761507</v>
      </c>
      <c r="K31" s="259">
        <f t="shared" si="2"/>
        <v>1.0654820832610403</v>
      </c>
      <c r="L31" s="259">
        <f t="shared" si="3"/>
        <v>1.0781364318873019</v>
      </c>
      <c r="M31" s="259">
        <f t="shared" si="4"/>
        <v>1.1372726063240055</v>
      </c>
      <c r="N31" s="259">
        <f t="shared" si="5"/>
        <v>1.1555208283628382</v>
      </c>
      <c r="O31" s="259">
        <f t="shared" si="6"/>
        <v>1.0215224756279446</v>
      </c>
    </row>
    <row r="32" spans="1:15">
      <c r="B32" s="155">
        <v>200206</v>
      </c>
      <c r="C32" s="155">
        <v>304306</v>
      </c>
      <c r="D32" s="155">
        <v>522801</v>
      </c>
      <c r="E32" s="155">
        <v>848246</v>
      </c>
      <c r="F32" s="155">
        <v>646204</v>
      </c>
      <c r="G32" s="155">
        <v>195225</v>
      </c>
      <c r="H32" s="155">
        <v>103710</v>
      </c>
      <c r="J32" s="259">
        <f t="shared" si="1"/>
        <v>0.84468908393429154</v>
      </c>
      <c r="K32" s="259">
        <f t="shared" si="2"/>
        <v>1.0671477123115707</v>
      </c>
      <c r="L32" s="259">
        <f t="shared" si="3"/>
        <v>1.0812044795790643</v>
      </c>
      <c r="M32" s="259">
        <f t="shared" si="4"/>
        <v>1.1463107011397402</v>
      </c>
      <c r="N32" s="259">
        <f t="shared" si="5"/>
        <v>1.1644378966455122</v>
      </c>
      <c r="O32" s="259">
        <f t="shared" si="6"/>
        <v>1.024367116738935</v>
      </c>
    </row>
    <row r="33" spans="1:15">
      <c r="B33" s="155">
        <v>200207</v>
      </c>
      <c r="C33" s="155">
        <v>302982</v>
      </c>
      <c r="D33" s="155">
        <v>523529</v>
      </c>
      <c r="E33" s="155">
        <v>849889</v>
      </c>
      <c r="F33" s="155">
        <v>649059</v>
      </c>
      <c r="G33" s="155">
        <v>196310</v>
      </c>
      <c r="H33" s="155">
        <v>103935</v>
      </c>
      <c r="J33" s="259">
        <f t="shared" si="1"/>
        <v>0.84101394000965979</v>
      </c>
      <c r="K33" s="259">
        <f t="shared" si="2"/>
        <v>1.0686337146997886</v>
      </c>
      <c r="L33" s="259">
        <f t="shared" si="3"/>
        <v>1.0832987057350951</v>
      </c>
      <c r="M33" s="259">
        <f t="shared" si="4"/>
        <v>1.1513752272828064</v>
      </c>
      <c r="N33" s="259">
        <f t="shared" si="5"/>
        <v>1.1709094813188912</v>
      </c>
      <c r="O33" s="259">
        <f t="shared" si="6"/>
        <v>1.0265894926068964</v>
      </c>
    </row>
    <row r="34" spans="1:15">
      <c r="B34" s="155">
        <v>200208</v>
      </c>
      <c r="C34" s="155">
        <v>301602</v>
      </c>
      <c r="D34" s="155">
        <v>524498</v>
      </c>
      <c r="E34" s="155">
        <v>852158</v>
      </c>
      <c r="F34" s="155">
        <v>652959</v>
      </c>
      <c r="G34" s="155">
        <v>197617</v>
      </c>
      <c r="H34" s="155">
        <v>104303</v>
      </c>
      <c r="J34" s="259">
        <f t="shared" si="1"/>
        <v>0.83718335193111604</v>
      </c>
      <c r="K34" s="259">
        <f t="shared" si="2"/>
        <v>1.0706116491972935</v>
      </c>
      <c r="L34" s="259">
        <f t="shared" si="3"/>
        <v>1.0861908537253773</v>
      </c>
      <c r="M34" s="259">
        <f t="shared" si="4"/>
        <v>1.1582934941682559</v>
      </c>
      <c r="N34" s="259">
        <f t="shared" si="5"/>
        <v>1.1787052058977907</v>
      </c>
      <c r="O34" s="259">
        <f t="shared" si="6"/>
        <v>1.0302243118042729</v>
      </c>
    </row>
    <row r="35" spans="1:15">
      <c r="B35" s="155">
        <v>200209</v>
      </c>
      <c r="C35" s="155">
        <v>299633</v>
      </c>
      <c r="D35" s="155">
        <v>525121</v>
      </c>
      <c r="E35" s="155">
        <v>854132</v>
      </c>
      <c r="F35" s="155">
        <v>656763</v>
      </c>
      <c r="G35" s="155">
        <v>198923</v>
      </c>
      <c r="H35" s="155">
        <v>104449</v>
      </c>
      <c r="J35" s="259">
        <f t="shared" si="1"/>
        <v>0.83171782444803444</v>
      </c>
      <c r="K35" s="259">
        <f t="shared" si="2"/>
        <v>1.0718833243179799</v>
      </c>
      <c r="L35" s="259">
        <f t="shared" si="3"/>
        <v>1.0887069842378572</v>
      </c>
      <c r="M35" s="259">
        <f t="shared" si="4"/>
        <v>1.165041465253448</v>
      </c>
      <c r="N35" s="259">
        <f t="shared" si="5"/>
        <v>1.1864949658825215</v>
      </c>
      <c r="O35" s="259">
        <f t="shared" si="6"/>
        <v>1.0316663868119278</v>
      </c>
    </row>
    <row r="36" spans="1:15">
      <c r="B36" s="155">
        <v>200210</v>
      </c>
      <c r="C36" s="155">
        <v>298863</v>
      </c>
      <c r="D36" s="155">
        <v>525769</v>
      </c>
      <c r="E36" s="155">
        <v>856775</v>
      </c>
      <c r="F36" s="155">
        <v>660570</v>
      </c>
      <c r="G36" s="155">
        <v>200254</v>
      </c>
      <c r="H36" s="155">
        <v>104735</v>
      </c>
      <c r="J36" s="259">
        <f t="shared" si="1"/>
        <v>0.82958046733174562</v>
      </c>
      <c r="K36" s="259">
        <f t="shared" si="2"/>
        <v>1.07320602974046</v>
      </c>
      <c r="L36" s="259">
        <f t="shared" si="3"/>
        <v>1.0920758459118616</v>
      </c>
      <c r="M36" s="259">
        <f t="shared" si="4"/>
        <v>1.1717947580823984</v>
      </c>
      <c r="N36" s="259">
        <f t="shared" si="5"/>
        <v>1.1944338407214774</v>
      </c>
      <c r="O36" s="259">
        <f t="shared" si="6"/>
        <v>1.0344912734707585</v>
      </c>
    </row>
    <row r="37" spans="1:15">
      <c r="B37" s="155">
        <v>200211</v>
      </c>
      <c r="C37" s="155">
        <v>297761</v>
      </c>
      <c r="D37" s="155">
        <v>526878</v>
      </c>
      <c r="E37" s="155">
        <v>859349</v>
      </c>
      <c r="F37" s="155">
        <v>665067</v>
      </c>
      <c r="G37" s="155">
        <v>202106</v>
      </c>
      <c r="H37" s="155">
        <v>105223</v>
      </c>
      <c r="J37" s="259">
        <f t="shared" si="1"/>
        <v>0.82652154844583603</v>
      </c>
      <c r="K37" s="259">
        <f t="shared" si="2"/>
        <v>1.0754697339280064</v>
      </c>
      <c r="L37" s="259">
        <f t="shared" si="3"/>
        <v>1.0953567577351255</v>
      </c>
      <c r="M37" s="259">
        <f t="shared" si="4"/>
        <v>1.1797720519756973</v>
      </c>
      <c r="N37" s="259">
        <f t="shared" si="5"/>
        <v>1.2054802691224888</v>
      </c>
      <c r="O37" s="259">
        <f t="shared" si="6"/>
        <v>1.0393113597977144</v>
      </c>
    </row>
    <row r="38" spans="1:15">
      <c r="B38" s="155">
        <v>200212</v>
      </c>
      <c r="C38" s="155">
        <v>296715</v>
      </c>
      <c r="D38" s="155">
        <v>527780</v>
      </c>
      <c r="E38" s="155">
        <v>861456</v>
      </c>
      <c r="F38" s="155">
        <v>669002</v>
      </c>
      <c r="G38" s="155">
        <v>203648</v>
      </c>
      <c r="H38" s="155">
        <v>105624</v>
      </c>
      <c r="J38" s="259">
        <f t="shared" si="1"/>
        <v>0.82361807371383844</v>
      </c>
      <c r="K38" s="259">
        <f t="shared" si="2"/>
        <v>1.0773109072167053</v>
      </c>
      <c r="L38" s="259">
        <f t="shared" si="3"/>
        <v>1.098042414771496</v>
      </c>
      <c r="M38" s="259">
        <f t="shared" si="4"/>
        <v>1.1867524058716572</v>
      </c>
      <c r="N38" s="259">
        <f t="shared" si="5"/>
        <v>1.2146776733311067</v>
      </c>
      <c r="O38" s="259">
        <f t="shared" si="6"/>
        <v>1.0432721274557253</v>
      </c>
    </row>
    <row r="39" spans="1:15">
      <c r="B39" s="155">
        <v>200301</v>
      </c>
      <c r="C39" s="155">
        <v>295706</v>
      </c>
      <c r="D39" s="155">
        <v>528595</v>
      </c>
      <c r="E39" s="155">
        <v>863545</v>
      </c>
      <c r="F39" s="155">
        <v>672381</v>
      </c>
      <c r="G39" s="155">
        <v>205221</v>
      </c>
      <c r="H39" s="155">
        <v>106040</v>
      </c>
      <c r="J39" s="259">
        <f t="shared" si="1"/>
        <v>0.82081730315496115</v>
      </c>
      <c r="K39" s="259">
        <f t="shared" si="2"/>
        <v>1.0789744950551639</v>
      </c>
      <c r="L39" s="259">
        <f t="shared" si="3"/>
        <v>1.100705128368543</v>
      </c>
      <c r="M39" s="259">
        <f t="shared" si="4"/>
        <v>1.1927464632577942</v>
      </c>
      <c r="N39" s="259">
        <f t="shared" si="5"/>
        <v>1.2240599799589635</v>
      </c>
      <c r="O39" s="259">
        <f t="shared" si="6"/>
        <v>1.0473810535049337</v>
      </c>
    </row>
    <row r="40" spans="1:15">
      <c r="B40" s="155">
        <v>200302</v>
      </c>
      <c r="C40" s="155">
        <v>294609</v>
      </c>
      <c r="D40" s="155">
        <v>529585</v>
      </c>
      <c r="E40" s="155">
        <v>866310</v>
      </c>
      <c r="F40" s="155">
        <v>676973</v>
      </c>
      <c r="G40" s="155">
        <v>207038</v>
      </c>
      <c r="H40" s="155">
        <v>106524</v>
      </c>
      <c r="J40" s="259">
        <f t="shared" si="1"/>
        <v>0.8177722632113652</v>
      </c>
      <c r="K40" s="259">
        <f t="shared" si="2"/>
        <v>1.0809952950061748</v>
      </c>
      <c r="L40" s="259">
        <f t="shared" si="3"/>
        <v>1.1042294955757401</v>
      </c>
      <c r="M40" s="259">
        <f t="shared" si="4"/>
        <v>1.2008922790367644</v>
      </c>
      <c r="N40" s="259">
        <f t="shared" si="5"/>
        <v>1.2348976475640598</v>
      </c>
      <c r="O40" s="259">
        <f t="shared" si="6"/>
        <v>1.0521616309275703</v>
      </c>
    </row>
    <row r="41" spans="1:15">
      <c r="B41" s="155">
        <v>200303</v>
      </c>
      <c r="C41" s="155">
        <v>293484</v>
      </c>
      <c r="D41" s="155">
        <v>530061</v>
      </c>
      <c r="E41" s="155">
        <v>868196</v>
      </c>
      <c r="F41" s="155">
        <v>680509</v>
      </c>
      <c r="G41" s="155">
        <v>208379</v>
      </c>
      <c r="H41" s="155">
        <v>106794</v>
      </c>
      <c r="J41" s="259">
        <f t="shared" si="1"/>
        <v>0.81464950119081325</v>
      </c>
      <c r="K41" s="259">
        <f t="shared" si="2"/>
        <v>1.0819669119523172</v>
      </c>
      <c r="L41" s="259">
        <f t="shared" si="3"/>
        <v>1.1066334581626385</v>
      </c>
      <c r="M41" s="259">
        <f t="shared" si="4"/>
        <v>1.2071648410129052</v>
      </c>
      <c r="N41" s="259">
        <f t="shared" si="5"/>
        <v>1.2428961683447057</v>
      </c>
      <c r="O41" s="259">
        <f t="shared" si="6"/>
        <v>1.0548284819691238</v>
      </c>
    </row>
    <row r="42" spans="1:15">
      <c r="B42" s="155">
        <v>200304</v>
      </c>
      <c r="C42" s="155">
        <v>292567</v>
      </c>
      <c r="D42" s="155">
        <v>530793</v>
      </c>
      <c r="E42" s="155">
        <v>870651</v>
      </c>
      <c r="F42" s="155">
        <v>684513</v>
      </c>
      <c r="G42" s="155">
        <v>209686</v>
      </c>
      <c r="H42" s="155">
        <v>107184</v>
      </c>
      <c r="J42" s="259">
        <f t="shared" si="1"/>
        <v>0.81210410317050563</v>
      </c>
      <c r="K42" s="259">
        <f t="shared" si="2"/>
        <v>1.0834610791888224</v>
      </c>
      <c r="L42" s="259">
        <f t="shared" si="3"/>
        <v>1.1097626883592637</v>
      </c>
      <c r="M42" s="259">
        <f t="shared" si="4"/>
        <v>1.2142675950152999</v>
      </c>
      <c r="N42" s="259">
        <f t="shared" si="5"/>
        <v>1.2506918929236055</v>
      </c>
      <c r="O42" s="259">
        <f t="shared" si="6"/>
        <v>1.0586806001402567</v>
      </c>
    </row>
    <row r="43" spans="1:15">
      <c r="B43" s="155">
        <v>200305</v>
      </c>
      <c r="C43" s="155">
        <v>291505</v>
      </c>
      <c r="D43" s="155">
        <v>531640</v>
      </c>
      <c r="E43" s="155">
        <v>873540</v>
      </c>
      <c r="F43" s="155">
        <v>689012</v>
      </c>
      <c r="G43" s="155">
        <v>211337</v>
      </c>
      <c r="H43" s="155">
        <v>107673</v>
      </c>
      <c r="J43" s="259">
        <f t="shared" si="1"/>
        <v>0.8091562158231046</v>
      </c>
      <c r="K43" s="259">
        <f t="shared" si="2"/>
        <v>1.0851899858135761</v>
      </c>
      <c r="L43" s="259">
        <f t="shared" si="3"/>
        <v>1.1134451103706895</v>
      </c>
      <c r="M43" s="259">
        <f t="shared" si="4"/>
        <v>1.2222484367377711</v>
      </c>
      <c r="N43" s="259">
        <f t="shared" si="5"/>
        <v>1.2605394378966455</v>
      </c>
      <c r="O43" s="259">
        <f t="shared" si="6"/>
        <v>1.0635105636932924</v>
      </c>
    </row>
    <row r="44" spans="1:15">
      <c r="A44" s="7"/>
      <c r="B44" s="155">
        <v>200306</v>
      </c>
      <c r="C44" s="155">
        <v>290599</v>
      </c>
      <c r="D44" s="155">
        <v>532340</v>
      </c>
      <c r="E44" s="155">
        <v>877019</v>
      </c>
      <c r="F44" s="155">
        <v>694466</v>
      </c>
      <c r="G44" s="155">
        <v>213210</v>
      </c>
      <c r="H44" s="155">
        <v>108210</v>
      </c>
      <c r="J44" s="259">
        <f t="shared" si="1"/>
        <v>0.80664135147588678</v>
      </c>
      <c r="K44" s="259">
        <f t="shared" si="2"/>
        <v>1.0866188342637859</v>
      </c>
      <c r="L44" s="259">
        <f t="shared" si="3"/>
        <v>1.1178795673377198</v>
      </c>
      <c r="M44" s="259">
        <f t="shared" si="4"/>
        <v>1.2319233668898844</v>
      </c>
      <c r="N44" s="259">
        <f t="shared" si="5"/>
        <v>1.2717111227752065</v>
      </c>
      <c r="O44" s="259">
        <f t="shared" si="6"/>
        <v>1.0688146340981599</v>
      </c>
    </row>
    <row r="45" spans="1:15">
      <c r="B45" s="155">
        <v>200307</v>
      </c>
      <c r="C45" s="155">
        <v>289746</v>
      </c>
      <c r="D45" s="155">
        <v>533340</v>
      </c>
      <c r="E45" s="155">
        <v>880433</v>
      </c>
      <c r="F45" s="155">
        <v>699805</v>
      </c>
      <c r="G45" s="155">
        <v>214891</v>
      </c>
      <c r="H45" s="155">
        <v>108730</v>
      </c>
      <c r="J45" s="259">
        <f t="shared" si="1"/>
        <v>0.80427360391719271</v>
      </c>
      <c r="K45" s="259">
        <f t="shared" si="2"/>
        <v>1.0886600463355141</v>
      </c>
      <c r="L45" s="259">
        <f t="shared" si="3"/>
        <v>1.1222311729960817</v>
      </c>
      <c r="M45" s="259">
        <f t="shared" si="4"/>
        <v>1.2413942968646059</v>
      </c>
      <c r="N45" s="259">
        <f t="shared" si="5"/>
        <v>1.2817376055733167</v>
      </c>
      <c r="O45" s="259">
        <f t="shared" si="6"/>
        <v>1.0739507916596702</v>
      </c>
    </row>
    <row r="46" spans="1:15">
      <c r="B46" s="155">
        <v>200308</v>
      </c>
      <c r="C46" s="155">
        <v>288574</v>
      </c>
      <c r="D46" s="155">
        <v>534023</v>
      </c>
      <c r="E46" s="155">
        <v>883279</v>
      </c>
      <c r="F46" s="155">
        <v>704942</v>
      </c>
      <c r="G46" s="155">
        <v>216470</v>
      </c>
      <c r="H46" s="155">
        <v>109367</v>
      </c>
      <c r="J46" s="259">
        <f t="shared" si="1"/>
        <v>0.80102037983889329</v>
      </c>
      <c r="K46" s="259">
        <f t="shared" si="2"/>
        <v>1.0900541941805044</v>
      </c>
      <c r="L46" s="259">
        <f t="shared" si="3"/>
        <v>1.1258587856802347</v>
      </c>
      <c r="M46" s="259">
        <f t="shared" si="4"/>
        <v>1.2505068960929531</v>
      </c>
      <c r="N46" s="259">
        <f t="shared" si="5"/>
        <v>1.2911556997661879</v>
      </c>
      <c r="O46" s="259">
        <f t="shared" si="6"/>
        <v>1.0802425846725205</v>
      </c>
    </row>
    <row r="47" spans="1:15">
      <c r="B47" s="155">
        <v>200309</v>
      </c>
      <c r="C47" s="155">
        <v>287478</v>
      </c>
      <c r="D47" s="155">
        <v>534725</v>
      </c>
      <c r="E47" s="155">
        <v>885971</v>
      </c>
      <c r="F47" s="155">
        <v>709745</v>
      </c>
      <c r="G47" s="155">
        <v>218154</v>
      </c>
      <c r="H47" s="155">
        <v>109863</v>
      </c>
      <c r="J47" s="259">
        <f t="shared" si="1"/>
        <v>0.79797811568375998</v>
      </c>
      <c r="K47" s="259">
        <f t="shared" si="2"/>
        <v>1.0914871250548577</v>
      </c>
      <c r="L47" s="259">
        <f t="shared" si="3"/>
        <v>1.1292901044946198</v>
      </c>
      <c r="M47" s="259">
        <f t="shared" si="4"/>
        <v>1.259027007849572</v>
      </c>
      <c r="N47" s="259">
        <f t="shared" si="5"/>
        <v>1.3012000763468055</v>
      </c>
      <c r="O47" s="259">
        <f t="shared" si="6"/>
        <v>1.0851416888081151</v>
      </c>
    </row>
    <row r="48" spans="1:15">
      <c r="B48" s="155">
        <v>200310</v>
      </c>
      <c r="C48" s="155">
        <v>286716</v>
      </c>
      <c r="D48" s="155">
        <v>535710</v>
      </c>
      <c r="E48" s="155">
        <v>889429</v>
      </c>
      <c r="F48" s="155">
        <v>715001</v>
      </c>
      <c r="G48" s="155">
        <v>219914</v>
      </c>
      <c r="H48" s="155">
        <v>110444</v>
      </c>
      <c r="J48" s="259">
        <f t="shared" si="1"/>
        <v>0.79586296487517283</v>
      </c>
      <c r="K48" s="259">
        <f t="shared" si="2"/>
        <v>1.0934977189455097</v>
      </c>
      <c r="L48" s="259">
        <f t="shared" si="3"/>
        <v>1.1336977941157727</v>
      </c>
      <c r="M48" s="259">
        <f t="shared" si="4"/>
        <v>1.2683507029136547</v>
      </c>
      <c r="N48" s="259">
        <f t="shared" si="5"/>
        <v>1.3116977620842678</v>
      </c>
      <c r="O48" s="259">
        <f t="shared" si="6"/>
        <v>1.090880357160495</v>
      </c>
    </row>
    <row r="49" spans="1:24">
      <c r="B49" s="155">
        <v>200311</v>
      </c>
      <c r="C49" s="155">
        <v>285749</v>
      </c>
      <c r="D49" s="155">
        <v>536694</v>
      </c>
      <c r="E49" s="155">
        <v>892399</v>
      </c>
      <c r="F49" s="155">
        <v>720771</v>
      </c>
      <c r="G49" s="155">
        <v>222361</v>
      </c>
      <c r="H49" s="155">
        <v>111207</v>
      </c>
      <c r="J49" s="259">
        <f t="shared" si="1"/>
        <v>0.79317877743172949</v>
      </c>
      <c r="K49" s="259">
        <f t="shared" si="2"/>
        <v>1.0955062716240904</v>
      </c>
      <c r="L49" s="259">
        <f t="shared" si="3"/>
        <v>1.1374834616041543</v>
      </c>
      <c r="M49" s="259">
        <f t="shared" si="4"/>
        <v>1.2785861900749478</v>
      </c>
      <c r="N49" s="259">
        <f t="shared" si="5"/>
        <v>1.326293124015842</v>
      </c>
      <c r="O49" s="259">
        <f t="shared" si="6"/>
        <v>1.0984166806594036</v>
      </c>
    </row>
    <row r="50" spans="1:24">
      <c r="B50" s="155">
        <v>200312</v>
      </c>
      <c r="C50" s="155">
        <v>284921</v>
      </c>
      <c r="D50" s="155">
        <v>537119</v>
      </c>
      <c r="E50" s="155">
        <v>894427</v>
      </c>
      <c r="F50" s="155">
        <v>724952</v>
      </c>
      <c r="G50" s="155">
        <v>224220</v>
      </c>
      <c r="H50" s="155">
        <v>111615</v>
      </c>
      <c r="J50" s="259">
        <f t="shared" si="1"/>
        <v>0.79088042458460328</v>
      </c>
      <c r="K50" s="259">
        <f t="shared" si="2"/>
        <v>1.0963737867545749</v>
      </c>
      <c r="L50" s="259">
        <f t="shared" si="3"/>
        <v>1.1400684224346049</v>
      </c>
      <c r="M50" s="259">
        <f t="shared" si="4"/>
        <v>1.2860029269590669</v>
      </c>
      <c r="N50" s="259">
        <f t="shared" si="5"/>
        <v>1.3373813045760365</v>
      </c>
      <c r="O50" s="259">
        <f t="shared" si="6"/>
        <v>1.1024465888999733</v>
      </c>
    </row>
    <row r="51" spans="1:24">
      <c r="A51" s="226" t="s">
        <v>916</v>
      </c>
      <c r="B51" s="155">
        <v>200401</v>
      </c>
      <c r="C51" s="155">
        <v>284043</v>
      </c>
      <c r="D51" s="155">
        <v>537777</v>
      </c>
      <c r="E51" s="155">
        <v>896435</v>
      </c>
      <c r="F51" s="155">
        <v>729058</v>
      </c>
      <c r="G51" s="155">
        <v>225855</v>
      </c>
      <c r="H51" s="155">
        <v>112072</v>
      </c>
      <c r="J51" s="259">
        <f t="shared" si="1"/>
        <v>0.78844328231434135</v>
      </c>
      <c r="K51" s="259">
        <f t="shared" si="2"/>
        <v>1.0977169042977719</v>
      </c>
      <c r="L51" s="259">
        <f t="shared" si="3"/>
        <v>1.1426278905546958</v>
      </c>
      <c r="M51" s="259">
        <f t="shared" si="4"/>
        <v>1.293286620249235</v>
      </c>
      <c r="N51" s="259">
        <f t="shared" si="5"/>
        <v>1.3471334160423725</v>
      </c>
      <c r="O51" s="259">
        <f t="shared" si="6"/>
        <v>1.1069604812184546</v>
      </c>
    </row>
    <row r="52" spans="1:24">
      <c r="B52" s="155">
        <v>200402</v>
      </c>
      <c r="C52" s="155">
        <v>283201</v>
      </c>
      <c r="D52" s="155">
        <v>538487</v>
      </c>
      <c r="E52" s="155">
        <v>898851</v>
      </c>
      <c r="F52" s="155">
        <v>734215</v>
      </c>
      <c r="G52" s="155">
        <v>227899</v>
      </c>
      <c r="H52" s="155">
        <v>112582</v>
      </c>
      <c r="J52" s="259">
        <f t="shared" si="1"/>
        <v>0.7861060684287372</v>
      </c>
      <c r="K52" s="259">
        <f t="shared" si="2"/>
        <v>1.099166164868699</v>
      </c>
      <c r="L52" s="259">
        <f t="shared" si="3"/>
        <v>1.1457074099661202</v>
      </c>
      <c r="M52" s="259">
        <f t="shared" si="4"/>
        <v>1.3024346977693024</v>
      </c>
      <c r="N52" s="259">
        <f t="shared" si="5"/>
        <v>1.3593250465238345</v>
      </c>
      <c r="O52" s="259">
        <f t="shared" si="6"/>
        <v>1.1119978665191668</v>
      </c>
    </row>
    <row r="53" spans="1:24">
      <c r="B53" s="155">
        <v>200403</v>
      </c>
      <c r="C53" s="155">
        <v>282177</v>
      </c>
      <c r="D53" s="155">
        <v>538770</v>
      </c>
      <c r="E53" s="155">
        <v>900597</v>
      </c>
      <c r="F53" s="155">
        <v>738572</v>
      </c>
      <c r="G53" s="155">
        <v>229250</v>
      </c>
      <c r="H53" s="155">
        <v>112945</v>
      </c>
      <c r="J53" s="259">
        <f t="shared" si="1"/>
        <v>0.78326366104291922</v>
      </c>
      <c r="K53" s="259">
        <f t="shared" si="2"/>
        <v>1.099743827884998</v>
      </c>
      <c r="L53" s="259">
        <f t="shared" si="3"/>
        <v>1.1479329235805023</v>
      </c>
      <c r="M53" s="259">
        <f t="shared" si="4"/>
        <v>1.3101636436205597</v>
      </c>
      <c r="N53" s="259">
        <f t="shared" si="5"/>
        <v>1.3673832132461707</v>
      </c>
      <c r="O53" s="259">
        <f t="shared" si="6"/>
        <v>1.1155832995861443</v>
      </c>
      <c r="Q53" s="138" t="s">
        <v>489</v>
      </c>
      <c r="R53" s="164"/>
      <c r="S53" s="164"/>
      <c r="T53" s="164"/>
      <c r="U53" s="164"/>
      <c r="V53" s="164"/>
      <c r="W53" s="164"/>
      <c r="X53" s="165"/>
    </row>
    <row r="54" spans="1:24">
      <c r="B54" s="155">
        <v>200404</v>
      </c>
      <c r="C54" s="155">
        <v>281451</v>
      </c>
      <c r="D54" s="155">
        <v>539331</v>
      </c>
      <c r="E54" s="155">
        <v>903139</v>
      </c>
      <c r="F54" s="155">
        <v>743948</v>
      </c>
      <c r="G54" s="155">
        <v>231151</v>
      </c>
      <c r="H54" s="155">
        <v>113611</v>
      </c>
      <c r="J54" s="259">
        <f t="shared" si="1"/>
        <v>0.78124843861898974</v>
      </c>
      <c r="K54" s="259">
        <f t="shared" si="2"/>
        <v>1.1008889478572377</v>
      </c>
      <c r="L54" s="259">
        <f t="shared" si="3"/>
        <v>1.151173047067191</v>
      </c>
      <c r="M54" s="259">
        <f t="shared" si="4"/>
        <v>1.3197002084349638</v>
      </c>
      <c r="N54" s="259">
        <f t="shared" si="5"/>
        <v>1.378721906761464</v>
      </c>
      <c r="O54" s="259">
        <f t="shared" si="6"/>
        <v>1.1221615321553096</v>
      </c>
      <c r="Q54" s="141" t="s">
        <v>488</v>
      </c>
      <c r="R54" s="152"/>
      <c r="S54" s="152"/>
      <c r="T54" s="152"/>
      <c r="U54" s="152"/>
      <c r="V54" s="152"/>
      <c r="W54" s="152"/>
      <c r="X54" s="166"/>
    </row>
    <row r="55" spans="1:24">
      <c r="B55" s="155">
        <v>200405</v>
      </c>
      <c r="C55" s="155">
        <v>280459</v>
      </c>
      <c r="D55" s="155">
        <v>539774</v>
      </c>
      <c r="E55" s="155">
        <v>905520</v>
      </c>
      <c r="F55" s="155">
        <v>749170</v>
      </c>
      <c r="G55" s="155">
        <v>233121</v>
      </c>
      <c r="H55" s="155">
        <v>114135</v>
      </c>
      <c r="J55" s="259">
        <f t="shared" si="1"/>
        <v>0.77849485646397865</v>
      </c>
      <c r="K55" s="259">
        <f t="shared" si="2"/>
        <v>1.1017932048050132</v>
      </c>
      <c r="L55" s="259">
        <f t="shared" si="3"/>
        <v>1.1542079542354864</v>
      </c>
      <c r="M55" s="259">
        <f t="shared" si="4"/>
        <v>1.3289635904031221</v>
      </c>
      <c r="N55" s="259">
        <f t="shared" si="5"/>
        <v>1.390472157274419</v>
      </c>
      <c r="O55" s="259">
        <f t="shared" si="6"/>
        <v>1.1273371986211393</v>
      </c>
      <c r="Q55" s="141"/>
      <c r="R55" s="152"/>
      <c r="S55" s="152"/>
      <c r="T55" s="152"/>
      <c r="U55" s="152"/>
      <c r="V55" s="152"/>
      <c r="W55" s="152"/>
      <c r="X55" s="166"/>
    </row>
    <row r="56" spans="1:24">
      <c r="A56" s="7"/>
      <c r="B56" s="155">
        <v>200406</v>
      </c>
      <c r="C56" s="155">
        <v>279595</v>
      </c>
      <c r="D56" s="155">
        <v>540173</v>
      </c>
      <c r="E56" s="155">
        <v>907475</v>
      </c>
      <c r="F56" s="155">
        <v>754454</v>
      </c>
      <c r="G56" s="155">
        <v>235066</v>
      </c>
      <c r="H56" s="155">
        <v>114506</v>
      </c>
      <c r="J56" s="259">
        <f t="shared" si="1"/>
        <v>0.77609657523219466</v>
      </c>
      <c r="K56" s="259">
        <f t="shared" si="2"/>
        <v>1.1026076484216327</v>
      </c>
      <c r="L56" s="259">
        <f t="shared" si="3"/>
        <v>1.1566998666731247</v>
      </c>
      <c r="M56" s="259">
        <f t="shared" si="4"/>
        <v>1.338336955075613</v>
      </c>
      <c r="N56" s="259">
        <f t="shared" si="5"/>
        <v>1.4020732929331488</v>
      </c>
      <c r="O56" s="259">
        <f t="shared" si="6"/>
        <v>1.1310016494967554</v>
      </c>
      <c r="Q56" s="141" t="s">
        <v>724</v>
      </c>
      <c r="R56" s="152"/>
      <c r="S56" s="152"/>
      <c r="T56" s="152"/>
      <c r="U56" s="152"/>
      <c r="V56" s="152"/>
      <c r="W56" s="152"/>
      <c r="X56" s="166"/>
    </row>
    <row r="57" spans="1:24">
      <c r="B57" s="155">
        <v>200407</v>
      </c>
      <c r="C57" s="155">
        <v>278775</v>
      </c>
      <c r="D57" s="155">
        <v>540530</v>
      </c>
      <c r="E57" s="155">
        <v>909862</v>
      </c>
      <c r="F57" s="155">
        <v>760133</v>
      </c>
      <c r="G57" s="155">
        <v>237167</v>
      </c>
      <c r="H57" s="155">
        <v>115074</v>
      </c>
      <c r="J57" s="259">
        <f t="shared" si="1"/>
        <v>0.77382042869277023</v>
      </c>
      <c r="K57" s="259">
        <f t="shared" si="2"/>
        <v>1.1033363611312397</v>
      </c>
      <c r="L57" s="259">
        <f t="shared" si="3"/>
        <v>1.1597424216545278</v>
      </c>
      <c r="M57" s="259">
        <f t="shared" si="4"/>
        <v>1.3484110160095792</v>
      </c>
      <c r="N57" s="259">
        <f t="shared" si="5"/>
        <v>1.4146049052822447</v>
      </c>
      <c r="O57" s="259">
        <f t="shared" si="6"/>
        <v>1.1366119139100974</v>
      </c>
      <c r="Q57" s="144" t="s">
        <v>725</v>
      </c>
      <c r="R57" s="167"/>
      <c r="S57" s="167"/>
      <c r="T57" s="167"/>
      <c r="U57" s="167"/>
      <c r="V57" s="167"/>
      <c r="W57" s="167"/>
      <c r="X57" s="168"/>
    </row>
    <row r="58" spans="1:24">
      <c r="B58" s="155">
        <v>200408</v>
      </c>
      <c r="C58" s="155">
        <v>277801</v>
      </c>
      <c r="D58" s="155">
        <v>540587</v>
      </c>
      <c r="E58" s="155">
        <v>911409</v>
      </c>
      <c r="F58" s="155">
        <v>765111</v>
      </c>
      <c r="G58" s="155">
        <v>239144</v>
      </c>
      <c r="H58" s="155">
        <v>115567</v>
      </c>
      <c r="J58" s="259">
        <f t="shared" si="1"/>
        <v>0.77111681073008786</v>
      </c>
      <c r="K58" s="259">
        <f t="shared" si="2"/>
        <v>1.1034527102193283</v>
      </c>
      <c r="L58" s="259">
        <f t="shared" si="3"/>
        <v>1.1617142828008331</v>
      </c>
      <c r="M58" s="259">
        <f t="shared" si="4"/>
        <v>1.3572415628187502</v>
      </c>
      <c r="N58" s="259">
        <f t="shared" si="5"/>
        <v>1.4263969079543828</v>
      </c>
      <c r="O58" s="259">
        <f t="shared" si="6"/>
        <v>1.1414813863674527</v>
      </c>
    </row>
    <row r="59" spans="1:24">
      <c r="B59" s="155">
        <v>200409</v>
      </c>
      <c r="C59" s="155">
        <v>276969</v>
      </c>
      <c r="D59" s="155">
        <v>540832</v>
      </c>
      <c r="E59" s="155">
        <v>913423</v>
      </c>
      <c r="F59" s="155">
        <v>770034</v>
      </c>
      <c r="G59" s="155">
        <v>241458</v>
      </c>
      <c r="H59" s="155">
        <v>116120</v>
      </c>
      <c r="J59" s="259">
        <f t="shared" si="1"/>
        <v>0.76880735472911077</v>
      </c>
      <c r="K59" s="259">
        <f t="shared" si="2"/>
        <v>1.1039528071769016</v>
      </c>
      <c r="L59" s="259">
        <f t="shared" si="3"/>
        <v>1.1642813987340319</v>
      </c>
      <c r="M59" s="259">
        <f t="shared" si="4"/>
        <v>1.3659745443256908</v>
      </c>
      <c r="N59" s="259">
        <f t="shared" si="5"/>
        <v>1.4401989788614782</v>
      </c>
      <c r="O59" s="259">
        <f t="shared" si="6"/>
        <v>1.1469434923895974</v>
      </c>
    </row>
    <row r="60" spans="1:24">
      <c r="B60" s="155">
        <v>200410</v>
      </c>
      <c r="C60" s="155">
        <v>276395</v>
      </c>
      <c r="D60" s="155">
        <v>541198</v>
      </c>
      <c r="E60" s="155">
        <v>916216</v>
      </c>
      <c r="F60" s="155">
        <v>774819</v>
      </c>
      <c r="G60" s="155">
        <v>243818</v>
      </c>
      <c r="H60" s="155">
        <v>116581</v>
      </c>
      <c r="J60" s="259">
        <f t="shared" si="1"/>
        <v>0.76721405215151361</v>
      </c>
      <c r="K60" s="259">
        <f t="shared" si="2"/>
        <v>1.1046998907951542</v>
      </c>
      <c r="L60" s="259">
        <f t="shared" si="3"/>
        <v>1.1678414557357324</v>
      </c>
      <c r="M60" s="259">
        <f t="shared" si="4"/>
        <v>1.3744627256197615</v>
      </c>
      <c r="N60" s="259">
        <f t="shared" si="5"/>
        <v>1.4542754211003484</v>
      </c>
      <c r="O60" s="259">
        <f t="shared" si="6"/>
        <v>1.1514968936123979</v>
      </c>
    </row>
    <row r="61" spans="1:24">
      <c r="B61" s="155">
        <v>200411</v>
      </c>
      <c r="C61" s="155">
        <v>275583</v>
      </c>
      <c r="D61" s="155">
        <v>541261</v>
      </c>
      <c r="E61" s="155">
        <v>917988</v>
      </c>
      <c r="F61" s="155">
        <v>778996</v>
      </c>
      <c r="G61" s="155">
        <v>245779</v>
      </c>
      <c r="H61" s="155">
        <v>117058</v>
      </c>
      <c r="J61" s="259">
        <f t="shared" si="1"/>
        <v>0.76496011191979085</v>
      </c>
      <c r="K61" s="259">
        <f t="shared" si="2"/>
        <v>1.1048284871556731</v>
      </c>
      <c r="L61" s="259">
        <f t="shared" si="3"/>
        <v>1.1701001098735817</v>
      </c>
      <c r="M61" s="259">
        <f t="shared" si="4"/>
        <v>1.3818723668455364</v>
      </c>
      <c r="N61" s="259">
        <f t="shared" si="5"/>
        <v>1.4659719902657824</v>
      </c>
      <c r="O61" s="259">
        <f t="shared" si="6"/>
        <v>1.1562083304524757</v>
      </c>
    </row>
    <row r="62" spans="1:24">
      <c r="B62" s="155">
        <v>200412</v>
      </c>
      <c r="C62" s="155">
        <v>274846</v>
      </c>
      <c r="D62" s="155">
        <v>541766</v>
      </c>
      <c r="E62" s="155">
        <v>920118</v>
      </c>
      <c r="F62" s="155">
        <v>783900</v>
      </c>
      <c r="G62" s="155">
        <v>247966</v>
      </c>
      <c r="H62" s="155">
        <v>117732</v>
      </c>
      <c r="J62" s="259">
        <f t="shared" si="1"/>
        <v>0.76291435582277145</v>
      </c>
      <c r="K62" s="259">
        <f t="shared" si="2"/>
        <v>1.1058592992518959</v>
      </c>
      <c r="L62" s="259">
        <f t="shared" si="3"/>
        <v>1.1728150835268656</v>
      </c>
      <c r="M62" s="259">
        <f t="shared" si="4"/>
        <v>1.3905716439753426</v>
      </c>
      <c r="N62" s="259">
        <f t="shared" si="5"/>
        <v>1.4790165577134131</v>
      </c>
      <c r="O62" s="259">
        <f t="shared" si="6"/>
        <v>1.1628655808302797</v>
      </c>
    </row>
    <row r="63" spans="1:24">
      <c r="B63" s="155">
        <v>200501</v>
      </c>
      <c r="C63" s="155">
        <v>274104</v>
      </c>
      <c r="D63" s="155">
        <v>541885</v>
      </c>
      <c r="E63" s="155">
        <v>921718</v>
      </c>
      <c r="F63" s="155">
        <v>787993</v>
      </c>
      <c r="G63" s="155">
        <v>249898</v>
      </c>
      <c r="H63" s="155">
        <v>118197</v>
      </c>
      <c r="J63" s="259">
        <f t="shared" si="1"/>
        <v>0.76085472078343852</v>
      </c>
      <c r="K63" s="259">
        <f t="shared" si="2"/>
        <v>1.1061022034884314</v>
      </c>
      <c r="L63" s="259">
        <f t="shared" si="3"/>
        <v>1.1748545003556232</v>
      </c>
      <c r="M63" s="259">
        <f t="shared" si="4"/>
        <v>1.3978322763758926</v>
      </c>
      <c r="N63" s="259">
        <f t="shared" si="5"/>
        <v>1.4905401536479459</v>
      </c>
      <c r="O63" s="259">
        <f t="shared" si="6"/>
        <v>1.1674584909573995</v>
      </c>
    </row>
    <row r="64" spans="1:24">
      <c r="B64" s="155">
        <v>200502</v>
      </c>
      <c r="C64" s="155">
        <v>273326</v>
      </c>
      <c r="D64" s="155">
        <v>542451</v>
      </c>
      <c r="E64" s="155">
        <v>924156</v>
      </c>
      <c r="F64" s="155">
        <v>792641</v>
      </c>
      <c r="G64" s="155">
        <v>251699</v>
      </c>
      <c r="H64" s="155">
        <v>118754</v>
      </c>
      <c r="J64" s="259">
        <f t="shared" si="1"/>
        <v>0.75869515735944792</v>
      </c>
      <c r="K64" s="259">
        <f t="shared" si="2"/>
        <v>1.1072575295210296</v>
      </c>
      <c r="L64" s="259">
        <f t="shared" si="3"/>
        <v>1.177962061748443</v>
      </c>
      <c r="M64" s="259">
        <f t="shared" si="4"/>
        <v>1.4060774313716795</v>
      </c>
      <c r="N64" s="259">
        <f t="shared" si="5"/>
        <v>1.5012823877463377</v>
      </c>
      <c r="O64" s="259">
        <f t="shared" si="6"/>
        <v>1.1729601058838637</v>
      </c>
    </row>
    <row r="65" spans="1:15">
      <c r="B65" s="155">
        <v>200503</v>
      </c>
      <c r="C65" s="155">
        <v>272529</v>
      </c>
      <c r="D65" s="155">
        <v>542248</v>
      </c>
      <c r="E65" s="155">
        <v>925142</v>
      </c>
      <c r="F65" s="155">
        <v>796099</v>
      </c>
      <c r="G65" s="155">
        <v>252761</v>
      </c>
      <c r="H65" s="155">
        <v>119116</v>
      </c>
      <c r="J65" s="259">
        <f t="shared" si="1"/>
        <v>0.75648285395466586</v>
      </c>
      <c r="K65" s="259">
        <f t="shared" si="2"/>
        <v>1.1068431634704687</v>
      </c>
      <c r="L65" s="259">
        <f t="shared" si="3"/>
        <v>1.1792188523691651</v>
      </c>
      <c r="M65" s="259">
        <f t="shared" si="4"/>
        <v>1.4122116280101114</v>
      </c>
      <c r="N65" s="259">
        <f t="shared" si="5"/>
        <v>1.5076167867538293</v>
      </c>
      <c r="O65" s="259">
        <f t="shared" si="6"/>
        <v>1.1765356617247613</v>
      </c>
    </row>
    <row r="66" spans="1:15">
      <c r="B66" s="155">
        <v>200504</v>
      </c>
      <c r="C66" s="155">
        <v>271984</v>
      </c>
      <c r="D66" s="155">
        <v>542585</v>
      </c>
      <c r="E66" s="155">
        <v>927947</v>
      </c>
      <c r="F66" s="155">
        <v>801566</v>
      </c>
      <c r="G66" s="155">
        <v>254767</v>
      </c>
      <c r="H66" s="155">
        <v>119643</v>
      </c>
      <c r="J66" s="259">
        <f t="shared" si="1"/>
        <v>0.75497004924248734</v>
      </c>
      <c r="K66" s="259">
        <f t="shared" si="2"/>
        <v>1.1075310519386412</v>
      </c>
      <c r="L66" s="259">
        <f t="shared" si="3"/>
        <v>1.182794204997081</v>
      </c>
      <c r="M66" s="259">
        <f t="shared" si="4"/>
        <v>1.4219096190518425</v>
      </c>
      <c r="N66" s="259">
        <f t="shared" si="5"/>
        <v>1.5195817626568688</v>
      </c>
      <c r="O66" s="259">
        <f t="shared" si="6"/>
        <v>1.1817409598688304</v>
      </c>
    </row>
    <row r="67" spans="1:15">
      <c r="B67" s="155">
        <v>200505</v>
      </c>
      <c r="C67" s="155">
        <v>271010</v>
      </c>
      <c r="D67" s="155">
        <v>542605</v>
      </c>
      <c r="E67" s="155">
        <v>929606</v>
      </c>
      <c r="F67" s="155">
        <v>806287</v>
      </c>
      <c r="G67" s="155">
        <v>256474</v>
      </c>
      <c r="H67" s="155">
        <v>120055</v>
      </c>
      <c r="J67" s="259">
        <f t="shared" si="1"/>
        <v>0.75226643127980508</v>
      </c>
      <c r="K67" s="259">
        <f t="shared" si="2"/>
        <v>1.1075718761800757</v>
      </c>
      <c r="L67" s="259">
        <f t="shared" si="3"/>
        <v>1.1849088253213993</v>
      </c>
      <c r="M67" s="259">
        <f t="shared" si="4"/>
        <v>1.4302842698124085</v>
      </c>
      <c r="N67" s="259">
        <f t="shared" si="5"/>
        <v>1.5297633249033735</v>
      </c>
      <c r="O67" s="259">
        <f t="shared" si="6"/>
        <v>1.1858103770137194</v>
      </c>
    </row>
    <row r="68" spans="1:15">
      <c r="A68" s="7"/>
      <c r="B68" s="155">
        <v>200506</v>
      </c>
      <c r="C68" s="155">
        <v>270490</v>
      </c>
      <c r="D68" s="155">
        <v>542707</v>
      </c>
      <c r="E68" s="155">
        <v>931906</v>
      </c>
      <c r="F68" s="155">
        <v>811660</v>
      </c>
      <c r="G68" s="155">
        <v>258483</v>
      </c>
      <c r="H68" s="155">
        <v>120453</v>
      </c>
      <c r="J68" s="259">
        <f t="shared" ref="J68:J80" si="7">C68/C$3</f>
        <v>0.75082302127919431</v>
      </c>
      <c r="K68" s="259">
        <f t="shared" ref="K68:K80" si="8">D68/D$3</f>
        <v>1.1077800798113919</v>
      </c>
      <c r="L68" s="259">
        <f t="shared" ref="L68:L80" si="9">E68/E$3</f>
        <v>1.1878404870127388</v>
      </c>
      <c r="M68" s="259">
        <f t="shared" ref="M68:M80" si="10">F68/F$3</f>
        <v>1.4398155128830548</v>
      </c>
      <c r="N68" s="259">
        <f t="shared" ref="N68:N80" si="11">G68/G$3</f>
        <v>1.5417461945889201</v>
      </c>
      <c r="O68" s="259">
        <f t="shared" ref="O68:O80" si="12">H68/H$3</f>
        <v>1.189741512993491</v>
      </c>
    </row>
    <row r="69" spans="1:15">
      <c r="B69" s="155">
        <v>200507</v>
      </c>
      <c r="C69" s="155">
        <v>269847</v>
      </c>
      <c r="D69" s="155">
        <v>543284</v>
      </c>
      <c r="E69" s="155">
        <v>934654</v>
      </c>
      <c r="F69" s="155">
        <v>817053</v>
      </c>
      <c r="G69" s="155">
        <v>260317</v>
      </c>
      <c r="H69" s="155">
        <v>120898</v>
      </c>
      <c r="J69" s="259">
        <f t="shared" si="7"/>
        <v>0.74903818929766997</v>
      </c>
      <c r="K69" s="259">
        <f t="shared" si="8"/>
        <v>1.1089578591767792</v>
      </c>
      <c r="L69" s="259">
        <f t="shared" si="9"/>
        <v>1.1913431854161303</v>
      </c>
      <c r="M69" s="259">
        <f t="shared" si="10"/>
        <v>1.449382234245421</v>
      </c>
      <c r="N69" s="259">
        <f t="shared" si="11"/>
        <v>1.5526852602948895</v>
      </c>
      <c r="O69" s="259">
        <f t="shared" si="12"/>
        <v>1.1941368785990143</v>
      </c>
    </row>
    <row r="70" spans="1:15">
      <c r="B70" s="155">
        <v>200508</v>
      </c>
      <c r="C70" s="155">
        <v>269092</v>
      </c>
      <c r="D70" s="155">
        <v>543537</v>
      </c>
      <c r="E70" s="155">
        <v>936443</v>
      </c>
      <c r="F70" s="155">
        <v>821456</v>
      </c>
      <c r="G70" s="155">
        <v>261946</v>
      </c>
      <c r="H70" s="155">
        <v>121328</v>
      </c>
      <c r="J70" s="259">
        <f t="shared" si="7"/>
        <v>0.74694246900832184</v>
      </c>
      <c r="K70" s="259">
        <f t="shared" si="8"/>
        <v>1.1094742858309263</v>
      </c>
      <c r="L70" s="259">
        <f t="shared" si="9"/>
        <v>1.1936235083577851</v>
      </c>
      <c r="M70" s="259">
        <f t="shared" si="10"/>
        <v>1.457192780167635</v>
      </c>
      <c r="N70" s="259">
        <f t="shared" si="11"/>
        <v>1.5624015841962113</v>
      </c>
      <c r="O70" s="259">
        <f t="shared" si="12"/>
        <v>1.1983840858133401</v>
      </c>
    </row>
    <row r="71" spans="1:15">
      <c r="B71" s="155">
        <v>200509</v>
      </c>
      <c r="C71" s="155">
        <v>268794</v>
      </c>
      <c r="D71" s="155">
        <v>544125</v>
      </c>
      <c r="E71" s="155">
        <v>939013</v>
      </c>
      <c r="F71" s="155">
        <v>826305</v>
      </c>
      <c r="G71" s="155">
        <v>263634</v>
      </c>
      <c r="H71" s="155">
        <v>121717</v>
      </c>
      <c r="J71" s="259">
        <f t="shared" si="7"/>
        <v>0.74611528404643335</v>
      </c>
      <c r="K71" s="259">
        <f t="shared" si="8"/>
        <v>1.1106745185291025</v>
      </c>
      <c r="L71" s="259">
        <f t="shared" si="9"/>
        <v>1.1968993216389774</v>
      </c>
      <c r="M71" s="259">
        <f t="shared" si="10"/>
        <v>1.4657944919952104</v>
      </c>
      <c r="N71" s="259">
        <f t="shared" si="11"/>
        <v>1.5724698191535047</v>
      </c>
      <c r="O71" s="259">
        <f t="shared" si="12"/>
        <v>1.2022263267583932</v>
      </c>
    </row>
    <row r="72" spans="1:15">
      <c r="B72" s="155">
        <v>200510</v>
      </c>
      <c r="C72" s="155">
        <v>268383</v>
      </c>
      <c r="D72" s="155">
        <v>544702</v>
      </c>
      <c r="E72" s="155">
        <v>941514</v>
      </c>
      <c r="F72" s="155">
        <v>830641</v>
      </c>
      <c r="G72" s="155">
        <v>265471</v>
      </c>
      <c r="H72" s="155">
        <v>122040</v>
      </c>
      <c r="J72" s="259">
        <f t="shared" si="7"/>
        <v>0.74497443498825844</v>
      </c>
      <c r="K72" s="259">
        <f t="shared" si="8"/>
        <v>1.1118522978944898</v>
      </c>
      <c r="L72" s="259">
        <f t="shared" si="9"/>
        <v>1.2000871850694295</v>
      </c>
      <c r="M72" s="259">
        <f t="shared" si="10"/>
        <v>1.4734861856401613</v>
      </c>
      <c r="N72" s="259">
        <f t="shared" si="11"/>
        <v>1.5834267786419811</v>
      </c>
      <c r="O72" s="259">
        <f t="shared" si="12"/>
        <v>1.2054166707821776</v>
      </c>
    </row>
    <row r="73" spans="1:15">
      <c r="B73" s="155">
        <v>200511</v>
      </c>
      <c r="C73" s="155">
        <v>267762</v>
      </c>
      <c r="D73" s="155">
        <v>545214</v>
      </c>
      <c r="E73" s="155">
        <v>943630</v>
      </c>
      <c r="F73" s="155">
        <v>834536</v>
      </c>
      <c r="G73" s="155">
        <v>267211</v>
      </c>
      <c r="H73" s="155">
        <v>122407</v>
      </c>
      <c r="J73" s="259">
        <f t="shared" si="7"/>
        <v>0.7432506703529137</v>
      </c>
      <c r="K73" s="259">
        <f t="shared" si="8"/>
        <v>1.1128973984752146</v>
      </c>
      <c r="L73" s="259">
        <f t="shared" si="9"/>
        <v>1.2027843138254617</v>
      </c>
      <c r="M73" s="259">
        <f t="shared" si="10"/>
        <v>1.4803955829526809</v>
      </c>
      <c r="N73" s="259">
        <f t="shared" si="11"/>
        <v>1.5938051724960633</v>
      </c>
      <c r="O73" s="259">
        <f t="shared" si="12"/>
        <v>1.2090416127534742</v>
      </c>
    </row>
    <row r="74" spans="1:15">
      <c r="B74" s="155">
        <v>200512</v>
      </c>
      <c r="C74" s="155">
        <v>267285</v>
      </c>
      <c r="D74" s="155">
        <v>545578</v>
      </c>
      <c r="E74" s="155">
        <v>945984</v>
      </c>
      <c r="F74" s="155">
        <v>838670</v>
      </c>
      <c r="G74" s="155">
        <v>268734</v>
      </c>
      <c r="H74" s="155">
        <v>122775</v>
      </c>
      <c r="J74" s="259">
        <f t="shared" si="7"/>
        <v>0.74192661925619974</v>
      </c>
      <c r="K74" s="259">
        <f t="shared" si="8"/>
        <v>1.1136403996693236</v>
      </c>
      <c r="L74" s="259">
        <f t="shared" si="9"/>
        <v>1.2057848058347715</v>
      </c>
      <c r="M74" s="259">
        <f t="shared" si="10"/>
        <v>1.4877289458512573</v>
      </c>
      <c r="N74" s="259">
        <f t="shared" si="11"/>
        <v>1.6028892494154698</v>
      </c>
      <c r="O74" s="259">
        <f t="shared" si="12"/>
        <v>1.212676431950851</v>
      </c>
    </row>
    <row r="75" spans="1:15">
      <c r="A75" s="226" t="s">
        <v>917</v>
      </c>
      <c r="B75" s="155">
        <v>200601</v>
      </c>
      <c r="C75" s="155">
        <v>266806</v>
      </c>
      <c r="D75" s="155">
        <v>545727</v>
      </c>
      <c r="E75" s="155">
        <v>947413</v>
      </c>
      <c r="F75" s="155">
        <v>841607</v>
      </c>
      <c r="G75" s="155">
        <v>270145</v>
      </c>
      <c r="H75" s="155">
        <v>123221</v>
      </c>
      <c r="J75" s="259">
        <f t="shared" si="7"/>
        <v>0.74059701658256027</v>
      </c>
      <c r="K75" s="259">
        <f t="shared" si="8"/>
        <v>1.113944540268011</v>
      </c>
      <c r="L75" s="259">
        <f t="shared" si="9"/>
        <v>1.207606259989956</v>
      </c>
      <c r="M75" s="259">
        <f t="shared" si="10"/>
        <v>1.4929389329903766</v>
      </c>
      <c r="N75" s="259">
        <f t="shared" si="11"/>
        <v>1.6113052917879467</v>
      </c>
      <c r="O75" s="259">
        <f t="shared" si="12"/>
        <v>1.217081674782454</v>
      </c>
    </row>
    <row r="76" spans="1:15">
      <c r="B76" s="155">
        <v>200602</v>
      </c>
      <c r="C76" s="155">
        <v>266434</v>
      </c>
      <c r="D76" s="155">
        <v>546069</v>
      </c>
      <c r="E76" s="155">
        <v>949272</v>
      </c>
      <c r="F76" s="155">
        <v>845623</v>
      </c>
      <c r="G76" s="155">
        <v>271820</v>
      </c>
      <c r="H76" s="155">
        <v>123667</v>
      </c>
      <c r="J76" s="259">
        <f t="shared" si="7"/>
        <v>0.73956442327443106</v>
      </c>
      <c r="K76" s="259">
        <f t="shared" si="8"/>
        <v>1.1146426347965421</v>
      </c>
      <c r="L76" s="259">
        <f t="shared" si="9"/>
        <v>1.2099758074178688</v>
      </c>
      <c r="M76" s="259">
        <f t="shared" si="10"/>
        <v>1.5000629739678035</v>
      </c>
      <c r="N76" s="259">
        <f t="shared" si="11"/>
        <v>1.6212959870210431</v>
      </c>
      <c r="O76" s="259">
        <f t="shared" si="12"/>
        <v>1.2214869176140573</v>
      </c>
    </row>
    <row r="77" spans="1:15">
      <c r="B77" s="155">
        <v>200603</v>
      </c>
      <c r="C77" s="155">
        <v>265901</v>
      </c>
      <c r="D77" s="155">
        <v>545868</v>
      </c>
      <c r="E77" s="155">
        <v>949924</v>
      </c>
      <c r="F77" s="155">
        <v>848553</v>
      </c>
      <c r="G77" s="155">
        <v>272847</v>
      </c>
      <c r="H77" s="155">
        <v>123839</v>
      </c>
      <c r="J77" s="259">
        <f t="shared" si="7"/>
        <v>0.73808492802380521</v>
      </c>
      <c r="K77" s="259">
        <f t="shared" si="8"/>
        <v>1.1142323511701249</v>
      </c>
      <c r="L77" s="259">
        <f t="shared" si="9"/>
        <v>1.2108068697755876</v>
      </c>
      <c r="M77" s="259">
        <f t="shared" si="10"/>
        <v>1.5052605437048205</v>
      </c>
      <c r="N77" s="259">
        <f t="shared" si="11"/>
        <v>1.6274216252326192</v>
      </c>
      <c r="O77" s="259">
        <f t="shared" si="12"/>
        <v>1.2231858004997875</v>
      </c>
    </row>
    <row r="78" spans="1:15">
      <c r="B78" s="155">
        <v>200604</v>
      </c>
      <c r="C78" s="155">
        <v>265828</v>
      </c>
      <c r="D78" s="155">
        <v>545963</v>
      </c>
      <c r="E78" s="155">
        <v>951564</v>
      </c>
      <c r="F78" s="155">
        <v>852605</v>
      </c>
      <c r="G78" s="155">
        <v>274249</v>
      </c>
      <c r="H78" s="155">
        <v>124247</v>
      </c>
      <c r="J78" s="259">
        <f t="shared" si="7"/>
        <v>0.73788229546602713</v>
      </c>
      <c r="K78" s="259">
        <f t="shared" si="8"/>
        <v>1.1144262663169391</v>
      </c>
      <c r="L78" s="259">
        <f t="shared" si="9"/>
        <v>1.2128972720250644</v>
      </c>
      <c r="M78" s="259">
        <f t="shared" si="10"/>
        <v>1.5124484456073439</v>
      </c>
      <c r="N78" s="259">
        <f t="shared" si="11"/>
        <v>1.6357839862575749</v>
      </c>
      <c r="O78" s="259">
        <f t="shared" si="12"/>
        <v>1.2272157087403575</v>
      </c>
    </row>
    <row r="79" spans="1:15">
      <c r="B79" s="155">
        <v>200605</v>
      </c>
      <c r="C79" s="155">
        <v>265447</v>
      </c>
      <c r="D79" s="155">
        <v>545915</v>
      </c>
      <c r="E79" s="155">
        <v>951599</v>
      </c>
      <c r="F79" s="155">
        <v>854805</v>
      </c>
      <c r="G79" s="155">
        <v>274889</v>
      </c>
      <c r="H79" s="155">
        <v>124347</v>
      </c>
      <c r="J79" s="259">
        <f t="shared" si="7"/>
        <v>0.7368247200617335</v>
      </c>
      <c r="K79" s="259">
        <f t="shared" si="8"/>
        <v>1.1143282881374961</v>
      </c>
      <c r="L79" s="259">
        <f t="shared" si="9"/>
        <v>1.2129418842681936</v>
      </c>
      <c r="M79" s="259">
        <f t="shared" si="10"/>
        <v>1.516351057696572</v>
      </c>
      <c r="N79" s="259">
        <f t="shared" si="11"/>
        <v>1.6396013265257432</v>
      </c>
      <c r="O79" s="259">
        <f t="shared" si="12"/>
        <v>1.2282034313483401</v>
      </c>
    </row>
    <row r="80" spans="1:15">
      <c r="A80" s="7"/>
      <c r="B80" s="155">
        <v>200606</v>
      </c>
      <c r="C80" s="155">
        <v>265157</v>
      </c>
      <c r="D80" s="155">
        <v>546132</v>
      </c>
      <c r="E80" s="155">
        <v>952765</v>
      </c>
      <c r="F80" s="155">
        <v>858876</v>
      </c>
      <c r="G80" s="155">
        <v>276060</v>
      </c>
      <c r="H80" s="155">
        <v>124524</v>
      </c>
      <c r="J80" s="259">
        <f t="shared" si="7"/>
        <v>0.73601974140754678</v>
      </c>
      <c r="K80" s="259">
        <f t="shared" si="8"/>
        <v>1.114771231157061</v>
      </c>
      <c r="L80" s="259">
        <f t="shared" si="9"/>
        <v>1.2144281092821507</v>
      </c>
      <c r="M80" s="259">
        <f t="shared" si="10"/>
        <v>1.5235726639762295</v>
      </c>
      <c r="N80" s="259">
        <f t="shared" si="11"/>
        <v>1.6465858662976571</v>
      </c>
      <c r="O80" s="259">
        <f t="shared" si="12"/>
        <v>1.2299517003644695</v>
      </c>
    </row>
    <row r="81" spans="1:15">
      <c r="B81" s="155">
        <v>200607</v>
      </c>
      <c r="C81" s="155">
        <v>264820</v>
      </c>
      <c r="D81" s="155">
        <v>545929</v>
      </c>
      <c r="E81" s="155">
        <v>953511</v>
      </c>
      <c r="F81" s="155">
        <v>862546</v>
      </c>
      <c r="G81" s="155">
        <v>277295</v>
      </c>
      <c r="H81" s="155">
        <v>124717</v>
      </c>
      <c r="J81" s="259">
        <f t="shared" ref="J81:J86" si="13">C81/C$3</f>
        <v>0.73508430069561259</v>
      </c>
      <c r="K81" s="259">
        <f t="shared" ref="K81:K86" si="14">D81/D$3</f>
        <v>1.1143568651065003</v>
      </c>
      <c r="L81" s="259">
        <f t="shared" ref="L81:L86" si="15">E81/E$3</f>
        <v>1.2153789873785592</v>
      </c>
      <c r="M81" s="259">
        <f t="shared" ref="M81:M86" si="16">F81/F$3</f>
        <v>1.5300829305068961</v>
      </c>
      <c r="N81" s="259">
        <f t="shared" ref="N81:N86" si="17">G81/G$3</f>
        <v>1.6539521400963879</v>
      </c>
      <c r="O81" s="259">
        <f t="shared" ref="O81:O86" si="18">H81/H$3</f>
        <v>1.2318580049978765</v>
      </c>
    </row>
    <row r="82" spans="1:15">
      <c r="B82" s="155">
        <v>200608</v>
      </c>
      <c r="C82" s="155">
        <v>264419</v>
      </c>
      <c r="D82" s="155">
        <v>545783</v>
      </c>
      <c r="E82" s="155">
        <v>954019</v>
      </c>
      <c r="F82" s="155">
        <v>864935</v>
      </c>
      <c r="G82" s="155">
        <v>278180</v>
      </c>
      <c r="H82" s="155">
        <v>124866</v>
      </c>
      <c r="J82" s="259">
        <f t="shared" si="13"/>
        <v>0.73397120952206474</v>
      </c>
      <c r="K82" s="259">
        <f t="shared" si="14"/>
        <v>1.1140588481440279</v>
      </c>
      <c r="L82" s="259">
        <f t="shared" si="15"/>
        <v>1.2160265022216896</v>
      </c>
      <c r="M82" s="259">
        <f t="shared" si="16"/>
        <v>1.5343208124528804</v>
      </c>
      <c r="N82" s="259">
        <f t="shared" si="17"/>
        <v>1.6592308059359642</v>
      </c>
      <c r="O82" s="259">
        <f t="shared" si="18"/>
        <v>1.2333297116837707</v>
      </c>
    </row>
    <row r="83" spans="1:15">
      <c r="B83" s="155">
        <v>200609</v>
      </c>
      <c r="C83" s="155">
        <v>264095</v>
      </c>
      <c r="D83" s="155">
        <v>545581</v>
      </c>
      <c r="E83" s="155">
        <v>954733</v>
      </c>
      <c r="F83" s="155">
        <v>868073</v>
      </c>
      <c r="G83" s="155">
        <v>279951</v>
      </c>
      <c r="H83" s="155">
        <v>125233</v>
      </c>
      <c r="J83" s="259">
        <f t="shared" si="13"/>
        <v>0.73307185406014574</v>
      </c>
      <c r="K83" s="259">
        <f t="shared" si="14"/>
        <v>1.1136465233055388</v>
      </c>
      <c r="L83" s="259">
        <f t="shared" si="15"/>
        <v>1.2169365919815229</v>
      </c>
      <c r="M83" s="259">
        <f t="shared" si="16"/>
        <v>1.5398873564237883</v>
      </c>
      <c r="N83" s="259">
        <f t="shared" si="17"/>
        <v>1.6697941022092857</v>
      </c>
      <c r="O83" s="259">
        <f t="shared" si="18"/>
        <v>1.2369546536550675</v>
      </c>
    </row>
    <row r="84" spans="1:15">
      <c r="B84" s="155">
        <v>200610</v>
      </c>
      <c r="C84" s="155">
        <v>263824</v>
      </c>
      <c r="D84" s="155">
        <v>545433</v>
      </c>
      <c r="E84" s="155">
        <v>955758</v>
      </c>
      <c r="F84" s="155">
        <v>870542</v>
      </c>
      <c r="G84" s="155">
        <v>281282</v>
      </c>
      <c r="H84" s="155">
        <v>125535</v>
      </c>
      <c r="J84" s="259">
        <f t="shared" si="13"/>
        <v>0.73231961538675061</v>
      </c>
      <c r="K84" s="259">
        <f t="shared" si="14"/>
        <v>1.113344423918923</v>
      </c>
      <c r="L84" s="259">
        <f t="shared" si="15"/>
        <v>1.218243093387446</v>
      </c>
      <c r="M84" s="259">
        <f t="shared" si="16"/>
        <v>1.5442671515366535</v>
      </c>
      <c r="N84" s="259">
        <f t="shared" si="17"/>
        <v>1.6777329770482416</v>
      </c>
      <c r="O84" s="259">
        <f t="shared" si="18"/>
        <v>1.2399375759311755</v>
      </c>
    </row>
    <row r="85" spans="1:15">
      <c r="B85" s="155">
        <v>200611</v>
      </c>
      <c r="C85" s="155">
        <v>263647</v>
      </c>
      <c r="D85" s="155">
        <v>545480</v>
      </c>
      <c r="E85" s="155">
        <v>956441</v>
      </c>
      <c r="F85" s="155">
        <v>873732</v>
      </c>
      <c r="G85" s="155">
        <v>282653</v>
      </c>
      <c r="H85" s="155">
        <v>125896</v>
      </c>
      <c r="J85" s="259">
        <f t="shared" si="13"/>
        <v>0.73182830082885042</v>
      </c>
      <c r="K85" s="259">
        <f t="shared" si="14"/>
        <v>1.1134403608862944</v>
      </c>
      <c r="L85" s="259">
        <f t="shared" si="15"/>
        <v>1.2191136694462219</v>
      </c>
      <c r="M85" s="259">
        <f t="shared" si="16"/>
        <v>1.549925939066034</v>
      </c>
      <c r="N85" s="259">
        <f t="shared" si="17"/>
        <v>1.685910435653958</v>
      </c>
      <c r="O85" s="259">
        <f t="shared" si="18"/>
        <v>1.2435032545459932</v>
      </c>
    </row>
    <row r="86" spans="1:15">
      <c r="B86" s="155">
        <v>200612</v>
      </c>
      <c r="C86" s="155">
        <v>263460</v>
      </c>
      <c r="D86" s="155">
        <v>545374</v>
      </c>
      <c r="E86" s="155">
        <v>957538</v>
      </c>
      <c r="F86" s="155">
        <v>876967</v>
      </c>
      <c r="G86" s="155">
        <v>283906</v>
      </c>
      <c r="H86" s="155">
        <v>126335</v>
      </c>
      <c r="J86" s="259">
        <f t="shared" si="13"/>
        <v>0.73130922838632317</v>
      </c>
      <c r="K86" s="259">
        <f t="shared" si="14"/>
        <v>1.1132239924066911</v>
      </c>
      <c r="L86" s="259">
        <f t="shared" si="15"/>
        <v>1.220511944609439</v>
      </c>
      <c r="M86" s="259">
        <f t="shared" si="16"/>
        <v>1.5556645527517849</v>
      </c>
      <c r="N86" s="259">
        <f t="shared" si="17"/>
        <v>1.6933840721477311</v>
      </c>
      <c r="O86" s="259">
        <f t="shared" si="18"/>
        <v>1.2478393567950377</v>
      </c>
    </row>
    <row r="87" spans="1:15">
      <c r="B87" s="155">
        <v>200701</v>
      </c>
      <c r="C87" s="155">
        <v>263091</v>
      </c>
      <c r="D87" s="155">
        <v>545069</v>
      </c>
      <c r="E87" s="155">
        <v>957820</v>
      </c>
      <c r="F87" s="155">
        <v>879118</v>
      </c>
      <c r="G87" s="155">
        <v>284785</v>
      </c>
      <c r="H87" s="155">
        <v>126705</v>
      </c>
      <c r="J87" s="259">
        <f t="shared" ref="J87:J98" si="19">C87/C$3</f>
        <v>0.7302849624435821</v>
      </c>
      <c r="K87" s="259">
        <f t="shared" ref="K87:K98" si="20">D87/D$3</f>
        <v>1.112601422724814</v>
      </c>
      <c r="L87" s="259">
        <f t="shared" ref="L87:L98" si="21">E87/E$3</f>
        <v>1.2208713918255074</v>
      </c>
      <c r="M87" s="259">
        <f t="shared" ref="M87:M98" si="22">F87/F$3</f>
        <v>1.5594802430262982</v>
      </c>
      <c r="N87" s="259">
        <f t="shared" ref="N87:N98" si="23">G87/G$3</f>
        <v>1.6986269504222933</v>
      </c>
      <c r="O87" s="259">
        <f t="shared" ref="O87:O98" si="24">H87/H$3</f>
        <v>1.251493930444574</v>
      </c>
    </row>
    <row r="88" spans="1:15">
      <c r="B88" s="155">
        <v>200702</v>
      </c>
      <c r="C88" s="155">
        <v>262944</v>
      </c>
      <c r="D88" s="155">
        <v>545002</v>
      </c>
      <c r="E88" s="155">
        <v>958499</v>
      </c>
      <c r="F88" s="155">
        <v>882465</v>
      </c>
      <c r="G88" s="155">
        <v>286000</v>
      </c>
      <c r="H88" s="155">
        <v>127090</v>
      </c>
      <c r="J88" s="259">
        <f t="shared" si="19"/>
        <v>0.72987692153956329</v>
      </c>
      <c r="K88" s="259">
        <f t="shared" si="20"/>
        <v>1.1124646615160083</v>
      </c>
      <c r="L88" s="259">
        <f t="shared" si="21"/>
        <v>1.2217368693422115</v>
      </c>
      <c r="M88" s="259">
        <f t="shared" si="22"/>
        <v>1.5654175351456827</v>
      </c>
      <c r="N88" s="259">
        <f t="shared" si="23"/>
        <v>1.7058739323376437</v>
      </c>
      <c r="O88" s="259">
        <f t="shared" si="24"/>
        <v>1.2552966624853077</v>
      </c>
    </row>
    <row r="89" spans="1:15">
      <c r="B89" s="155">
        <v>200703</v>
      </c>
      <c r="C89" s="155">
        <v>262654</v>
      </c>
      <c r="D89" s="155">
        <v>544556</v>
      </c>
      <c r="E89" s="155">
        <v>958395</v>
      </c>
      <c r="F89" s="155">
        <v>884573</v>
      </c>
      <c r="G89" s="155">
        <v>286814</v>
      </c>
      <c r="H89" s="155">
        <v>127389</v>
      </c>
      <c r="J89" s="259">
        <f t="shared" si="19"/>
        <v>0.72907194288537658</v>
      </c>
      <c r="K89" s="259">
        <f t="shared" si="20"/>
        <v>1.1115542809320174</v>
      </c>
      <c r="L89" s="259">
        <f t="shared" si="21"/>
        <v>1.2216043072483422</v>
      </c>
      <c r="M89" s="259">
        <f t="shared" si="22"/>
        <v>1.5691569470929976</v>
      </c>
      <c r="N89" s="259">
        <f t="shared" si="23"/>
        <v>1.71072911199122</v>
      </c>
      <c r="O89" s="259">
        <f t="shared" si="24"/>
        <v>1.2582499530831761</v>
      </c>
    </row>
    <row r="90" spans="1:15">
      <c r="B90" s="155">
        <v>200704</v>
      </c>
      <c r="C90" s="155">
        <v>262562</v>
      </c>
      <c r="D90" s="155">
        <v>544464</v>
      </c>
      <c r="E90" s="155">
        <v>958633</v>
      </c>
      <c r="F90" s="155">
        <v>887568</v>
      </c>
      <c r="G90" s="155">
        <v>287979</v>
      </c>
      <c r="H90" s="155">
        <v>127851</v>
      </c>
      <c r="J90" s="259">
        <f t="shared" si="19"/>
        <v>0.72881657034680702</v>
      </c>
      <c r="K90" s="259">
        <f t="shared" si="20"/>
        <v>1.1113664894214184</v>
      </c>
      <c r="L90" s="259">
        <f t="shared" si="21"/>
        <v>1.2219076705016201</v>
      </c>
      <c r="M90" s="259">
        <f t="shared" si="22"/>
        <v>1.5744698212781054</v>
      </c>
      <c r="N90" s="259">
        <f t="shared" si="23"/>
        <v>1.7176778641981199</v>
      </c>
      <c r="O90" s="259">
        <f t="shared" si="24"/>
        <v>1.2628132315320566</v>
      </c>
    </row>
    <row r="91" spans="1:15">
      <c r="B91" s="155">
        <v>200705</v>
      </c>
      <c r="C91" s="155">
        <v>262273</v>
      </c>
      <c r="D91" s="155">
        <v>544062</v>
      </c>
      <c r="E91" s="155">
        <v>958875</v>
      </c>
      <c r="F91" s="155">
        <v>890394</v>
      </c>
      <c r="G91" s="155">
        <v>288983</v>
      </c>
      <c r="H91" s="155">
        <v>128167</v>
      </c>
      <c r="J91" s="259">
        <f t="shared" si="19"/>
        <v>0.72801436748108295</v>
      </c>
      <c r="K91" s="259">
        <f t="shared" si="20"/>
        <v>1.1105459221685836</v>
      </c>
      <c r="L91" s="259">
        <f t="shared" si="21"/>
        <v>1.2222161322969696</v>
      </c>
      <c r="M91" s="259">
        <f t="shared" si="22"/>
        <v>1.5794829038981772</v>
      </c>
      <c r="N91" s="259">
        <f t="shared" si="23"/>
        <v>1.7236663167438087</v>
      </c>
      <c r="O91" s="259">
        <f t="shared" si="24"/>
        <v>1.2659344349732822</v>
      </c>
    </row>
    <row r="92" spans="1:15">
      <c r="A92" s="7"/>
      <c r="B92" s="155">
        <v>200706</v>
      </c>
      <c r="C92" s="155">
        <v>261932</v>
      </c>
      <c r="D92" s="155">
        <v>543826</v>
      </c>
      <c r="E92" s="155">
        <v>959570</v>
      </c>
      <c r="F92" s="155">
        <v>894252</v>
      </c>
      <c r="G92" s="155">
        <v>290397</v>
      </c>
      <c r="H92" s="155">
        <v>128578</v>
      </c>
      <c r="J92" s="259">
        <f t="shared" si="19"/>
        <v>0.72706782361529787</v>
      </c>
      <c r="K92" s="259">
        <f t="shared" si="20"/>
        <v>1.1100641961196558</v>
      </c>
      <c r="L92" s="259">
        <f t="shared" si="21"/>
        <v>1.2231020039819613</v>
      </c>
      <c r="M92" s="259">
        <f t="shared" si="22"/>
        <v>1.5863266663710143</v>
      </c>
      <c r="N92" s="259">
        <f t="shared" si="23"/>
        <v>1.7321002528987928</v>
      </c>
      <c r="O92" s="259">
        <f t="shared" si="24"/>
        <v>1.2699939748920912</v>
      </c>
    </row>
    <row r="93" spans="1:15">
      <c r="B93" s="155">
        <v>200707</v>
      </c>
      <c r="C93" s="155">
        <v>261717</v>
      </c>
      <c r="D93" s="155">
        <v>543509</v>
      </c>
      <c r="E93" s="155">
        <v>959882</v>
      </c>
      <c r="F93" s="155">
        <v>898137</v>
      </c>
      <c r="G93" s="155">
        <v>291592</v>
      </c>
      <c r="H93" s="155">
        <v>128900</v>
      </c>
      <c r="J93" s="259">
        <f t="shared" si="19"/>
        <v>0.72647102909581462</v>
      </c>
      <c r="K93" s="259">
        <f t="shared" si="20"/>
        <v>1.109417131892918</v>
      </c>
      <c r="L93" s="259">
        <f t="shared" si="21"/>
        <v>1.2234996902635691</v>
      </c>
      <c r="M93" s="259">
        <f t="shared" si="22"/>
        <v>1.5932183245376734</v>
      </c>
      <c r="N93" s="259">
        <f t="shared" si="23"/>
        <v>1.7392279429307629</v>
      </c>
      <c r="O93" s="259">
        <f t="shared" si="24"/>
        <v>1.2731744416897959</v>
      </c>
    </row>
    <row r="94" spans="1:15">
      <c r="B94" s="155">
        <v>200708</v>
      </c>
      <c r="C94" s="155">
        <v>261751</v>
      </c>
      <c r="D94" s="155">
        <v>543384</v>
      </c>
      <c r="E94" s="155">
        <v>960230</v>
      </c>
      <c r="F94" s="155">
        <v>901601</v>
      </c>
      <c r="G94" s="155">
        <v>292849</v>
      </c>
      <c r="H94" s="155">
        <v>129269</v>
      </c>
      <c r="J94" s="259">
        <f t="shared" si="19"/>
        <v>0.7265654059035469</v>
      </c>
      <c r="K94" s="259">
        <f t="shared" si="20"/>
        <v>1.1091619803839521</v>
      </c>
      <c r="L94" s="259">
        <f t="shared" si="21"/>
        <v>1.2239432634238239</v>
      </c>
      <c r="M94" s="259">
        <f t="shared" si="22"/>
        <v>1.5993631646636215</v>
      </c>
      <c r="N94" s="259">
        <f t="shared" si="23"/>
        <v>1.746725437801212</v>
      </c>
      <c r="O94" s="259">
        <f t="shared" si="24"/>
        <v>1.2768191381132523</v>
      </c>
    </row>
    <row r="95" spans="1:15">
      <c r="B95" s="155">
        <v>200709</v>
      </c>
      <c r="C95" s="155">
        <v>261619</v>
      </c>
      <c r="D95" s="155">
        <v>543332</v>
      </c>
      <c r="E95" s="155">
        <v>961324</v>
      </c>
      <c r="F95" s="155">
        <v>906013</v>
      </c>
      <c r="G95" s="155">
        <v>294638</v>
      </c>
      <c r="H95" s="155">
        <v>129707</v>
      </c>
      <c r="J95" s="259">
        <f t="shared" si="19"/>
        <v>0.72619900182646879</v>
      </c>
      <c r="K95" s="259">
        <f t="shared" si="20"/>
        <v>1.109055837356222</v>
      </c>
      <c r="L95" s="259">
        <f t="shared" si="21"/>
        <v>1.2253377146804871</v>
      </c>
      <c r="M95" s="259">
        <f t="shared" si="22"/>
        <v>1.6071896758171094</v>
      </c>
      <c r="N95" s="259">
        <f t="shared" si="23"/>
        <v>1.7573960967695759</v>
      </c>
      <c r="O95" s="259">
        <f t="shared" si="24"/>
        <v>1.2811453631362169</v>
      </c>
    </row>
    <row r="96" spans="1:15">
      <c r="B96" s="155">
        <v>200710</v>
      </c>
      <c r="C96" s="155">
        <v>261330</v>
      </c>
      <c r="D96" s="155">
        <v>543044</v>
      </c>
      <c r="E96" s="155">
        <v>961736</v>
      </c>
      <c r="F96" s="155">
        <v>908098</v>
      </c>
      <c r="G96" s="155">
        <v>295597</v>
      </c>
      <c r="H96" s="155">
        <v>129968</v>
      </c>
      <c r="J96" s="259">
        <f t="shared" si="19"/>
        <v>0.72539679896074483</v>
      </c>
      <c r="K96" s="259">
        <f t="shared" si="20"/>
        <v>1.1084679682795644</v>
      </c>
      <c r="L96" s="259">
        <f t="shared" si="21"/>
        <v>1.2258628645138923</v>
      </c>
      <c r="M96" s="259">
        <f t="shared" si="22"/>
        <v>1.6108882877289459</v>
      </c>
      <c r="N96" s="259">
        <f t="shared" si="23"/>
        <v>1.7631161425776589</v>
      </c>
      <c r="O96" s="259">
        <f t="shared" si="24"/>
        <v>1.2837233191430519</v>
      </c>
    </row>
    <row r="97" spans="1:15">
      <c r="B97" s="155">
        <v>200711</v>
      </c>
      <c r="C97" s="155">
        <v>261173</v>
      </c>
      <c r="D97" s="155">
        <v>543239</v>
      </c>
      <c r="E97" s="155">
        <v>962643</v>
      </c>
      <c r="F97" s="155">
        <v>911655</v>
      </c>
      <c r="G97" s="155">
        <v>297068</v>
      </c>
      <c r="H97" s="155">
        <v>130567</v>
      </c>
      <c r="J97" s="259">
        <f t="shared" si="19"/>
        <v>0.72496100017209886</v>
      </c>
      <c r="K97" s="259">
        <f t="shared" si="20"/>
        <v>1.1088660046335514</v>
      </c>
      <c r="L97" s="259">
        <f t="shared" si="21"/>
        <v>1.2270189589286944</v>
      </c>
      <c r="M97" s="259">
        <f t="shared" si="22"/>
        <v>1.617198101911393</v>
      </c>
      <c r="N97" s="259">
        <f t="shared" si="23"/>
        <v>1.7718900606002768</v>
      </c>
      <c r="O97" s="259">
        <f t="shared" si="24"/>
        <v>1.2896397775648687</v>
      </c>
    </row>
    <row r="98" spans="1:15">
      <c r="B98" s="155">
        <v>200712</v>
      </c>
      <c r="C98" s="155">
        <v>261120</v>
      </c>
      <c r="D98" s="155">
        <v>543429</v>
      </c>
      <c r="E98" s="155">
        <v>963328</v>
      </c>
      <c r="F98" s="155">
        <v>915021</v>
      </c>
      <c r="G98" s="155">
        <v>298406</v>
      </c>
      <c r="H98" s="155">
        <v>131125</v>
      </c>
      <c r="J98" s="259">
        <f t="shared" si="19"/>
        <v>0.72481388338357511</v>
      </c>
      <c r="K98" s="259">
        <f t="shared" si="20"/>
        <v>1.1092538349271797</v>
      </c>
      <c r="L98" s="259">
        <f t="shared" si="21"/>
        <v>1.2278920842585064</v>
      </c>
      <c r="M98" s="259">
        <f t="shared" si="22"/>
        <v>1.6231690984079117</v>
      </c>
      <c r="N98" s="259">
        <f t="shared" si="23"/>
        <v>1.7798706875984158</v>
      </c>
      <c r="O98" s="259">
        <f t="shared" si="24"/>
        <v>1.2951512697174126</v>
      </c>
    </row>
    <row r="99" spans="1:15">
      <c r="A99" s="226" t="s">
        <v>918</v>
      </c>
      <c r="B99" s="155">
        <v>200801</v>
      </c>
      <c r="C99" s="155">
        <v>260969</v>
      </c>
      <c r="D99" s="155">
        <v>543351</v>
      </c>
      <c r="E99" s="155">
        <v>964271</v>
      </c>
      <c r="F99" s="155">
        <v>917116</v>
      </c>
      <c r="G99" s="155">
        <v>299518</v>
      </c>
      <c r="H99" s="155">
        <v>131588</v>
      </c>
      <c r="J99" s="259">
        <f t="shared" ref="J99:J110" si="25">C99/C$3</f>
        <v>0.72439473932570542</v>
      </c>
      <c r="K99" s="259">
        <f t="shared" ref="K99:K110" si="26">D99/D$3</f>
        <v>1.1090946203855849</v>
      </c>
      <c r="L99" s="259">
        <f t="shared" ref="L99:L110" si="27">E99/E$3</f>
        <v>1.2290940655519553</v>
      </c>
      <c r="M99" s="259">
        <f t="shared" ref="M99:M110" si="28">F99/F$3</f>
        <v>1.6268854494656082</v>
      </c>
      <c r="N99" s="259">
        <f t="shared" ref="N99:N110" si="29">G99/G$3</f>
        <v>1.786503316314358</v>
      </c>
      <c r="O99" s="259">
        <f t="shared" ref="O99:O110" si="30">H99/H$3</f>
        <v>1.2997244253923728</v>
      </c>
    </row>
    <row r="100" spans="1:15">
      <c r="B100" s="155">
        <v>200802</v>
      </c>
      <c r="C100" s="155">
        <v>260966</v>
      </c>
      <c r="D100" s="155">
        <v>543834</v>
      </c>
      <c r="E100" s="155">
        <v>965194</v>
      </c>
      <c r="F100" s="155">
        <v>920205</v>
      </c>
      <c r="G100" s="155">
        <v>300756</v>
      </c>
      <c r="H100" s="155">
        <v>132114</v>
      </c>
      <c r="J100" s="259">
        <f t="shared" si="25"/>
        <v>0.72438641196031728</v>
      </c>
      <c r="K100" s="259">
        <f t="shared" si="26"/>
        <v>1.1100805258162296</v>
      </c>
      <c r="L100" s="259">
        <f t="shared" si="27"/>
        <v>1.2302705541350452</v>
      </c>
      <c r="M100" s="259">
        <f t="shared" si="28"/>
        <v>1.6323650716218014</v>
      </c>
      <c r="N100" s="259">
        <f t="shared" si="29"/>
        <v>1.7938874838955958</v>
      </c>
      <c r="O100" s="259">
        <f t="shared" si="30"/>
        <v>1.3049198463103622</v>
      </c>
    </row>
    <row r="101" spans="1:15">
      <c r="B101" s="155">
        <v>200803</v>
      </c>
      <c r="C101" s="155">
        <v>260712</v>
      </c>
      <c r="D101" s="155">
        <v>543891</v>
      </c>
      <c r="E101" s="155">
        <v>964998</v>
      </c>
      <c r="F101" s="155">
        <v>922532</v>
      </c>
      <c r="G101" s="155">
        <v>301535</v>
      </c>
      <c r="H101" s="155">
        <v>132442</v>
      </c>
      <c r="J101" s="259">
        <f t="shared" si="25"/>
        <v>0.72368136169078823</v>
      </c>
      <c r="K101" s="259">
        <f t="shared" si="26"/>
        <v>1.1101968749043183</v>
      </c>
      <c r="L101" s="259">
        <f t="shared" si="27"/>
        <v>1.2300207255735223</v>
      </c>
      <c r="M101" s="259">
        <f t="shared" si="28"/>
        <v>1.636492970863453</v>
      </c>
      <c r="N101" s="259">
        <f t="shared" si="29"/>
        <v>1.7985339027532568</v>
      </c>
      <c r="O101" s="259">
        <f t="shared" si="30"/>
        <v>1.3081595764645457</v>
      </c>
    </row>
    <row r="102" spans="1:15">
      <c r="B102" s="155">
        <v>200804</v>
      </c>
      <c r="C102" s="155">
        <v>260534</v>
      </c>
      <c r="D102" s="155">
        <v>544206</v>
      </c>
      <c r="E102" s="155">
        <v>964607</v>
      </c>
      <c r="F102" s="155">
        <v>924518</v>
      </c>
      <c r="G102" s="155">
        <v>302320</v>
      </c>
      <c r="H102" s="155">
        <v>132709</v>
      </c>
      <c r="J102" s="259">
        <f t="shared" si="25"/>
        <v>0.7231872713444254</v>
      </c>
      <c r="K102" s="259">
        <f t="shared" si="26"/>
        <v>1.1108398567069127</v>
      </c>
      <c r="L102" s="259">
        <f t="shared" si="27"/>
        <v>1.2295223430859945</v>
      </c>
      <c r="M102" s="259">
        <f t="shared" si="28"/>
        <v>1.640015965231274</v>
      </c>
      <c r="N102" s="259">
        <f t="shared" si="29"/>
        <v>1.8032161091759318</v>
      </c>
      <c r="O102" s="259">
        <f t="shared" si="30"/>
        <v>1.3107967958278597</v>
      </c>
    </row>
    <row r="103" spans="1:15">
      <c r="B103" s="155">
        <v>200805</v>
      </c>
      <c r="C103" s="155">
        <v>260245</v>
      </c>
      <c r="D103" s="155">
        <v>543995</v>
      </c>
      <c r="E103" s="155">
        <v>963538</v>
      </c>
      <c r="F103" s="155">
        <v>925865</v>
      </c>
      <c r="G103" s="155">
        <v>302934</v>
      </c>
      <c r="H103" s="155">
        <v>132978</v>
      </c>
      <c r="J103" s="259">
        <f t="shared" si="25"/>
        <v>0.72238506847870132</v>
      </c>
      <c r="K103" s="259">
        <f t="shared" si="26"/>
        <v>1.1104091609597779</v>
      </c>
      <c r="L103" s="259">
        <f t="shared" si="27"/>
        <v>1.2281597577172807</v>
      </c>
      <c r="M103" s="259">
        <f t="shared" si="28"/>
        <v>1.6424054281786331</v>
      </c>
      <c r="N103" s="259">
        <f t="shared" si="29"/>
        <v>1.8068783699957054</v>
      </c>
      <c r="O103" s="259">
        <f t="shared" si="30"/>
        <v>1.3134537696433333</v>
      </c>
    </row>
    <row r="104" spans="1:15">
      <c r="A104" s="7"/>
      <c r="B104" s="155">
        <v>200806</v>
      </c>
      <c r="C104" s="155">
        <v>260043</v>
      </c>
      <c r="D104" s="155">
        <v>543795</v>
      </c>
      <c r="E104" s="155">
        <v>962682</v>
      </c>
      <c r="F104" s="155">
        <v>927913</v>
      </c>
      <c r="G104" s="155">
        <v>303596</v>
      </c>
      <c r="H104" s="155">
        <v>133176</v>
      </c>
      <c r="J104" s="259">
        <f t="shared" si="25"/>
        <v>0.72182435920923338</v>
      </c>
      <c r="K104" s="259">
        <f t="shared" si="26"/>
        <v>1.1100009185454323</v>
      </c>
      <c r="L104" s="259">
        <f t="shared" si="27"/>
        <v>1.2270686697138953</v>
      </c>
      <c r="M104" s="259">
        <f t="shared" si="28"/>
        <v>1.6460384052507873</v>
      </c>
      <c r="N104" s="259">
        <f t="shared" si="29"/>
        <v>1.810826931335592</v>
      </c>
      <c r="O104" s="259">
        <f t="shared" si="30"/>
        <v>1.3154094604071394</v>
      </c>
    </row>
    <row r="105" spans="1:15">
      <c r="B105" s="155">
        <v>200807</v>
      </c>
      <c r="C105" s="155">
        <v>259971</v>
      </c>
      <c r="D105" s="155">
        <v>543557</v>
      </c>
      <c r="E105" s="155">
        <v>961076</v>
      </c>
      <c r="F105" s="155">
        <v>929045</v>
      </c>
      <c r="G105" s="155">
        <v>304074</v>
      </c>
      <c r="H105" s="155">
        <v>133341</v>
      </c>
      <c r="J105" s="259">
        <f t="shared" si="25"/>
        <v>0.72162450243991805</v>
      </c>
      <c r="K105" s="259">
        <f t="shared" si="26"/>
        <v>1.109515110072361</v>
      </c>
      <c r="L105" s="259">
        <f t="shared" si="27"/>
        <v>1.2250216050720297</v>
      </c>
      <c r="M105" s="259">
        <f t="shared" si="28"/>
        <v>1.6480464765621536</v>
      </c>
      <c r="N105" s="259">
        <f t="shared" si="29"/>
        <v>1.81367800734838</v>
      </c>
      <c r="O105" s="259">
        <f t="shared" si="30"/>
        <v>1.3170392027103108</v>
      </c>
    </row>
    <row r="106" spans="1:15">
      <c r="B106" s="155">
        <v>200808</v>
      </c>
      <c r="C106" s="155">
        <v>259705</v>
      </c>
      <c r="D106" s="155">
        <v>543306</v>
      </c>
      <c r="E106" s="155">
        <v>959737</v>
      </c>
      <c r="F106" s="155">
        <v>930275</v>
      </c>
      <c r="G106" s="155">
        <v>304688</v>
      </c>
      <c r="H106" s="155">
        <v>133572</v>
      </c>
      <c r="J106" s="259">
        <f t="shared" si="25"/>
        <v>0.72088614270883644</v>
      </c>
      <c r="K106" s="259">
        <f t="shared" si="26"/>
        <v>1.1090027658423571</v>
      </c>
      <c r="L106" s="259">
        <f t="shared" si="27"/>
        <v>1.2233148681134629</v>
      </c>
      <c r="M106" s="259">
        <f t="shared" si="28"/>
        <v>1.6502283915029492</v>
      </c>
      <c r="N106" s="259">
        <f t="shared" si="29"/>
        <v>1.8173402681681539</v>
      </c>
      <c r="O106" s="259">
        <f t="shared" si="30"/>
        <v>1.3193208419347511</v>
      </c>
    </row>
    <row r="107" spans="1:15">
      <c r="B107" s="155">
        <v>200809</v>
      </c>
      <c r="C107" s="155">
        <v>259435</v>
      </c>
      <c r="D107" s="155">
        <v>542749</v>
      </c>
      <c r="E107" s="155">
        <v>958538</v>
      </c>
      <c r="F107" s="155">
        <v>931368</v>
      </c>
      <c r="G107" s="155">
        <v>305067</v>
      </c>
      <c r="H107" s="155">
        <v>133757</v>
      </c>
      <c r="J107" s="259">
        <f t="shared" si="25"/>
        <v>0.72013667982390395</v>
      </c>
      <c r="K107" s="259">
        <f t="shared" si="26"/>
        <v>1.1078658107184045</v>
      </c>
      <c r="L107" s="259">
        <f t="shared" si="27"/>
        <v>1.2217865801274126</v>
      </c>
      <c r="M107" s="259">
        <f t="shared" si="28"/>
        <v>1.652167280145461</v>
      </c>
      <c r="N107" s="259">
        <f t="shared" si="29"/>
        <v>1.8196008493582096</v>
      </c>
      <c r="O107" s="259">
        <f t="shared" si="30"/>
        <v>1.3211481287595193</v>
      </c>
    </row>
    <row r="108" spans="1:15">
      <c r="B108" s="155">
        <v>200810</v>
      </c>
      <c r="C108" s="155">
        <v>259272</v>
      </c>
      <c r="D108" s="155">
        <v>542470</v>
      </c>
      <c r="E108" s="155">
        <v>958433</v>
      </c>
      <c r="F108" s="155">
        <v>932474</v>
      </c>
      <c r="G108" s="155">
        <v>305690</v>
      </c>
      <c r="H108" s="155">
        <v>133956</v>
      </c>
      <c r="J108" s="259">
        <f t="shared" si="25"/>
        <v>0.71968422630448181</v>
      </c>
      <c r="K108" s="259">
        <f t="shared" si="26"/>
        <v>1.1072963125503925</v>
      </c>
      <c r="L108" s="259">
        <f t="shared" si="27"/>
        <v>1.2216527433980253</v>
      </c>
      <c r="M108" s="259">
        <f t="shared" si="28"/>
        <v>1.6541292296775911</v>
      </c>
      <c r="N108" s="259">
        <f t="shared" si="29"/>
        <v>1.8233167915255046</v>
      </c>
      <c r="O108" s="259">
        <f t="shared" si="30"/>
        <v>1.3231136967494048</v>
      </c>
    </row>
    <row r="109" spans="1:15">
      <c r="B109" s="155">
        <v>200811</v>
      </c>
      <c r="C109" s="155">
        <v>258986</v>
      </c>
      <c r="D109" s="155">
        <v>542644</v>
      </c>
      <c r="E109" s="155">
        <v>957663</v>
      </c>
      <c r="F109" s="155">
        <v>933975</v>
      </c>
      <c r="G109" s="155">
        <v>306606</v>
      </c>
      <c r="H109" s="155">
        <v>134206</v>
      </c>
      <c r="J109" s="259">
        <f t="shared" si="25"/>
        <v>0.71889035080414587</v>
      </c>
      <c r="K109" s="259">
        <f t="shared" si="26"/>
        <v>1.1076514834508731</v>
      </c>
      <c r="L109" s="259">
        <f t="shared" si="27"/>
        <v>1.2206712740491856</v>
      </c>
      <c r="M109" s="259">
        <f t="shared" si="28"/>
        <v>1.6567918754711961</v>
      </c>
      <c r="N109" s="259">
        <f t="shared" si="29"/>
        <v>1.8287803597843202</v>
      </c>
      <c r="O109" s="259">
        <f t="shared" si="30"/>
        <v>1.3255830032693618</v>
      </c>
    </row>
    <row r="110" spans="1:15">
      <c r="B110" s="155">
        <v>200812</v>
      </c>
      <c r="C110" s="155">
        <v>258592</v>
      </c>
      <c r="D110" s="155">
        <v>542318</v>
      </c>
      <c r="E110" s="155">
        <v>956359</v>
      </c>
      <c r="F110" s="155">
        <v>934376</v>
      </c>
      <c r="G110" s="155">
        <v>306951</v>
      </c>
      <c r="H110" s="155">
        <v>134429</v>
      </c>
      <c r="J110" s="259">
        <f t="shared" si="25"/>
        <v>0.71779669014983705</v>
      </c>
      <c r="K110" s="259">
        <f t="shared" si="26"/>
        <v>1.1069860483154896</v>
      </c>
      <c r="L110" s="259">
        <f t="shared" si="27"/>
        <v>1.219009149333748</v>
      </c>
      <c r="M110" s="259">
        <f t="shared" si="28"/>
        <v>1.6575032152201872</v>
      </c>
      <c r="N110" s="259">
        <f t="shared" si="29"/>
        <v>1.8308381447726296</v>
      </c>
      <c r="O110" s="259">
        <f t="shared" si="30"/>
        <v>1.3277856246851634</v>
      </c>
    </row>
    <row r="111" spans="1:15">
      <c r="B111" s="155">
        <v>200901</v>
      </c>
      <c r="C111" s="155">
        <v>258070</v>
      </c>
      <c r="D111" s="155">
        <v>541757</v>
      </c>
      <c r="E111" s="155">
        <v>955168</v>
      </c>
      <c r="F111" s="155">
        <v>934632</v>
      </c>
      <c r="G111" s="155">
        <v>307365</v>
      </c>
      <c r="H111" s="155">
        <v>134587</v>
      </c>
      <c r="J111" s="259">
        <f t="shared" ref="J111:J122" si="31">C111/C$3</f>
        <v>0.716347728572301</v>
      </c>
      <c r="K111" s="259">
        <f t="shared" ref="K111:K122" si="32">D111/D$3</f>
        <v>1.1058409283432502</v>
      </c>
      <c r="L111" s="259">
        <f t="shared" ref="L111:L122" si="33">E111/E$3</f>
        <v>1.2174910584318415</v>
      </c>
      <c r="M111" s="259">
        <f t="shared" ref="M111:M122" si="34">F111/F$3</f>
        <v>1.6579573373542065</v>
      </c>
      <c r="N111" s="259">
        <f t="shared" ref="N111:N122" si="35">G111/G$3</f>
        <v>1.833307486758601</v>
      </c>
      <c r="O111" s="259">
        <f t="shared" ref="O111:O122" si="36">H111/H$3</f>
        <v>1.3293462264057763</v>
      </c>
    </row>
    <row r="112" spans="1:15">
      <c r="B112" s="155">
        <v>200902</v>
      </c>
      <c r="C112" s="155">
        <v>257450</v>
      </c>
      <c r="D112" s="155">
        <v>540949</v>
      </c>
      <c r="E112" s="155">
        <v>952979</v>
      </c>
      <c r="F112" s="155">
        <v>934732</v>
      </c>
      <c r="G112" s="155">
        <v>307573</v>
      </c>
      <c r="H112" s="155">
        <v>134723</v>
      </c>
      <c r="J112" s="259">
        <f t="shared" si="31"/>
        <v>0.71462673972541901</v>
      </c>
      <c r="K112" s="259">
        <f t="shared" si="32"/>
        <v>1.1041916289892939</v>
      </c>
      <c r="L112" s="259">
        <f t="shared" si="33"/>
        <v>1.2147008812829971</v>
      </c>
      <c r="M112" s="259">
        <f t="shared" si="34"/>
        <v>1.6581347288128077</v>
      </c>
      <c r="N112" s="259">
        <f t="shared" si="35"/>
        <v>1.8345481223457556</v>
      </c>
      <c r="O112" s="259">
        <f t="shared" si="36"/>
        <v>1.3306895291526328</v>
      </c>
    </row>
    <row r="113" spans="1:15">
      <c r="B113" s="155">
        <v>200903</v>
      </c>
      <c r="C113" s="155">
        <v>257023</v>
      </c>
      <c r="D113" s="155">
        <v>540191</v>
      </c>
      <c r="E113" s="155">
        <v>950508</v>
      </c>
      <c r="F113" s="155">
        <v>934239</v>
      </c>
      <c r="G113" s="155">
        <v>307432</v>
      </c>
      <c r="H113" s="155">
        <v>134718</v>
      </c>
      <c r="J113" s="259">
        <f t="shared" si="31"/>
        <v>0.71344147805184066</v>
      </c>
      <c r="K113" s="259">
        <f t="shared" si="32"/>
        <v>1.1026443902389238</v>
      </c>
      <c r="L113" s="259">
        <f t="shared" si="33"/>
        <v>1.2115512569180842</v>
      </c>
      <c r="M113" s="259">
        <f t="shared" si="34"/>
        <v>1.6572601889219034</v>
      </c>
      <c r="N113" s="259">
        <f t="shared" si="35"/>
        <v>1.8337071145679249</v>
      </c>
      <c r="O113" s="259">
        <f t="shared" si="36"/>
        <v>1.3306401430222337</v>
      </c>
    </row>
    <row r="114" spans="1:15">
      <c r="B114" s="155">
        <v>200904</v>
      </c>
      <c r="C114" s="155">
        <v>256755</v>
      </c>
      <c r="D114" s="155">
        <v>539813</v>
      </c>
      <c r="E114" s="155">
        <v>948866</v>
      </c>
      <c r="F114" s="155">
        <v>934337</v>
      </c>
      <c r="G114" s="155">
        <v>307507</v>
      </c>
      <c r="H114" s="155">
        <v>134701</v>
      </c>
      <c r="J114" s="259">
        <f t="shared" si="31"/>
        <v>0.71269756674383355</v>
      </c>
      <c r="K114" s="259">
        <f t="shared" si="32"/>
        <v>1.1018728120758106</v>
      </c>
      <c r="L114" s="259">
        <f t="shared" si="33"/>
        <v>1.2094583053975716</v>
      </c>
      <c r="M114" s="259">
        <f t="shared" si="34"/>
        <v>1.6574340325513326</v>
      </c>
      <c r="N114" s="259">
        <f t="shared" si="35"/>
        <v>1.8341544591306007</v>
      </c>
      <c r="O114" s="259">
        <f t="shared" si="36"/>
        <v>1.3304722301788765</v>
      </c>
    </row>
    <row r="115" spans="1:15">
      <c r="B115" s="155">
        <v>200905</v>
      </c>
      <c r="C115" s="155">
        <v>256587</v>
      </c>
      <c r="D115" s="155">
        <v>539564</v>
      </c>
      <c r="E115" s="155">
        <v>947159</v>
      </c>
      <c r="F115" s="155">
        <v>934707</v>
      </c>
      <c r="G115" s="155">
        <v>307703</v>
      </c>
      <c r="H115" s="155">
        <v>134773</v>
      </c>
      <c r="J115" s="259">
        <f t="shared" si="31"/>
        <v>0.71223123428209778</v>
      </c>
      <c r="K115" s="259">
        <f t="shared" si="32"/>
        <v>1.1013645502699503</v>
      </c>
      <c r="L115" s="259">
        <f t="shared" si="33"/>
        <v>1.2072825025683906</v>
      </c>
      <c r="M115" s="259">
        <f t="shared" si="34"/>
        <v>1.6580903809481573</v>
      </c>
      <c r="N115" s="259">
        <f t="shared" si="35"/>
        <v>1.8353235195877273</v>
      </c>
      <c r="O115" s="259">
        <f t="shared" si="36"/>
        <v>1.3311833904566241</v>
      </c>
    </row>
    <row r="116" spans="1:15">
      <c r="A116" s="7"/>
      <c r="B116" s="155">
        <v>200906</v>
      </c>
      <c r="C116" s="155">
        <v>256480</v>
      </c>
      <c r="D116" s="155">
        <v>538959</v>
      </c>
      <c r="E116" s="155">
        <v>945624</v>
      </c>
      <c r="F116" s="155">
        <v>935076</v>
      </c>
      <c r="G116" s="155">
        <v>307804</v>
      </c>
      <c r="H116" s="155">
        <v>134757</v>
      </c>
      <c r="J116" s="259">
        <f t="shared" si="31"/>
        <v>0.71193422491658753</v>
      </c>
      <c r="K116" s="259">
        <f t="shared" si="32"/>
        <v>1.1001296169665546</v>
      </c>
      <c r="L116" s="259">
        <f t="shared" si="33"/>
        <v>1.2053259370483009</v>
      </c>
      <c r="M116" s="259">
        <f t="shared" si="34"/>
        <v>1.6587449554303961</v>
      </c>
      <c r="N116" s="259">
        <f t="shared" si="35"/>
        <v>1.8359259435987976</v>
      </c>
      <c r="O116" s="259">
        <f t="shared" si="36"/>
        <v>1.3310253548393469</v>
      </c>
    </row>
    <row r="117" spans="1:15">
      <c r="B117" s="155">
        <v>200907</v>
      </c>
      <c r="C117" s="155">
        <v>256470</v>
      </c>
      <c r="D117" s="155">
        <v>538830</v>
      </c>
      <c r="E117" s="155">
        <v>944557</v>
      </c>
      <c r="F117" s="155">
        <v>935718</v>
      </c>
      <c r="G117" s="155">
        <v>307987</v>
      </c>
      <c r="H117" s="155">
        <v>134751</v>
      </c>
      <c r="J117" s="259">
        <f t="shared" si="31"/>
        <v>0.71190646703196048</v>
      </c>
      <c r="K117" s="259">
        <f t="shared" si="32"/>
        <v>1.0998663006093019</v>
      </c>
      <c r="L117" s="259">
        <f t="shared" si="33"/>
        <v>1.2039659009506232</v>
      </c>
      <c r="M117" s="259">
        <f t="shared" si="34"/>
        <v>1.6598838085946162</v>
      </c>
      <c r="N117" s="259">
        <f t="shared" si="35"/>
        <v>1.837017464331727</v>
      </c>
      <c r="O117" s="259">
        <f t="shared" si="36"/>
        <v>1.330966091482868</v>
      </c>
    </row>
    <row r="118" spans="1:15">
      <c r="B118" s="155">
        <v>200908</v>
      </c>
      <c r="C118" s="155">
        <v>256436</v>
      </c>
      <c r="D118" s="155">
        <v>538727</v>
      </c>
      <c r="E118" s="155">
        <v>943627</v>
      </c>
      <c r="F118" s="155">
        <v>936358</v>
      </c>
      <c r="G118" s="155">
        <v>308272</v>
      </c>
      <c r="H118" s="155">
        <v>134800</v>
      </c>
      <c r="J118" s="259">
        <f t="shared" si="31"/>
        <v>0.7118120902242282</v>
      </c>
      <c r="K118" s="259">
        <f t="shared" si="32"/>
        <v>1.0996560557659139</v>
      </c>
      <c r="L118" s="259">
        <f t="shared" si="33"/>
        <v>1.2027804899189076</v>
      </c>
      <c r="M118" s="259">
        <f t="shared" si="34"/>
        <v>1.6610191139296644</v>
      </c>
      <c r="N118" s="259">
        <f t="shared" si="35"/>
        <v>1.8387173736698954</v>
      </c>
      <c r="O118" s="259">
        <f t="shared" si="36"/>
        <v>1.3314500755607794</v>
      </c>
    </row>
    <row r="119" spans="1:15">
      <c r="B119" s="155">
        <v>200909</v>
      </c>
      <c r="C119" s="155">
        <v>256379</v>
      </c>
      <c r="D119" s="155">
        <v>538610</v>
      </c>
      <c r="E119" s="155">
        <v>943288</v>
      </c>
      <c r="F119" s="155">
        <v>936994</v>
      </c>
      <c r="G119" s="155">
        <v>308826</v>
      </c>
      <c r="H119" s="155">
        <v>134826</v>
      </c>
      <c r="J119" s="259">
        <f t="shared" si="31"/>
        <v>0.71165387028185356</v>
      </c>
      <c r="K119" s="259">
        <f t="shared" si="32"/>
        <v>1.0994172339535215</v>
      </c>
      <c r="L119" s="259">
        <f t="shared" si="33"/>
        <v>1.2023483884783146</v>
      </c>
      <c r="M119" s="259">
        <f t="shared" si="34"/>
        <v>1.6621473236063684</v>
      </c>
      <c r="N119" s="259">
        <f t="shared" si="35"/>
        <v>1.8420217588395285</v>
      </c>
      <c r="O119" s="259">
        <f t="shared" si="36"/>
        <v>1.331706883438855</v>
      </c>
    </row>
    <row r="120" spans="1:15">
      <c r="B120" s="155">
        <v>200910</v>
      </c>
      <c r="C120" s="155">
        <v>256511</v>
      </c>
      <c r="D120" s="155">
        <v>538704</v>
      </c>
      <c r="E120" s="155">
        <v>943410</v>
      </c>
      <c r="F120" s="155">
        <v>937786</v>
      </c>
      <c r="G120" s="155">
        <v>309220</v>
      </c>
      <c r="H120" s="155">
        <v>134865</v>
      </c>
      <c r="J120" s="259">
        <f t="shared" si="31"/>
        <v>0.71202027435893167</v>
      </c>
      <c r="K120" s="259">
        <f t="shared" si="32"/>
        <v>1.0996091078882642</v>
      </c>
      <c r="L120" s="259">
        <f t="shared" si="33"/>
        <v>1.2025038940115074</v>
      </c>
      <c r="M120" s="259">
        <f t="shared" si="34"/>
        <v>1.6635522639584903</v>
      </c>
      <c r="N120" s="259">
        <f t="shared" si="35"/>
        <v>1.8443718089421195</v>
      </c>
      <c r="O120" s="259">
        <f t="shared" si="36"/>
        <v>1.3320920952559683</v>
      </c>
    </row>
    <row r="121" spans="1:15">
      <c r="B121" s="155">
        <v>200911</v>
      </c>
      <c r="C121" s="155">
        <v>256582</v>
      </c>
      <c r="D121" s="155">
        <v>539027</v>
      </c>
      <c r="E121" s="155">
        <v>943207</v>
      </c>
      <c r="F121" s="155">
        <v>939074</v>
      </c>
      <c r="G121" s="155">
        <v>309673</v>
      </c>
      <c r="H121" s="155">
        <v>134944</v>
      </c>
      <c r="J121" s="259">
        <f t="shared" si="31"/>
        <v>0.71221735533978425</v>
      </c>
      <c r="K121" s="259">
        <f t="shared" si="32"/>
        <v>1.1002684193874324</v>
      </c>
      <c r="L121" s="259">
        <f t="shared" si="33"/>
        <v>1.2022451430013588</v>
      </c>
      <c r="M121" s="259">
        <f t="shared" si="34"/>
        <v>1.6658370659452748</v>
      </c>
      <c r="N121" s="259">
        <f t="shared" si="35"/>
        <v>1.8470737701006823</v>
      </c>
      <c r="O121" s="259">
        <f t="shared" si="36"/>
        <v>1.3328723961162747</v>
      </c>
    </row>
    <row r="122" spans="1:15">
      <c r="B122" s="155">
        <v>200912</v>
      </c>
      <c r="C122" s="155">
        <v>256879</v>
      </c>
      <c r="D122" s="155">
        <v>539547</v>
      </c>
      <c r="E122" s="155">
        <v>943214</v>
      </c>
      <c r="F122" s="155">
        <v>940261</v>
      </c>
      <c r="G122" s="155">
        <v>309905</v>
      </c>
      <c r="H122" s="155">
        <v>135074</v>
      </c>
      <c r="J122" s="259">
        <f t="shared" si="31"/>
        <v>0.71304176451321</v>
      </c>
      <c r="K122" s="259">
        <f t="shared" si="32"/>
        <v>1.101329849664731</v>
      </c>
      <c r="L122" s="259">
        <f t="shared" si="33"/>
        <v>1.2022540654499845</v>
      </c>
      <c r="M122" s="259">
        <f t="shared" si="34"/>
        <v>1.6679427025588718</v>
      </c>
      <c r="N122" s="259">
        <f t="shared" si="35"/>
        <v>1.8484575559478933</v>
      </c>
      <c r="O122" s="259">
        <f t="shared" si="36"/>
        <v>1.3341564355066524</v>
      </c>
    </row>
    <row r="123" spans="1:15">
      <c r="A123" s="226" t="s">
        <v>919</v>
      </c>
      <c r="B123" s="155">
        <v>201001</v>
      </c>
      <c r="C123" s="155">
        <v>257132</v>
      </c>
      <c r="D123" s="155">
        <v>539867</v>
      </c>
      <c r="E123" s="155">
        <v>943859</v>
      </c>
      <c r="F123" s="155">
        <v>941460</v>
      </c>
      <c r="G123" s="155">
        <v>310204</v>
      </c>
      <c r="H123" s="155">
        <v>135234</v>
      </c>
      <c r="J123" s="259">
        <f t="shared" ref="J123:J134" si="37">C123/C$3</f>
        <v>0.7137440389942763</v>
      </c>
      <c r="K123" s="259">
        <f t="shared" ref="K123:K134" si="38">D123/D$3</f>
        <v>1.101983037527684</v>
      </c>
      <c r="L123" s="259">
        <f t="shared" ref="L123:L134" si="39">E123/E$3</f>
        <v>1.2030762053590776</v>
      </c>
      <c r="M123" s="259">
        <f t="shared" ref="M123:M134" si="40">F123/F$3</f>
        <v>1.670069626147501</v>
      </c>
      <c r="N123" s="259">
        <f t="shared" ref="N123:N134" si="41">G123/G$3</f>
        <v>1.8502409696044282</v>
      </c>
      <c r="O123" s="259">
        <f t="shared" ref="O123:O134" si="42">H123/H$3</f>
        <v>1.3357367916794247</v>
      </c>
    </row>
    <row r="124" spans="1:15">
      <c r="B124" s="155">
        <v>201002</v>
      </c>
      <c r="C124" s="155">
        <v>257275</v>
      </c>
      <c r="D124" s="155">
        <v>540252</v>
      </c>
      <c r="E124" s="155">
        <v>943578</v>
      </c>
      <c r="F124" s="155">
        <v>942681</v>
      </c>
      <c r="G124" s="155">
        <v>310385</v>
      </c>
      <c r="H124" s="155">
        <v>135335</v>
      </c>
      <c r="J124" s="259">
        <f t="shared" si="37"/>
        <v>0.71414097674444421</v>
      </c>
      <c r="K124" s="259">
        <f t="shared" si="38"/>
        <v>1.1027689041752993</v>
      </c>
      <c r="L124" s="259">
        <f t="shared" si="39"/>
        <v>1.202718032778527</v>
      </c>
      <c r="M124" s="259">
        <f t="shared" si="40"/>
        <v>1.6722355758570224</v>
      </c>
      <c r="N124" s="259">
        <f t="shared" si="41"/>
        <v>1.8513205611490193</v>
      </c>
      <c r="O124" s="259">
        <f t="shared" si="42"/>
        <v>1.3367343915134873</v>
      </c>
    </row>
    <row r="125" spans="1:15">
      <c r="B125" s="155">
        <v>201003</v>
      </c>
      <c r="C125" s="155">
        <v>257395</v>
      </c>
      <c r="D125" s="155">
        <v>540391</v>
      </c>
      <c r="E125" s="155">
        <v>942934</v>
      </c>
      <c r="F125" s="155">
        <v>943152</v>
      </c>
      <c r="G125" s="155">
        <v>310350</v>
      </c>
      <c r="H125" s="155">
        <v>135413</v>
      </c>
      <c r="J125" s="259">
        <f t="shared" si="37"/>
        <v>0.71447407135996976</v>
      </c>
      <c r="K125" s="259">
        <f t="shared" si="38"/>
        <v>1.1030526326532695</v>
      </c>
      <c r="L125" s="259">
        <f t="shared" si="39"/>
        <v>1.2018971675049519</v>
      </c>
      <c r="M125" s="259">
        <f t="shared" si="40"/>
        <v>1.6730710896270344</v>
      </c>
      <c r="N125" s="259">
        <f t="shared" si="41"/>
        <v>1.851111800353104</v>
      </c>
      <c r="O125" s="259">
        <f t="shared" si="42"/>
        <v>1.337504815147714</v>
      </c>
    </row>
    <row r="126" spans="1:15">
      <c r="B126" s="155">
        <v>201004</v>
      </c>
      <c r="C126" s="155">
        <v>257519</v>
      </c>
      <c r="D126" s="155">
        <v>540898</v>
      </c>
      <c r="E126" s="155">
        <v>942971</v>
      </c>
      <c r="F126" s="155">
        <v>944504</v>
      </c>
      <c r="G126" s="155">
        <v>310494</v>
      </c>
      <c r="H126" s="155">
        <v>135519</v>
      </c>
      <c r="J126" s="259">
        <f t="shared" si="37"/>
        <v>0.71481826912934621</v>
      </c>
      <c r="K126" s="259">
        <f t="shared" si="38"/>
        <v>1.1040875271736357</v>
      </c>
      <c r="L126" s="259">
        <f t="shared" si="39"/>
        <v>1.201944329019117</v>
      </c>
      <c r="M126" s="259">
        <f t="shared" si="40"/>
        <v>1.6754694221473236</v>
      </c>
      <c r="N126" s="259">
        <f t="shared" si="41"/>
        <v>1.8519707019134417</v>
      </c>
      <c r="O126" s="259">
        <f t="shared" si="42"/>
        <v>1.3385518011121758</v>
      </c>
    </row>
    <row r="127" spans="1:15">
      <c r="B127" s="155">
        <v>201005</v>
      </c>
      <c r="C127" s="155">
        <v>257457</v>
      </c>
      <c r="D127" s="155">
        <v>541036</v>
      </c>
      <c r="E127" s="155">
        <v>942696</v>
      </c>
      <c r="F127" s="155">
        <v>946284</v>
      </c>
      <c r="G127" s="155">
        <v>310784</v>
      </c>
      <c r="H127" s="155">
        <v>135640</v>
      </c>
      <c r="J127" s="259">
        <f t="shared" si="37"/>
        <v>0.71464617024465804</v>
      </c>
      <c r="K127" s="259">
        <f t="shared" si="38"/>
        <v>1.1043692144395343</v>
      </c>
      <c r="L127" s="259">
        <f t="shared" si="39"/>
        <v>1.2015938042516743</v>
      </c>
      <c r="M127" s="259">
        <f t="shared" si="40"/>
        <v>1.6786269901104263</v>
      </c>
      <c r="N127" s="259">
        <f t="shared" si="41"/>
        <v>1.8537004342224555</v>
      </c>
      <c r="O127" s="259">
        <f t="shared" si="42"/>
        <v>1.3397469454678348</v>
      </c>
    </row>
    <row r="128" spans="1:15">
      <c r="A128" s="7"/>
      <c r="B128" s="155">
        <v>201006</v>
      </c>
      <c r="C128" s="155">
        <v>257414</v>
      </c>
      <c r="D128" s="155">
        <v>540984</v>
      </c>
      <c r="E128" s="155">
        <v>942398</v>
      </c>
      <c r="F128" s="155">
        <v>948465</v>
      </c>
      <c r="G128" s="155">
        <v>310998</v>
      </c>
      <c r="H128" s="155">
        <v>135781</v>
      </c>
      <c r="J128" s="259">
        <f t="shared" si="37"/>
        <v>0.71452681134076135</v>
      </c>
      <c r="K128" s="259">
        <f t="shared" si="38"/>
        <v>1.1042630714118042</v>
      </c>
      <c r="L128" s="259">
        <f t="shared" si="39"/>
        <v>1.2012139628673182</v>
      </c>
      <c r="M128" s="259">
        <f t="shared" si="40"/>
        <v>1.6824958978225197</v>
      </c>
      <c r="N128" s="259">
        <f t="shared" si="41"/>
        <v>1.8549768573746241</v>
      </c>
      <c r="O128" s="259">
        <f t="shared" si="42"/>
        <v>1.3411396343450905</v>
      </c>
    </row>
    <row r="129" spans="1:15">
      <c r="B129" s="155">
        <v>201007</v>
      </c>
      <c r="C129" s="155">
        <v>257413</v>
      </c>
      <c r="D129" s="155">
        <v>541052</v>
      </c>
      <c r="E129" s="155">
        <v>942095</v>
      </c>
      <c r="F129" s="155">
        <v>950432</v>
      </c>
      <c r="G129" s="155">
        <v>311203</v>
      </c>
      <c r="H129" s="155">
        <v>135892</v>
      </c>
      <c r="J129" s="259">
        <f t="shared" si="37"/>
        <v>0.7145240355522986</v>
      </c>
      <c r="K129" s="259">
        <f t="shared" si="38"/>
        <v>1.104401873832682</v>
      </c>
      <c r="L129" s="259">
        <f t="shared" si="39"/>
        <v>1.200827748305372</v>
      </c>
      <c r="M129" s="259">
        <f t="shared" si="40"/>
        <v>1.6859851878132068</v>
      </c>
      <c r="N129" s="259">
        <f t="shared" si="41"/>
        <v>1.8561995991792719</v>
      </c>
      <c r="O129" s="259">
        <f t="shared" si="42"/>
        <v>1.3422360064399514</v>
      </c>
    </row>
    <row r="130" spans="1:15">
      <c r="B130" s="155">
        <v>201008</v>
      </c>
      <c r="C130" s="155">
        <v>257331</v>
      </c>
      <c r="D130" s="155">
        <v>540918</v>
      </c>
      <c r="E130" s="155">
        <v>941445</v>
      </c>
      <c r="F130" s="155">
        <v>951926</v>
      </c>
      <c r="G130" s="155">
        <v>311285</v>
      </c>
      <c r="H130" s="155">
        <v>135976</v>
      </c>
      <c r="J130" s="259">
        <f t="shared" si="37"/>
        <v>0.71429642089835621</v>
      </c>
      <c r="K130" s="259">
        <f t="shared" si="38"/>
        <v>1.1041283514150704</v>
      </c>
      <c r="L130" s="259">
        <f t="shared" si="39"/>
        <v>1.1999992352186892</v>
      </c>
      <c r="M130" s="259">
        <f t="shared" si="40"/>
        <v>1.6886354162047097</v>
      </c>
      <c r="N130" s="259">
        <f t="shared" si="41"/>
        <v>1.8566886959011308</v>
      </c>
      <c r="O130" s="259">
        <f t="shared" si="42"/>
        <v>1.3430656934306568</v>
      </c>
    </row>
    <row r="131" spans="1:15">
      <c r="B131" s="155">
        <v>201009</v>
      </c>
      <c r="C131" s="155">
        <v>257451</v>
      </c>
      <c r="D131" s="155">
        <v>541280</v>
      </c>
      <c r="E131" s="155">
        <v>941850</v>
      </c>
      <c r="F131" s="155">
        <v>953915</v>
      </c>
      <c r="G131" s="155">
        <v>311612</v>
      </c>
      <c r="H131" s="155">
        <v>136105</v>
      </c>
      <c r="J131" s="259">
        <f t="shared" si="37"/>
        <v>0.71462951551388176</v>
      </c>
      <c r="K131" s="259">
        <f t="shared" si="38"/>
        <v>1.1048672701850359</v>
      </c>
      <c r="L131" s="259">
        <f t="shared" si="39"/>
        <v>1.2005154626034686</v>
      </c>
      <c r="M131" s="259">
        <f t="shared" si="40"/>
        <v>1.692163732316289</v>
      </c>
      <c r="N131" s="259">
        <f t="shared" si="41"/>
        <v>1.858639118194398</v>
      </c>
      <c r="O131" s="259">
        <f t="shared" si="42"/>
        <v>1.3443398555949546</v>
      </c>
    </row>
    <row r="132" spans="1:15">
      <c r="B132" s="155">
        <v>201010</v>
      </c>
      <c r="C132" s="155">
        <v>257505</v>
      </c>
      <c r="D132" s="155">
        <v>541388</v>
      </c>
      <c r="E132" s="155">
        <v>942241</v>
      </c>
      <c r="F132" s="155">
        <v>955394</v>
      </c>
      <c r="G132" s="155">
        <v>312292</v>
      </c>
      <c r="H132" s="155">
        <v>136157</v>
      </c>
      <c r="J132" s="259">
        <f t="shared" si="37"/>
        <v>0.71477940809086826</v>
      </c>
      <c r="K132" s="259">
        <f t="shared" si="38"/>
        <v>1.1050877210887826</v>
      </c>
      <c r="L132" s="259">
        <f t="shared" si="39"/>
        <v>1.2010138450909962</v>
      </c>
      <c r="M132" s="259">
        <f t="shared" si="40"/>
        <v>1.6947873519890018</v>
      </c>
      <c r="N132" s="259">
        <f t="shared" si="41"/>
        <v>1.8626950422293267</v>
      </c>
      <c r="O132" s="259">
        <f t="shared" si="42"/>
        <v>1.3448534713511058</v>
      </c>
    </row>
    <row r="133" spans="1:15">
      <c r="B133" s="155">
        <v>201011</v>
      </c>
      <c r="C133" s="155">
        <v>257615</v>
      </c>
      <c r="D133" s="155">
        <v>541574</v>
      </c>
      <c r="E133" s="155">
        <v>942037</v>
      </c>
      <c r="F133" s="155">
        <v>956513</v>
      </c>
      <c r="G133" s="155">
        <v>312713</v>
      </c>
      <c r="H133" s="155">
        <v>136296</v>
      </c>
      <c r="J133" s="259">
        <f t="shared" si="37"/>
        <v>0.71508474482176665</v>
      </c>
      <c r="K133" s="259">
        <f t="shared" si="38"/>
        <v>1.105467386534124</v>
      </c>
      <c r="L133" s="259">
        <f t="shared" si="39"/>
        <v>1.2007538194453296</v>
      </c>
      <c r="M133" s="259">
        <f t="shared" si="40"/>
        <v>1.69677236241075</v>
      </c>
      <c r="N133" s="259">
        <f t="shared" si="41"/>
        <v>1.8652061363744812</v>
      </c>
      <c r="O133" s="259">
        <f t="shared" si="42"/>
        <v>1.3462264057762019</v>
      </c>
    </row>
    <row r="134" spans="1:15">
      <c r="B134" s="155">
        <v>201012</v>
      </c>
      <c r="C134" s="155">
        <v>257860</v>
      </c>
      <c r="D134" s="155">
        <v>541891</v>
      </c>
      <c r="E134" s="155">
        <v>941736</v>
      </c>
      <c r="F134" s="155">
        <v>958227</v>
      </c>
      <c r="G134" s="155">
        <v>312948</v>
      </c>
      <c r="H134" s="155">
        <v>136470</v>
      </c>
      <c r="J134" s="259">
        <f t="shared" si="37"/>
        <v>0.71576481299513128</v>
      </c>
      <c r="K134" s="259">
        <f t="shared" si="38"/>
        <v>1.1061144507608618</v>
      </c>
      <c r="L134" s="259">
        <f t="shared" si="39"/>
        <v>1.2003701541544196</v>
      </c>
      <c r="M134" s="259">
        <f t="shared" si="40"/>
        <v>1.6998128520111757</v>
      </c>
      <c r="N134" s="259">
        <f t="shared" si="41"/>
        <v>1.866607816004199</v>
      </c>
      <c r="O134" s="259">
        <f t="shared" si="42"/>
        <v>1.3479450431140918</v>
      </c>
    </row>
    <row r="135" spans="1:15">
      <c r="B135" s="155">
        <v>201101</v>
      </c>
      <c r="C135" s="155">
        <v>258069</v>
      </c>
      <c r="D135" s="155">
        <v>542072</v>
      </c>
      <c r="E135" s="155">
        <v>942123</v>
      </c>
      <c r="F135" s="155">
        <v>959616</v>
      </c>
      <c r="G135" s="155">
        <v>313401</v>
      </c>
      <c r="H135" s="155">
        <v>136643</v>
      </c>
      <c r="J135" s="259">
        <f t="shared" ref="J135:J146" si="43">C135/C$3</f>
        <v>0.71634495278383825</v>
      </c>
      <c r="K135" s="259">
        <f t="shared" ref="K135:K146" si="44">D135/D$3</f>
        <v>1.1064839101458446</v>
      </c>
      <c r="L135" s="259">
        <f t="shared" ref="L135:L146" si="45">E135/E$3</f>
        <v>1.2008634380998753</v>
      </c>
      <c r="M135" s="259">
        <f t="shared" ref="M135:M146" si="46">F135/F$3</f>
        <v>1.7022768193711473</v>
      </c>
      <c r="N135" s="259">
        <f t="shared" ref="N135:N146" si="47">G135/G$3</f>
        <v>1.8693097771627618</v>
      </c>
      <c r="O135" s="259">
        <f t="shared" ref="O135:O146" si="48">H135/H$3</f>
        <v>1.349653803225902</v>
      </c>
    </row>
    <row r="136" spans="1:15">
      <c r="B136" s="155">
        <v>201102</v>
      </c>
      <c r="C136" s="155">
        <v>258118</v>
      </c>
      <c r="D136" s="155">
        <v>542342</v>
      </c>
      <c r="E136" s="155">
        <v>941044</v>
      </c>
      <c r="F136" s="155">
        <v>960135</v>
      </c>
      <c r="G136" s="155">
        <v>313365</v>
      </c>
      <c r="H136" s="155">
        <v>136763</v>
      </c>
      <c r="J136" s="259">
        <f t="shared" si="43"/>
        <v>0.71648096641851122</v>
      </c>
      <c r="K136" s="259">
        <f t="shared" si="44"/>
        <v>1.1070350374052111</v>
      </c>
      <c r="L136" s="259">
        <f t="shared" si="45"/>
        <v>1.1994881063759817</v>
      </c>
      <c r="M136" s="259">
        <f t="shared" si="46"/>
        <v>1.7031974810412878</v>
      </c>
      <c r="N136" s="259">
        <f t="shared" si="47"/>
        <v>1.8690950517726774</v>
      </c>
      <c r="O136" s="259">
        <f t="shared" si="48"/>
        <v>1.3508390703554813</v>
      </c>
    </row>
    <row r="137" spans="1:15">
      <c r="B137" s="155">
        <v>201103</v>
      </c>
      <c r="C137" s="155">
        <v>258140</v>
      </c>
      <c r="D137" s="155">
        <v>542100</v>
      </c>
      <c r="E137" s="155">
        <v>939441</v>
      </c>
      <c r="F137" s="155">
        <v>960155</v>
      </c>
      <c r="G137" s="155">
        <v>313178</v>
      </c>
      <c r="H137" s="155">
        <v>136835</v>
      </c>
      <c r="J137" s="259">
        <f t="shared" si="43"/>
        <v>0.71654203376469083</v>
      </c>
      <c r="K137" s="259">
        <f t="shared" si="44"/>
        <v>1.1065410640838529</v>
      </c>
      <c r="L137" s="259">
        <f t="shared" si="45"/>
        <v>1.19744486564067</v>
      </c>
      <c r="M137" s="259">
        <f t="shared" si="46"/>
        <v>1.7032329593330082</v>
      </c>
      <c r="N137" s="259">
        <f t="shared" si="47"/>
        <v>1.867979672663072</v>
      </c>
      <c r="O137" s="259">
        <f t="shared" si="48"/>
        <v>1.351550230633229</v>
      </c>
    </row>
    <row r="138" spans="1:15">
      <c r="B138" s="155">
        <v>201104</v>
      </c>
      <c r="C138" s="155">
        <v>258213</v>
      </c>
      <c r="D138" s="155">
        <v>541824</v>
      </c>
      <c r="E138" s="155">
        <v>937768</v>
      </c>
      <c r="F138" s="155">
        <v>960847</v>
      </c>
      <c r="G138" s="155">
        <v>313095</v>
      </c>
      <c r="H138" s="155">
        <v>136937</v>
      </c>
      <c r="J138" s="259">
        <f t="shared" si="43"/>
        <v>0.71674466632246892</v>
      </c>
      <c r="K138" s="259">
        <f t="shared" si="44"/>
        <v>1.1059776895520561</v>
      </c>
      <c r="L138" s="259">
        <f t="shared" si="45"/>
        <v>1.1953124004191003</v>
      </c>
      <c r="M138" s="259">
        <f t="shared" si="46"/>
        <v>1.7044605082265289</v>
      </c>
      <c r="N138" s="259">
        <f t="shared" si="47"/>
        <v>1.867484611347044</v>
      </c>
      <c r="O138" s="259">
        <f t="shared" si="48"/>
        <v>1.3525577076933715</v>
      </c>
    </row>
    <row r="139" spans="1:15">
      <c r="B139" s="155">
        <v>201105</v>
      </c>
      <c r="C139" s="155">
        <v>258075</v>
      </c>
      <c r="D139" s="155">
        <v>541329</v>
      </c>
      <c r="E139" s="155">
        <v>935723</v>
      </c>
      <c r="F139" s="155">
        <v>961069</v>
      </c>
      <c r="G139" s="155">
        <v>312799</v>
      </c>
      <c r="H139" s="155">
        <v>136923</v>
      </c>
      <c r="J139" s="259">
        <f t="shared" si="43"/>
        <v>0.71636160751461453</v>
      </c>
      <c r="K139" s="259">
        <f t="shared" si="44"/>
        <v>1.1049672895765505</v>
      </c>
      <c r="L139" s="259">
        <f t="shared" si="45"/>
        <v>1.1927057707848441</v>
      </c>
      <c r="M139" s="259">
        <f t="shared" si="46"/>
        <v>1.7048543172646238</v>
      </c>
      <c r="N139" s="259">
        <f t="shared" si="47"/>
        <v>1.8657190914730162</v>
      </c>
      <c r="O139" s="259">
        <f t="shared" si="48"/>
        <v>1.3524194265282539</v>
      </c>
    </row>
    <row r="140" spans="1:15">
      <c r="A140" s="7"/>
      <c r="B140" s="155">
        <v>201106</v>
      </c>
      <c r="C140" s="155">
        <v>257942</v>
      </c>
      <c r="D140" s="155">
        <v>540721</v>
      </c>
      <c r="E140" s="155">
        <v>933796</v>
      </c>
      <c r="F140" s="155">
        <v>961968</v>
      </c>
      <c r="G140" s="155">
        <v>312505</v>
      </c>
      <c r="H140" s="155">
        <v>136930</v>
      </c>
      <c r="J140" s="259">
        <f t="shared" si="43"/>
        <v>0.71599242764907367</v>
      </c>
      <c r="K140" s="259">
        <f t="shared" si="44"/>
        <v>1.1037262326369399</v>
      </c>
      <c r="L140" s="259">
        <f t="shared" si="45"/>
        <v>1.1902495481417088</v>
      </c>
      <c r="M140" s="259">
        <f t="shared" si="46"/>
        <v>1.7064490664774492</v>
      </c>
      <c r="N140" s="259">
        <f t="shared" si="47"/>
        <v>1.8639655007873264</v>
      </c>
      <c r="O140" s="259">
        <f t="shared" si="48"/>
        <v>1.3524885671108127</v>
      </c>
    </row>
    <row r="141" spans="1:15">
      <c r="B141" s="155">
        <v>201107</v>
      </c>
      <c r="C141" s="155">
        <v>257845</v>
      </c>
      <c r="D141" s="155">
        <v>540039</v>
      </c>
      <c r="E141" s="155">
        <v>931921</v>
      </c>
      <c r="F141" s="155">
        <v>963157</v>
      </c>
      <c r="G141" s="155">
        <v>312354</v>
      </c>
      <c r="H141" s="155">
        <v>136969</v>
      </c>
      <c r="J141" s="259">
        <f t="shared" si="43"/>
        <v>0.71572317616819059</v>
      </c>
      <c r="K141" s="259">
        <f t="shared" si="44"/>
        <v>1.1023341260040211</v>
      </c>
      <c r="L141" s="259">
        <f t="shared" si="45"/>
        <v>1.1878596065455083</v>
      </c>
      <c r="M141" s="259">
        <f t="shared" si="46"/>
        <v>1.7085582509202182</v>
      </c>
      <c r="N141" s="259">
        <f t="shared" si="47"/>
        <v>1.8630648470678055</v>
      </c>
      <c r="O141" s="259">
        <f t="shared" si="48"/>
        <v>1.3528737789279259</v>
      </c>
    </row>
    <row r="142" spans="1:15">
      <c r="B142" s="155">
        <v>201108</v>
      </c>
      <c r="C142" s="155">
        <v>257691</v>
      </c>
      <c r="D142" s="155">
        <v>539090</v>
      </c>
      <c r="E142" s="155">
        <v>929460</v>
      </c>
      <c r="F142" s="155">
        <v>963186</v>
      </c>
      <c r="G142" s="155">
        <v>312127</v>
      </c>
      <c r="H142" s="155">
        <v>136960</v>
      </c>
      <c r="J142" s="259">
        <f t="shared" si="43"/>
        <v>0.71529570474493276</v>
      </c>
      <c r="K142" s="259">
        <f t="shared" si="44"/>
        <v>1.1003970157479512</v>
      </c>
      <c r="L142" s="259">
        <f t="shared" si="45"/>
        <v>1.1847227285357751</v>
      </c>
      <c r="M142" s="259">
        <f t="shared" si="46"/>
        <v>1.7086096944432125</v>
      </c>
      <c r="N142" s="259">
        <f t="shared" si="47"/>
        <v>1.8617108841914396</v>
      </c>
      <c r="O142" s="259">
        <f t="shared" si="48"/>
        <v>1.3527848838932075</v>
      </c>
    </row>
    <row r="143" spans="1:15">
      <c r="B143" s="155">
        <v>201109</v>
      </c>
      <c r="C143" s="155">
        <v>257767</v>
      </c>
      <c r="D143" s="155">
        <v>538593</v>
      </c>
      <c r="E143" s="155">
        <v>927892</v>
      </c>
      <c r="F143" s="155">
        <v>964168</v>
      </c>
      <c r="G143" s="155">
        <v>312135</v>
      </c>
      <c r="H143" s="155">
        <v>137021</v>
      </c>
      <c r="J143" s="259">
        <f t="shared" si="43"/>
        <v>0.71550666466809898</v>
      </c>
      <c r="K143" s="259">
        <f t="shared" si="44"/>
        <v>1.0993825333483023</v>
      </c>
      <c r="L143" s="259">
        <f t="shared" si="45"/>
        <v>1.1827241000435926</v>
      </c>
      <c r="M143" s="259">
        <f t="shared" si="46"/>
        <v>1.710351678566677</v>
      </c>
      <c r="N143" s="259">
        <f t="shared" si="47"/>
        <v>1.8617586009447917</v>
      </c>
      <c r="O143" s="259">
        <f t="shared" si="48"/>
        <v>1.3533873946840769</v>
      </c>
    </row>
    <row r="144" spans="1:15">
      <c r="B144" s="155">
        <v>201110</v>
      </c>
      <c r="C144" s="155">
        <v>258160</v>
      </c>
      <c r="D144" s="155">
        <v>538635</v>
      </c>
      <c r="E144" s="155">
        <v>927646</v>
      </c>
      <c r="F144" s="155">
        <v>965537</v>
      </c>
      <c r="G144" s="155">
        <v>312468</v>
      </c>
      <c r="H144" s="155">
        <v>137143</v>
      </c>
      <c r="J144" s="259">
        <f t="shared" si="43"/>
        <v>0.71659754953394517</v>
      </c>
      <c r="K144" s="259">
        <f t="shared" si="44"/>
        <v>1.0994682642553149</v>
      </c>
      <c r="L144" s="259">
        <f t="shared" si="45"/>
        <v>1.182410539706171</v>
      </c>
      <c r="M144" s="259">
        <f t="shared" si="46"/>
        <v>1.7127801676349284</v>
      </c>
      <c r="N144" s="259">
        <f t="shared" si="47"/>
        <v>1.863744810803073</v>
      </c>
      <c r="O144" s="259">
        <f t="shared" si="48"/>
        <v>1.3545924162658158</v>
      </c>
    </row>
    <row r="145" spans="1:15">
      <c r="B145" s="155">
        <v>201111</v>
      </c>
      <c r="C145" s="155">
        <v>258522</v>
      </c>
      <c r="D145" s="155">
        <v>538887</v>
      </c>
      <c r="E145" s="155">
        <v>927317</v>
      </c>
      <c r="F145" s="155">
        <v>966626</v>
      </c>
      <c r="G145" s="155">
        <v>312806</v>
      </c>
      <c r="H145" s="155">
        <v>137293</v>
      </c>
      <c r="J145" s="259">
        <f t="shared" si="43"/>
        <v>0.71760238495744721</v>
      </c>
      <c r="K145" s="259">
        <f t="shared" si="44"/>
        <v>1.0999826496973903</v>
      </c>
      <c r="L145" s="259">
        <f t="shared" si="45"/>
        <v>1.1819911846207576</v>
      </c>
      <c r="M145" s="259">
        <f t="shared" si="46"/>
        <v>1.7147119606190961</v>
      </c>
      <c r="N145" s="259">
        <f t="shared" si="47"/>
        <v>1.8657608436321993</v>
      </c>
      <c r="O145" s="259">
        <f t="shared" si="48"/>
        <v>1.35607400017779</v>
      </c>
    </row>
    <row r="146" spans="1:15">
      <c r="B146" s="155">
        <v>201112</v>
      </c>
      <c r="C146" s="155">
        <v>259010</v>
      </c>
      <c r="D146" s="155">
        <v>539344</v>
      </c>
      <c r="E146" s="155">
        <v>927654</v>
      </c>
      <c r="F146" s="155">
        <v>968545</v>
      </c>
      <c r="G146" s="155">
        <v>313513</v>
      </c>
      <c r="H146" s="155">
        <v>137541</v>
      </c>
      <c r="J146" s="259">
        <f t="shared" si="43"/>
        <v>0.71895696972725098</v>
      </c>
      <c r="K146" s="259">
        <f t="shared" si="44"/>
        <v>1.1009154836141701</v>
      </c>
      <c r="L146" s="259">
        <f t="shared" si="45"/>
        <v>1.1824207367903148</v>
      </c>
      <c r="M146" s="259">
        <f t="shared" si="46"/>
        <v>1.7181161027096545</v>
      </c>
      <c r="N146" s="259">
        <f t="shared" si="47"/>
        <v>1.8699778117096912</v>
      </c>
      <c r="O146" s="259">
        <f t="shared" si="48"/>
        <v>1.3585235522455874</v>
      </c>
    </row>
    <row r="147" spans="1:15">
      <c r="A147" s="226" t="s">
        <v>920</v>
      </c>
      <c r="B147" s="155">
        <v>201201</v>
      </c>
      <c r="C147" s="155">
        <v>259331</v>
      </c>
      <c r="D147" s="155">
        <v>539964</v>
      </c>
      <c r="E147" s="155">
        <v>928064</v>
      </c>
      <c r="F147" s="155">
        <v>969447</v>
      </c>
      <c r="G147" s="155">
        <v>313718</v>
      </c>
      <c r="H147" s="155">
        <v>137656</v>
      </c>
      <c r="J147" s="259">
        <f t="shared" ref="J147:J158" si="49">C147/C$3</f>
        <v>0.71984799782378184</v>
      </c>
      <c r="K147" s="259">
        <f t="shared" ref="K147:K158" si="50">D147/D$3</f>
        <v>1.1021810350986416</v>
      </c>
      <c r="L147" s="259">
        <f t="shared" ref="L147:L158" si="51">E147/E$3</f>
        <v>1.1829433373526841</v>
      </c>
      <c r="M147" s="259">
        <f t="shared" ref="M147:M158" si="52">F147/F$3</f>
        <v>1.7197161736662381</v>
      </c>
      <c r="N147" s="259">
        <f t="shared" ref="N147:N158" si="53">G147/G$3</f>
        <v>1.8712005535143388</v>
      </c>
      <c r="O147" s="259">
        <f t="shared" ref="O147:O158" si="54">H147/H$3</f>
        <v>1.3596594332447676</v>
      </c>
    </row>
    <row r="148" spans="1:15">
      <c r="B148" s="155">
        <v>201202</v>
      </c>
      <c r="C148" s="155">
        <v>259673</v>
      </c>
      <c r="D148" s="155">
        <v>540366</v>
      </c>
      <c r="E148" s="155">
        <v>927615</v>
      </c>
      <c r="F148" s="155">
        <v>969971</v>
      </c>
      <c r="G148" s="155">
        <v>313923</v>
      </c>
      <c r="H148" s="155">
        <v>137742</v>
      </c>
      <c r="J148" s="259">
        <f t="shared" si="49"/>
        <v>0.72079731747802966</v>
      </c>
      <c r="K148" s="259">
        <f t="shared" si="50"/>
        <v>1.1030016023514764</v>
      </c>
      <c r="L148" s="259">
        <f t="shared" si="51"/>
        <v>1.1823710260051139</v>
      </c>
      <c r="M148" s="259">
        <f t="shared" si="52"/>
        <v>1.7206457049093087</v>
      </c>
      <c r="N148" s="259">
        <f t="shared" si="53"/>
        <v>1.8724232953189865</v>
      </c>
      <c r="O148" s="259">
        <f t="shared" si="54"/>
        <v>1.3605088746876328</v>
      </c>
    </row>
    <row r="149" spans="1:15">
      <c r="B149" s="155">
        <v>201203</v>
      </c>
      <c r="C149" s="155">
        <v>259985</v>
      </c>
      <c r="D149" s="155">
        <v>540670</v>
      </c>
      <c r="E149" s="155">
        <v>927170</v>
      </c>
      <c r="F149" s="155">
        <v>970778</v>
      </c>
      <c r="G149" s="155">
        <v>314087</v>
      </c>
      <c r="H149" s="155">
        <v>137881</v>
      </c>
      <c r="J149" s="259">
        <f t="shared" si="49"/>
        <v>0.72166336347839599</v>
      </c>
      <c r="K149" s="259">
        <f t="shared" si="50"/>
        <v>1.1036221308212817</v>
      </c>
      <c r="L149" s="259">
        <f t="shared" si="51"/>
        <v>1.1818038131996156</v>
      </c>
      <c r="M149" s="259">
        <f t="shared" si="52"/>
        <v>1.7220772539802209</v>
      </c>
      <c r="N149" s="259">
        <f t="shared" si="53"/>
        <v>1.8734014887627046</v>
      </c>
      <c r="O149" s="259">
        <f t="shared" si="54"/>
        <v>1.3618818091127287</v>
      </c>
    </row>
    <row r="150" spans="1:15">
      <c r="B150" s="155">
        <v>201204</v>
      </c>
      <c r="C150" s="155">
        <v>260422</v>
      </c>
      <c r="D150" s="155">
        <v>541360</v>
      </c>
      <c r="E150" s="155">
        <v>926798</v>
      </c>
      <c r="F150" s="155">
        <v>971369</v>
      </c>
      <c r="G150" s="155">
        <v>314318</v>
      </c>
      <c r="H150" s="155">
        <v>137958</v>
      </c>
      <c r="J150" s="259">
        <f t="shared" si="49"/>
        <v>0.72287638303660151</v>
      </c>
      <c r="K150" s="259">
        <f t="shared" si="50"/>
        <v>1.1050305671507741</v>
      </c>
      <c r="L150" s="259">
        <f t="shared" si="51"/>
        <v>1.1813296487869294</v>
      </c>
      <c r="M150" s="259">
        <f t="shared" si="52"/>
        <v>1.7231256375005544</v>
      </c>
      <c r="N150" s="259">
        <f t="shared" si="53"/>
        <v>1.8747793100157466</v>
      </c>
      <c r="O150" s="259">
        <f t="shared" si="54"/>
        <v>1.3626423555208755</v>
      </c>
    </row>
    <row r="151" spans="1:15">
      <c r="B151" s="155">
        <v>201205</v>
      </c>
      <c r="C151" s="155">
        <v>261085</v>
      </c>
      <c r="D151" s="155">
        <v>541835</v>
      </c>
      <c r="E151" s="155">
        <v>925971</v>
      </c>
      <c r="F151" s="155">
        <v>972088</v>
      </c>
      <c r="G151" s="155">
        <v>314582</v>
      </c>
      <c r="H151" s="155">
        <v>138094</v>
      </c>
      <c r="J151" s="259">
        <f t="shared" si="49"/>
        <v>0.72471673078738019</v>
      </c>
      <c r="K151" s="259">
        <f t="shared" si="50"/>
        <v>1.1060001428848449</v>
      </c>
      <c r="L151" s="259">
        <f t="shared" si="51"/>
        <v>1.1802755252135653</v>
      </c>
      <c r="M151" s="259">
        <f t="shared" si="52"/>
        <v>1.7244010820878974</v>
      </c>
      <c r="N151" s="259">
        <f t="shared" si="53"/>
        <v>1.8763539628763659</v>
      </c>
      <c r="O151" s="259">
        <f t="shared" si="54"/>
        <v>1.3639856582677321</v>
      </c>
    </row>
    <row r="152" spans="1:15">
      <c r="A152" s="7"/>
      <c r="B152" s="155">
        <v>201206</v>
      </c>
      <c r="C152" s="155">
        <v>261586</v>
      </c>
      <c r="D152" s="155">
        <v>542489</v>
      </c>
      <c r="E152" s="155">
        <v>926226</v>
      </c>
      <c r="F152" s="155">
        <v>974645</v>
      </c>
      <c r="G152" s="155">
        <v>315450</v>
      </c>
      <c r="H152" s="155">
        <v>138164</v>
      </c>
      <c r="J152" s="259">
        <f t="shared" si="49"/>
        <v>0.72610740080719927</v>
      </c>
      <c r="K152" s="259">
        <f t="shared" si="50"/>
        <v>1.1073350955797552</v>
      </c>
      <c r="L152" s="259">
        <f t="shared" si="51"/>
        <v>1.1806005572706484</v>
      </c>
      <c r="M152" s="259">
        <f t="shared" si="52"/>
        <v>1.7289369816843319</v>
      </c>
      <c r="N152" s="259">
        <f t="shared" si="53"/>
        <v>1.8815312306150689</v>
      </c>
      <c r="O152" s="259">
        <f t="shared" si="54"/>
        <v>1.3646770640933201</v>
      </c>
    </row>
    <row r="153" spans="1:15">
      <c r="B153" s="155">
        <v>201207</v>
      </c>
      <c r="C153" s="155">
        <v>262008</v>
      </c>
      <c r="D153" s="155">
        <v>542818</v>
      </c>
      <c r="E153" s="155">
        <v>925733</v>
      </c>
      <c r="F153" s="155">
        <v>975832</v>
      </c>
      <c r="G153" s="155">
        <v>316126</v>
      </c>
      <c r="H153" s="155">
        <v>138285</v>
      </c>
      <c r="J153" s="259">
        <f t="shared" si="49"/>
        <v>0.72727878353846409</v>
      </c>
      <c r="K153" s="259">
        <f t="shared" si="50"/>
        <v>1.1080066543513538</v>
      </c>
      <c r="L153" s="259">
        <f t="shared" si="51"/>
        <v>1.1799721619602874</v>
      </c>
      <c r="M153" s="259">
        <f t="shared" si="52"/>
        <v>1.731042618297929</v>
      </c>
      <c r="N153" s="259">
        <f t="shared" si="53"/>
        <v>1.8855632962733215</v>
      </c>
      <c r="O153" s="259">
        <f t="shared" si="54"/>
        <v>1.3658722084489792</v>
      </c>
    </row>
    <row r="154" spans="1:15">
      <c r="B154" s="155">
        <v>201208</v>
      </c>
      <c r="C154" s="155">
        <v>262466</v>
      </c>
      <c r="D154" s="155">
        <v>543339</v>
      </c>
      <c r="E154" s="155">
        <v>925732</v>
      </c>
      <c r="F154" s="155">
        <v>976861</v>
      </c>
      <c r="G154" s="155">
        <v>316521</v>
      </c>
      <c r="H154" s="155">
        <v>138412</v>
      </c>
      <c r="J154" s="259">
        <f t="shared" si="49"/>
        <v>0.72855009465438658</v>
      </c>
      <c r="K154" s="259">
        <f t="shared" si="50"/>
        <v>1.1090701258407243</v>
      </c>
      <c r="L154" s="259">
        <f t="shared" si="51"/>
        <v>1.1799708873247694</v>
      </c>
      <c r="M154" s="259">
        <f t="shared" si="52"/>
        <v>1.7328679764069359</v>
      </c>
      <c r="N154" s="259">
        <f t="shared" si="53"/>
        <v>1.8879193109700816</v>
      </c>
      <c r="O154" s="259">
        <f t="shared" si="54"/>
        <v>1.3671266161611173</v>
      </c>
    </row>
    <row r="155" spans="1:15">
      <c r="B155" s="155">
        <v>201209</v>
      </c>
      <c r="C155" s="155">
        <v>263167</v>
      </c>
      <c r="D155" s="155">
        <v>544891</v>
      </c>
      <c r="E155" s="155">
        <v>926862</v>
      </c>
      <c r="F155" s="155">
        <v>979565</v>
      </c>
      <c r="G155" s="155">
        <v>317541</v>
      </c>
      <c r="H155" s="155">
        <v>138612</v>
      </c>
      <c r="J155" s="259">
        <f t="shared" si="49"/>
        <v>0.73049592236674832</v>
      </c>
      <c r="K155" s="259">
        <f t="shared" si="50"/>
        <v>1.1122380869760464</v>
      </c>
      <c r="L155" s="259">
        <f t="shared" si="51"/>
        <v>1.1814112254600797</v>
      </c>
      <c r="M155" s="259">
        <f t="shared" si="52"/>
        <v>1.7376646414475143</v>
      </c>
      <c r="N155" s="259">
        <f t="shared" si="53"/>
        <v>1.8940031970224747</v>
      </c>
      <c r="O155" s="259">
        <f t="shared" si="54"/>
        <v>1.3691020613770828</v>
      </c>
    </row>
    <row r="156" spans="1:15">
      <c r="B156" s="155">
        <v>201210</v>
      </c>
      <c r="C156" s="155">
        <v>263691</v>
      </c>
      <c r="D156" s="155">
        <v>545789</v>
      </c>
      <c r="E156" s="155">
        <v>927600</v>
      </c>
      <c r="F156" s="155">
        <v>980940</v>
      </c>
      <c r="G156" s="155">
        <v>318119</v>
      </c>
      <c r="H156" s="155">
        <v>138750</v>
      </c>
      <c r="J156" s="259">
        <f t="shared" si="49"/>
        <v>0.73195043552120975</v>
      </c>
      <c r="K156" s="259">
        <f t="shared" si="50"/>
        <v>1.1140710954164583</v>
      </c>
      <c r="L156" s="259">
        <f t="shared" si="51"/>
        <v>1.1823519064723442</v>
      </c>
      <c r="M156" s="259">
        <f t="shared" si="52"/>
        <v>1.7401037740032816</v>
      </c>
      <c r="N156" s="259">
        <f t="shared" si="53"/>
        <v>1.8974507324521639</v>
      </c>
      <c r="O156" s="259">
        <f t="shared" si="54"/>
        <v>1.370465118576099</v>
      </c>
    </row>
    <row r="157" spans="1:15">
      <c r="B157" s="155">
        <v>201211</v>
      </c>
      <c r="C157" s="155">
        <v>264549</v>
      </c>
      <c r="D157" s="155">
        <v>547643</v>
      </c>
      <c r="E157" s="155">
        <v>929296</v>
      </c>
      <c r="F157" s="155">
        <v>983750</v>
      </c>
      <c r="G157" s="155">
        <v>318661</v>
      </c>
      <c r="H157" s="155">
        <v>138981</v>
      </c>
      <c r="J157" s="259">
        <f t="shared" si="49"/>
        <v>0.73433206202221746</v>
      </c>
      <c r="K157" s="259">
        <f t="shared" si="50"/>
        <v>1.1178555025974424</v>
      </c>
      <c r="L157" s="259">
        <f t="shared" si="51"/>
        <v>1.1845136883108276</v>
      </c>
      <c r="M157" s="259">
        <f t="shared" si="52"/>
        <v>1.7450884739899775</v>
      </c>
      <c r="N157" s="259">
        <f t="shared" si="53"/>
        <v>1.900683542491769</v>
      </c>
      <c r="O157" s="259">
        <f t="shared" si="54"/>
        <v>1.3727467578005392</v>
      </c>
    </row>
    <row r="158" spans="1:15">
      <c r="B158" s="155">
        <v>201212</v>
      </c>
      <c r="C158" s="155">
        <v>265305</v>
      </c>
      <c r="D158" s="155">
        <v>549271</v>
      </c>
      <c r="E158" s="155">
        <v>931200</v>
      </c>
      <c r="F158" s="155">
        <v>986553</v>
      </c>
      <c r="G158" s="155">
        <v>319363</v>
      </c>
      <c r="H158" s="155">
        <v>139232</v>
      </c>
      <c r="J158" s="259">
        <f t="shared" si="49"/>
        <v>0.73643055810002833</v>
      </c>
      <c r="K158" s="259">
        <f t="shared" si="50"/>
        <v>1.1211785958502158</v>
      </c>
      <c r="L158" s="259">
        <f t="shared" si="51"/>
        <v>1.1869405943370492</v>
      </c>
      <c r="M158" s="259">
        <f t="shared" si="52"/>
        <v>1.7500607565745709</v>
      </c>
      <c r="N158" s="259">
        <f t="shared" si="53"/>
        <v>1.9048706875984158</v>
      </c>
      <c r="O158" s="259">
        <f t="shared" si="54"/>
        <v>1.375225941546576</v>
      </c>
    </row>
    <row r="159" spans="1:15">
      <c r="A159">
        <v>2013</v>
      </c>
      <c r="B159" s="155">
        <v>201301</v>
      </c>
      <c r="C159" s="155">
        <v>266010</v>
      </c>
      <c r="D159" s="155">
        <v>550142</v>
      </c>
      <c r="E159" s="155">
        <v>931962</v>
      </c>
      <c r="F159" s="155">
        <v>987757</v>
      </c>
      <c r="G159" s="155">
        <v>319782</v>
      </c>
      <c r="H159" s="155">
        <v>139413</v>
      </c>
      <c r="J159" s="259">
        <f t="shared" ref="J159:J170" si="55">C159/C$3</f>
        <v>0.73838748896624085</v>
      </c>
      <c r="K159" s="259">
        <f t="shared" ref="K159:K170" si="56">D159/D$3</f>
        <v>1.122956491564691</v>
      </c>
      <c r="L159" s="259">
        <f t="shared" ref="L159:L170" si="57">E159/E$3</f>
        <v>1.1879118666017452</v>
      </c>
      <c r="M159" s="259">
        <f t="shared" ref="M159:M170" si="58">F159/F$3</f>
        <v>1.7521965497361303</v>
      </c>
      <c r="N159" s="259">
        <f t="shared" ref="N159:N170" si="59">G159/G$3</f>
        <v>1.9073698525552321</v>
      </c>
      <c r="O159" s="259">
        <f t="shared" ref="O159:O170" si="60">H159/H$3</f>
        <v>1.3770137194670249</v>
      </c>
    </row>
    <row r="160" spans="1:15">
      <c r="B160" s="155">
        <v>201302</v>
      </c>
      <c r="C160" s="155">
        <v>267072</v>
      </c>
      <c r="D160" s="155">
        <v>551805</v>
      </c>
      <c r="E160" s="155">
        <v>933053</v>
      </c>
      <c r="F160" s="155">
        <v>990377</v>
      </c>
      <c r="G160" s="155">
        <v>320382</v>
      </c>
      <c r="H160" s="155">
        <v>139698</v>
      </c>
      <c r="J160" s="259">
        <f t="shared" si="55"/>
        <v>0.74133537631364188</v>
      </c>
      <c r="K160" s="259">
        <f t="shared" si="56"/>
        <v>1.126351027239975</v>
      </c>
      <c r="L160" s="259">
        <f t="shared" si="57"/>
        <v>1.1893024939518544</v>
      </c>
      <c r="M160" s="259">
        <f t="shared" si="58"/>
        <v>1.7568442059514835</v>
      </c>
      <c r="N160" s="259">
        <f t="shared" si="59"/>
        <v>1.9109486090566399</v>
      </c>
      <c r="O160" s="259">
        <f t="shared" si="60"/>
        <v>1.3798287288997757</v>
      </c>
    </row>
    <row r="161" spans="1:15">
      <c r="B161" s="155">
        <v>201303</v>
      </c>
      <c r="C161" s="155">
        <v>268029</v>
      </c>
      <c r="D161" s="155">
        <v>552882</v>
      </c>
      <c r="E161" s="155">
        <v>933955</v>
      </c>
      <c r="F161" s="155">
        <v>992863</v>
      </c>
      <c r="G161" s="155">
        <v>320925</v>
      </c>
      <c r="H161" s="155">
        <v>139924</v>
      </c>
      <c r="J161" s="259">
        <f t="shared" si="55"/>
        <v>0.74399180587245806</v>
      </c>
      <c r="K161" s="259">
        <f t="shared" si="56"/>
        <v>1.1285494126412263</v>
      </c>
      <c r="L161" s="259">
        <f t="shared" si="57"/>
        <v>1.1904522151890666</v>
      </c>
      <c r="M161" s="259">
        <f t="shared" si="58"/>
        <v>1.7612541576123111</v>
      </c>
      <c r="N161" s="259">
        <f t="shared" si="59"/>
        <v>1.9141873836904137</v>
      </c>
      <c r="O161" s="259">
        <f t="shared" si="60"/>
        <v>1.3820609819938168</v>
      </c>
    </row>
    <row r="162" spans="1:15">
      <c r="B162" s="155">
        <v>201304</v>
      </c>
      <c r="C162" s="155">
        <v>268572</v>
      </c>
      <c r="D162" s="155">
        <v>553244</v>
      </c>
      <c r="E162" s="155">
        <v>933426</v>
      </c>
      <c r="F162" s="155">
        <v>993512</v>
      </c>
      <c r="G162" s="155">
        <v>320958</v>
      </c>
      <c r="H162" s="155">
        <v>140028</v>
      </c>
      <c r="J162" s="259">
        <f t="shared" si="55"/>
        <v>0.74549905900771118</v>
      </c>
      <c r="K162" s="259">
        <f t="shared" si="56"/>
        <v>1.1292883314111919</v>
      </c>
      <c r="L162" s="259">
        <f t="shared" si="57"/>
        <v>1.1897779330000586</v>
      </c>
      <c r="M162" s="259">
        <f t="shared" si="58"/>
        <v>1.7624054281786332</v>
      </c>
      <c r="N162" s="259">
        <f t="shared" si="59"/>
        <v>1.9143842152979911</v>
      </c>
      <c r="O162" s="259">
        <f t="shared" si="60"/>
        <v>1.3830882135061189</v>
      </c>
    </row>
    <row r="163" spans="1:15">
      <c r="B163" s="155">
        <v>201305</v>
      </c>
      <c r="C163" s="155">
        <v>269433</v>
      </c>
      <c r="D163" s="155">
        <v>554093</v>
      </c>
      <c r="E163" s="155">
        <v>933653</v>
      </c>
      <c r="F163" s="155">
        <v>995661</v>
      </c>
      <c r="G163" s="155">
        <v>321560</v>
      </c>
      <c r="H163" s="155">
        <v>140225</v>
      </c>
      <c r="J163" s="259">
        <f t="shared" si="55"/>
        <v>0.74788901287410692</v>
      </c>
      <c r="K163" s="259">
        <f t="shared" si="56"/>
        <v>1.1310213204600892</v>
      </c>
      <c r="L163" s="259">
        <f t="shared" si="57"/>
        <v>1.1900672752626387</v>
      </c>
      <c r="M163" s="259">
        <f t="shared" si="58"/>
        <v>1.7662175706239744</v>
      </c>
      <c r="N163" s="259">
        <f t="shared" si="59"/>
        <v>1.9179749009877367</v>
      </c>
      <c r="O163" s="259">
        <f t="shared" si="60"/>
        <v>1.385034027043845</v>
      </c>
    </row>
    <row r="164" spans="1:15">
      <c r="A164" s="7"/>
      <c r="B164" s="155">
        <v>201306</v>
      </c>
      <c r="C164" s="155">
        <v>270629</v>
      </c>
      <c r="D164" s="155">
        <v>555623</v>
      </c>
      <c r="E164" s="155">
        <v>934999</v>
      </c>
      <c r="F164" s="155">
        <v>1000111</v>
      </c>
      <c r="G164" s="155">
        <v>322715</v>
      </c>
      <c r="H164" s="155">
        <v>140507</v>
      </c>
      <c r="J164" s="259">
        <f t="shared" si="55"/>
        <v>0.75120885587551145</v>
      </c>
      <c r="K164" s="259">
        <f t="shared" si="56"/>
        <v>1.1341443749298334</v>
      </c>
      <c r="L164" s="259">
        <f t="shared" si="57"/>
        <v>1.1917829346698312</v>
      </c>
      <c r="M164" s="259">
        <f t="shared" si="58"/>
        <v>1.774111490531731</v>
      </c>
      <c r="N164" s="259">
        <f t="shared" si="59"/>
        <v>1.9248640072529466</v>
      </c>
      <c r="O164" s="259">
        <f t="shared" si="60"/>
        <v>1.3878194047983565</v>
      </c>
    </row>
    <row r="165" spans="1:15">
      <c r="B165" s="155">
        <v>201307</v>
      </c>
      <c r="C165" s="155">
        <v>271696</v>
      </c>
      <c r="D165" s="155">
        <v>556313</v>
      </c>
      <c r="E165" s="155">
        <v>935049</v>
      </c>
      <c r="F165" s="155">
        <v>1001519</v>
      </c>
      <c r="G165" s="155">
        <v>323011</v>
      </c>
      <c r="H165" s="155">
        <v>140646</v>
      </c>
      <c r="J165" s="259">
        <f t="shared" si="55"/>
        <v>0.75417062216522601</v>
      </c>
      <c r="K165" s="259">
        <f t="shared" si="56"/>
        <v>1.1355528112593258</v>
      </c>
      <c r="L165" s="259">
        <f t="shared" si="57"/>
        <v>1.1918466664457299</v>
      </c>
      <c r="M165" s="259">
        <f t="shared" si="58"/>
        <v>1.7766091622688367</v>
      </c>
      <c r="N165" s="259">
        <f t="shared" si="59"/>
        <v>1.9266295271269742</v>
      </c>
      <c r="O165" s="259">
        <f t="shared" si="60"/>
        <v>1.3891923392234524</v>
      </c>
    </row>
    <row r="166" spans="1:15">
      <c r="B166" s="155">
        <v>201308</v>
      </c>
      <c r="C166" s="155">
        <v>272841</v>
      </c>
      <c r="D166" s="155">
        <v>557553</v>
      </c>
      <c r="E166" s="155">
        <v>935517</v>
      </c>
      <c r="F166" s="155">
        <v>1004017</v>
      </c>
      <c r="G166" s="155">
        <v>323708</v>
      </c>
      <c r="H166" s="155">
        <v>140861</v>
      </c>
      <c r="J166" s="259">
        <f t="shared" si="55"/>
        <v>0.75734889995503218</v>
      </c>
      <c r="K166" s="259">
        <f t="shared" si="56"/>
        <v>1.1380839142282688</v>
      </c>
      <c r="L166" s="259">
        <f t="shared" si="57"/>
        <v>1.1924431958681414</v>
      </c>
      <c r="M166" s="259">
        <f t="shared" si="58"/>
        <v>1.7810404009046965</v>
      </c>
      <c r="N166" s="259">
        <f t="shared" si="59"/>
        <v>1.9307868492627762</v>
      </c>
      <c r="O166" s="259">
        <f t="shared" si="60"/>
        <v>1.3913159428306154</v>
      </c>
    </row>
    <row r="167" spans="1:15">
      <c r="B167" s="155">
        <v>201309</v>
      </c>
      <c r="C167" s="155">
        <v>274005</v>
      </c>
      <c r="D167" s="155">
        <v>558463</v>
      </c>
      <c r="E167" s="155">
        <v>936103</v>
      </c>
      <c r="F167" s="155">
        <v>1006522</v>
      </c>
      <c r="G167" s="155">
        <v>324303</v>
      </c>
      <c r="H167" s="155">
        <v>141132</v>
      </c>
      <c r="J167" s="259">
        <f t="shared" si="55"/>
        <v>0.76057991772562994</v>
      </c>
      <c r="K167" s="259">
        <f t="shared" si="56"/>
        <v>1.1399414172135414</v>
      </c>
      <c r="L167" s="259">
        <f t="shared" si="57"/>
        <v>1.193190132281674</v>
      </c>
      <c r="M167" s="259">
        <f t="shared" si="58"/>
        <v>1.7854840569426582</v>
      </c>
      <c r="N167" s="259">
        <f t="shared" si="59"/>
        <v>1.9343357827933387</v>
      </c>
      <c r="O167" s="259">
        <f t="shared" si="60"/>
        <v>1.3939926710982489</v>
      </c>
    </row>
    <row r="168" spans="1:15">
      <c r="B168" s="155">
        <v>201310</v>
      </c>
      <c r="C168" s="155">
        <v>274953</v>
      </c>
      <c r="D168" s="155">
        <v>559171</v>
      </c>
      <c r="E168" s="155">
        <v>937170</v>
      </c>
      <c r="F168" s="155">
        <v>1008607</v>
      </c>
      <c r="G168" s="155">
        <v>325091</v>
      </c>
      <c r="H168" s="155">
        <v>141354</v>
      </c>
      <c r="J168" s="259">
        <f t="shared" si="55"/>
        <v>0.7632113651882817</v>
      </c>
      <c r="K168" s="259">
        <f t="shared" si="56"/>
        <v>1.1413865953603251</v>
      </c>
      <c r="L168" s="259">
        <f t="shared" si="57"/>
        <v>1.194550168379352</v>
      </c>
      <c r="M168" s="259">
        <f t="shared" si="58"/>
        <v>1.7891826688544947</v>
      </c>
      <c r="N168" s="259">
        <f t="shared" si="59"/>
        <v>1.9390358829985208</v>
      </c>
      <c r="O168" s="259">
        <f t="shared" si="60"/>
        <v>1.3961854152879705</v>
      </c>
    </row>
    <row r="169" spans="1:15">
      <c r="B169" s="155">
        <v>201311</v>
      </c>
      <c r="C169" s="155">
        <v>276425</v>
      </c>
      <c r="D169" s="155">
        <v>560816</v>
      </c>
      <c r="E169" s="155">
        <v>938866</v>
      </c>
      <c r="F169" s="155">
        <v>1012160</v>
      </c>
      <c r="G169" s="155">
        <v>326315</v>
      </c>
      <c r="H169" s="155">
        <v>141718</v>
      </c>
      <c r="J169" s="259">
        <f t="shared" si="55"/>
        <v>0.767297325805395</v>
      </c>
      <c r="K169" s="259">
        <f t="shared" si="56"/>
        <v>1.1447443892183178</v>
      </c>
      <c r="L169" s="259">
        <f t="shared" si="57"/>
        <v>1.1967119502178352</v>
      </c>
      <c r="M169" s="259">
        <f t="shared" si="58"/>
        <v>1.7954853873785976</v>
      </c>
      <c r="N169" s="259">
        <f t="shared" si="59"/>
        <v>1.9463365462613924</v>
      </c>
      <c r="O169" s="259">
        <f t="shared" si="60"/>
        <v>1.3997807255810277</v>
      </c>
    </row>
    <row r="170" spans="1:15">
      <c r="B170" s="155">
        <v>201312</v>
      </c>
      <c r="C170" s="155">
        <v>277686</v>
      </c>
      <c r="D170" s="155">
        <v>562124</v>
      </c>
      <c r="E170" s="155">
        <v>940211</v>
      </c>
      <c r="F170" s="155">
        <v>1014638</v>
      </c>
      <c r="G170" s="155">
        <v>327518</v>
      </c>
      <c r="H170" s="155">
        <v>142043</v>
      </c>
      <c r="J170" s="259">
        <f t="shared" si="55"/>
        <v>0.77079759505687595</v>
      </c>
      <c r="K170" s="259">
        <f t="shared" si="56"/>
        <v>1.1474142946081383</v>
      </c>
      <c r="L170" s="259">
        <f t="shared" si="57"/>
        <v>1.1984263349895097</v>
      </c>
      <c r="M170" s="259">
        <f t="shared" si="58"/>
        <v>1.7998811477227372</v>
      </c>
      <c r="N170" s="259">
        <f t="shared" si="59"/>
        <v>1.9535119530467147</v>
      </c>
      <c r="O170" s="259">
        <f t="shared" si="60"/>
        <v>1.4029908240569717</v>
      </c>
    </row>
    <row r="171" spans="1:15">
      <c r="A171">
        <v>2014</v>
      </c>
      <c r="B171" s="155">
        <v>201401</v>
      </c>
      <c r="C171" s="155">
        <v>278835</v>
      </c>
      <c r="D171" s="155">
        <v>563204</v>
      </c>
      <c r="E171" s="155">
        <v>941631</v>
      </c>
      <c r="F171" s="155">
        <v>1016377</v>
      </c>
      <c r="G171" s="155">
        <v>328131</v>
      </c>
      <c r="H171" s="155">
        <v>142321</v>
      </c>
      <c r="J171" s="259">
        <f t="shared" ref="J171:J182" si="61">C171/C$3</f>
        <v>0.7739869760005329</v>
      </c>
      <c r="K171" s="259">
        <f t="shared" ref="K171:K182" si="62">D171/D$3</f>
        <v>1.1496188036456048</v>
      </c>
      <c r="L171" s="259">
        <f t="shared" ref="L171:L182" si="63">E171/E$3</f>
        <v>1.2002363174250323</v>
      </c>
      <c r="M171" s="259">
        <f t="shared" ref="M171:M182" si="64">F171/F$3</f>
        <v>1.8029659851878133</v>
      </c>
      <c r="N171" s="259">
        <f t="shared" ref="N171:N182" si="65">G171/G$3</f>
        <v>1.9571682492723195</v>
      </c>
      <c r="O171" s="259">
        <f t="shared" ref="O171:O182" si="66">H171/H$3</f>
        <v>1.405736692907164</v>
      </c>
    </row>
    <row r="172" spans="1:15">
      <c r="B172" s="155">
        <v>201402</v>
      </c>
      <c r="C172" s="155">
        <v>280209</v>
      </c>
      <c r="D172" s="155">
        <v>565216</v>
      </c>
      <c r="E172" s="155">
        <v>943344</v>
      </c>
      <c r="F172" s="155">
        <v>1020008</v>
      </c>
      <c r="G172" s="155">
        <v>328914</v>
      </c>
      <c r="H172" s="155">
        <v>142633</v>
      </c>
      <c r="J172" s="259">
        <f t="shared" si="61"/>
        <v>0.77780090934830037</v>
      </c>
      <c r="K172" s="259">
        <f t="shared" si="62"/>
        <v>1.1537257223339219</v>
      </c>
      <c r="L172" s="259">
        <f t="shared" si="63"/>
        <v>1.2024197680673212</v>
      </c>
      <c r="M172" s="259">
        <f t="shared" si="64"/>
        <v>1.8094070690496253</v>
      </c>
      <c r="N172" s="259">
        <f t="shared" si="65"/>
        <v>1.9618385265066565</v>
      </c>
      <c r="O172" s="259">
        <f t="shared" si="66"/>
        <v>1.4088183874440703</v>
      </c>
    </row>
    <row r="173" spans="1:15">
      <c r="B173" s="155">
        <v>201403</v>
      </c>
      <c r="C173" s="155">
        <v>281331</v>
      </c>
      <c r="D173" s="155">
        <v>566476</v>
      </c>
      <c r="E173" s="155">
        <v>944059</v>
      </c>
      <c r="F173" s="155">
        <v>1021947</v>
      </c>
      <c r="G173" s="155">
        <v>329494</v>
      </c>
      <c r="H173" s="155">
        <v>142873</v>
      </c>
      <c r="J173" s="259">
        <f t="shared" si="61"/>
        <v>0.78091534400346418</v>
      </c>
      <c r="K173" s="259">
        <f t="shared" si="62"/>
        <v>1.1562976495442994</v>
      </c>
      <c r="L173" s="259">
        <f t="shared" si="63"/>
        <v>1.2033311324626723</v>
      </c>
      <c r="M173" s="259">
        <f t="shared" si="64"/>
        <v>1.8128466894319037</v>
      </c>
      <c r="N173" s="259">
        <f t="shared" si="65"/>
        <v>1.965297991124684</v>
      </c>
      <c r="O173" s="259">
        <f t="shared" si="66"/>
        <v>1.411188921703229</v>
      </c>
    </row>
    <row r="174" spans="1:15">
      <c r="B174" s="155">
        <v>201404</v>
      </c>
      <c r="C174" s="155">
        <v>282399</v>
      </c>
      <c r="D174" s="155">
        <v>567782</v>
      </c>
      <c r="E174" s="155">
        <v>944773</v>
      </c>
      <c r="F174" s="155">
        <v>1024312</v>
      </c>
      <c r="G174" s="155">
        <v>330340</v>
      </c>
      <c r="H174" s="155">
        <v>143130</v>
      </c>
      <c r="J174" s="259">
        <f t="shared" si="61"/>
        <v>0.7838798860816415</v>
      </c>
      <c r="K174" s="259">
        <f t="shared" si="62"/>
        <v>1.1589634725099764</v>
      </c>
      <c r="L174" s="259">
        <f t="shared" si="63"/>
        <v>1.2042412222225054</v>
      </c>
      <c r="M174" s="259">
        <f t="shared" si="64"/>
        <v>1.8170419974278238</v>
      </c>
      <c r="N174" s="259">
        <f t="shared" si="65"/>
        <v>1.9703440377916686</v>
      </c>
      <c r="O174" s="259">
        <f t="shared" si="66"/>
        <v>1.4137273688057446</v>
      </c>
    </row>
    <row r="175" spans="1:15">
      <c r="B175" s="155">
        <v>201405</v>
      </c>
      <c r="C175" s="155">
        <v>283518</v>
      </c>
      <c r="D175" s="155">
        <v>569443</v>
      </c>
      <c r="E175" s="155">
        <v>945841</v>
      </c>
      <c r="F175" s="155">
        <v>1027569</v>
      </c>
      <c r="G175" s="155">
        <v>331295</v>
      </c>
      <c r="H175" s="155">
        <v>143407</v>
      </c>
      <c r="J175" s="259">
        <f t="shared" si="61"/>
        <v>0.78698599337141717</v>
      </c>
      <c r="K175" s="259">
        <f t="shared" si="62"/>
        <v>1.1623539257611168</v>
      </c>
      <c r="L175" s="259">
        <f t="shared" si="63"/>
        <v>1.2056025329557014</v>
      </c>
      <c r="M175" s="259">
        <f t="shared" si="64"/>
        <v>1.8228196372344672</v>
      </c>
      <c r="N175" s="259">
        <f t="shared" si="65"/>
        <v>1.9760402252230758</v>
      </c>
      <c r="O175" s="259">
        <f t="shared" si="66"/>
        <v>1.4164633604298569</v>
      </c>
    </row>
    <row r="176" spans="1:15">
      <c r="B176" s="155">
        <v>201406</v>
      </c>
      <c r="C176" s="155">
        <v>284759</v>
      </c>
      <c r="D176" s="155">
        <v>571154</v>
      </c>
      <c r="E176" s="155">
        <v>947275</v>
      </c>
      <c r="F176" s="155">
        <v>1032117</v>
      </c>
      <c r="G176" s="155">
        <v>332709</v>
      </c>
      <c r="H176" s="155">
        <v>143732</v>
      </c>
      <c r="J176" s="259">
        <f t="shared" si="61"/>
        <v>0.79043074685364378</v>
      </c>
      <c r="K176" s="259">
        <f t="shared" si="62"/>
        <v>1.1658464396158439</v>
      </c>
      <c r="L176" s="259">
        <f t="shared" si="63"/>
        <v>1.2074303602884755</v>
      </c>
      <c r="M176" s="259">
        <f t="shared" si="64"/>
        <v>1.8308874007716529</v>
      </c>
      <c r="N176" s="259">
        <f t="shared" si="65"/>
        <v>1.9844741613780599</v>
      </c>
      <c r="O176" s="259">
        <f t="shared" si="66"/>
        <v>1.4196734589058009</v>
      </c>
    </row>
    <row r="177" spans="1:15">
      <c r="B177" s="155">
        <v>201407</v>
      </c>
      <c r="C177" s="155">
        <v>286231</v>
      </c>
      <c r="D177" s="155">
        <v>572943</v>
      </c>
      <c r="E177" s="155">
        <v>948874</v>
      </c>
      <c r="F177" s="155">
        <v>1035358</v>
      </c>
      <c r="G177" s="155">
        <v>333734</v>
      </c>
      <c r="H177" s="155">
        <v>143992</v>
      </c>
      <c r="J177" s="259">
        <f t="shared" si="61"/>
        <v>0.79451670747075709</v>
      </c>
      <c r="K177" s="259">
        <f t="shared" si="62"/>
        <v>1.1694981680121657</v>
      </c>
      <c r="L177" s="259">
        <f t="shared" si="63"/>
        <v>1.2094685024817153</v>
      </c>
      <c r="M177" s="259">
        <f t="shared" si="64"/>
        <v>1.83663665794492</v>
      </c>
      <c r="N177" s="259">
        <f t="shared" si="65"/>
        <v>1.9905878704012978</v>
      </c>
      <c r="O177" s="259">
        <f t="shared" si="66"/>
        <v>1.422241537686556</v>
      </c>
    </row>
    <row r="178" spans="1:15">
      <c r="B178" s="155">
        <v>201408</v>
      </c>
      <c r="C178" s="155">
        <v>287492</v>
      </c>
      <c r="D178" s="155">
        <v>574898</v>
      </c>
      <c r="E178" s="155">
        <v>950623</v>
      </c>
      <c r="F178" s="155">
        <v>1038962</v>
      </c>
      <c r="G178" s="155">
        <v>335000</v>
      </c>
      <c r="H178" s="155">
        <v>144364</v>
      </c>
      <c r="J178" s="259">
        <f t="shared" si="61"/>
        <v>0.79801697672223793</v>
      </c>
      <c r="K178" s="259">
        <f t="shared" si="62"/>
        <v>1.1734887376123941</v>
      </c>
      <c r="L178" s="259">
        <f t="shared" si="63"/>
        <v>1.2116978400026512</v>
      </c>
      <c r="M178" s="259">
        <f t="shared" si="64"/>
        <v>1.8430298461129098</v>
      </c>
      <c r="N178" s="259">
        <f t="shared" si="65"/>
        <v>1.9981390466192681</v>
      </c>
      <c r="O178" s="259">
        <f t="shared" si="66"/>
        <v>1.425915865788252</v>
      </c>
    </row>
    <row r="179" spans="1:15">
      <c r="B179" s="155">
        <v>201409</v>
      </c>
      <c r="C179" s="155">
        <v>288658</v>
      </c>
      <c r="D179" s="155">
        <v>576557</v>
      </c>
      <c r="E179" s="155">
        <v>952346</v>
      </c>
      <c r="F179" s="155">
        <v>1042122</v>
      </c>
      <c r="G179" s="155">
        <v>336123</v>
      </c>
      <c r="H179" s="155">
        <v>144691</v>
      </c>
      <c r="J179" s="259">
        <f t="shared" si="61"/>
        <v>0.80125354606976107</v>
      </c>
      <c r="K179" s="259">
        <f t="shared" si="62"/>
        <v>1.1768751084393914</v>
      </c>
      <c r="L179" s="259">
        <f t="shared" si="63"/>
        <v>1.2138940370001199</v>
      </c>
      <c r="M179" s="259">
        <f t="shared" si="64"/>
        <v>1.8486354162047098</v>
      </c>
      <c r="N179" s="259">
        <f t="shared" si="65"/>
        <v>2.0048372858710692</v>
      </c>
      <c r="O179" s="259">
        <f t="shared" si="66"/>
        <v>1.4291457187163557</v>
      </c>
    </row>
    <row r="180" spans="1:15">
      <c r="B180" s="155">
        <v>201410</v>
      </c>
      <c r="C180" s="155">
        <v>290205</v>
      </c>
      <c r="D180" s="155">
        <v>578369</v>
      </c>
      <c r="E180" s="155">
        <v>955262</v>
      </c>
      <c r="F180" s="155">
        <v>1045555</v>
      </c>
      <c r="G180" s="155">
        <v>337383</v>
      </c>
      <c r="H180" s="155">
        <v>145042</v>
      </c>
      <c r="J180" s="259">
        <f t="shared" si="61"/>
        <v>0.80554769082157784</v>
      </c>
      <c r="K180" s="259">
        <f t="shared" si="62"/>
        <v>1.1805737847133628</v>
      </c>
      <c r="L180" s="259">
        <f t="shared" si="63"/>
        <v>1.2176108741705309</v>
      </c>
      <c r="M180" s="259">
        <f t="shared" si="64"/>
        <v>1.8547252649784913</v>
      </c>
      <c r="N180" s="259">
        <f t="shared" si="65"/>
        <v>2.0123526745240254</v>
      </c>
      <c r="O180" s="259">
        <f t="shared" si="66"/>
        <v>1.4326126250703752</v>
      </c>
    </row>
    <row r="181" spans="1:15">
      <c r="B181" s="155">
        <v>201411</v>
      </c>
      <c r="C181" s="155">
        <v>292107</v>
      </c>
      <c r="D181" s="155">
        <v>581288</v>
      </c>
      <c r="E181" s="155">
        <v>958325</v>
      </c>
      <c r="F181" s="155">
        <v>1050753</v>
      </c>
      <c r="G181" s="155">
        <v>339087</v>
      </c>
      <c r="H181" s="155">
        <v>145357</v>
      </c>
      <c r="J181" s="259">
        <f t="shared" si="61"/>
        <v>0.81082724047765764</v>
      </c>
      <c r="K181" s="259">
        <f t="shared" si="62"/>
        <v>1.1865320827507373</v>
      </c>
      <c r="L181" s="259">
        <f t="shared" si="63"/>
        <v>1.2215150827620842</v>
      </c>
      <c r="M181" s="259">
        <f t="shared" si="64"/>
        <v>1.8639460729965853</v>
      </c>
      <c r="N181" s="259">
        <f t="shared" si="65"/>
        <v>2.0225163429880233</v>
      </c>
      <c r="O181" s="259">
        <f t="shared" si="66"/>
        <v>1.4357239512855209</v>
      </c>
    </row>
    <row r="182" spans="1:15">
      <c r="B182" s="155">
        <v>201412</v>
      </c>
      <c r="C182" s="155">
        <v>293394</v>
      </c>
      <c r="D182" s="155">
        <v>582840</v>
      </c>
      <c r="E182" s="155">
        <v>959973</v>
      </c>
      <c r="F182" s="155">
        <v>1053999</v>
      </c>
      <c r="G182" s="155">
        <v>340208</v>
      </c>
      <c r="H182" s="155">
        <v>145653</v>
      </c>
      <c r="J182" s="259">
        <f t="shared" si="61"/>
        <v>0.81439968022916909</v>
      </c>
      <c r="K182" s="259">
        <f t="shared" si="62"/>
        <v>1.1897000438860594</v>
      </c>
      <c r="L182" s="259">
        <f t="shared" si="63"/>
        <v>1.2236156820957047</v>
      </c>
      <c r="M182" s="259">
        <f t="shared" si="64"/>
        <v>1.8697041997427823</v>
      </c>
      <c r="N182" s="259">
        <f t="shared" si="65"/>
        <v>2.0292026530514864</v>
      </c>
      <c r="O182" s="259">
        <f t="shared" si="66"/>
        <v>1.43864761020515</v>
      </c>
    </row>
    <row r="183" spans="1:15">
      <c r="A183">
        <v>2015</v>
      </c>
      <c r="B183" s="155">
        <v>201501</v>
      </c>
      <c r="C183" s="155">
        <v>294961</v>
      </c>
      <c r="D183" s="155">
        <v>584551</v>
      </c>
      <c r="E183" s="155">
        <v>962226</v>
      </c>
      <c r="F183" s="155">
        <v>1057594</v>
      </c>
      <c r="G183" s="155">
        <v>341407</v>
      </c>
      <c r="H183" s="155">
        <v>146051</v>
      </c>
      <c r="J183" s="259">
        <f t="shared" ref="J183:J194" si="67">C183/C$3</f>
        <v>0.81874934075024008</v>
      </c>
      <c r="K183" s="259">
        <f t="shared" ref="K183:K194" si="68">D183/D$3</f>
        <v>1.1931925577407865</v>
      </c>
      <c r="L183" s="259">
        <f t="shared" ref="L183:L194" si="69">E183/E$3</f>
        <v>1.2264874359176994</v>
      </c>
      <c r="M183" s="259">
        <f t="shared" ref="M183:M194" si="70">F183/F$3</f>
        <v>1.876081422679498</v>
      </c>
      <c r="N183" s="259">
        <f t="shared" ref="N183:N194" si="71">G183/G$3</f>
        <v>2.0363542014601328</v>
      </c>
      <c r="O183" s="259">
        <f t="shared" ref="O183:O194" si="72">H183/H$3</f>
        <v>1.4425787461849213</v>
      </c>
    </row>
    <row r="184" spans="1:15">
      <c r="B184" s="155">
        <v>201502</v>
      </c>
      <c r="C184" s="155">
        <v>296541</v>
      </c>
      <c r="D184" s="155">
        <v>586579</v>
      </c>
      <c r="E184" s="155">
        <v>964533</v>
      </c>
      <c r="F184" s="155">
        <v>1062016</v>
      </c>
      <c r="G184" s="155">
        <v>342527</v>
      </c>
      <c r="H184" s="155">
        <v>146506</v>
      </c>
      <c r="J184" s="259">
        <f t="shared" si="67"/>
        <v>0.82313508652132639</v>
      </c>
      <c r="K184" s="259">
        <f t="shared" si="68"/>
        <v>1.1973321358222513</v>
      </c>
      <c r="L184" s="259">
        <f t="shared" si="69"/>
        <v>1.2294280200576646</v>
      </c>
      <c r="M184" s="259">
        <f t="shared" si="70"/>
        <v>1.8839256729788461</v>
      </c>
      <c r="N184" s="259">
        <f t="shared" si="71"/>
        <v>2.0430345469294271</v>
      </c>
      <c r="O184" s="259">
        <f t="shared" si="72"/>
        <v>1.447072884051243</v>
      </c>
    </row>
    <row r="185" spans="1:15">
      <c r="B185" s="155">
        <v>201503</v>
      </c>
      <c r="C185" s="155">
        <v>297663</v>
      </c>
      <c r="D185" s="155">
        <v>587696</v>
      </c>
      <c r="E185" s="155">
        <v>965333</v>
      </c>
      <c r="F185" s="155">
        <v>1064640</v>
      </c>
      <c r="G185" s="155">
        <v>342912</v>
      </c>
      <c r="H185" s="155">
        <v>146824</v>
      </c>
      <c r="J185" s="259">
        <f t="shared" si="67"/>
        <v>0.8262495211764902</v>
      </c>
      <c r="K185" s="259">
        <f t="shared" si="68"/>
        <v>1.1996121697063717</v>
      </c>
      <c r="L185" s="259">
        <f t="shared" si="69"/>
        <v>1.2304477284720434</v>
      </c>
      <c r="M185" s="259">
        <f t="shared" si="70"/>
        <v>1.8885804248525433</v>
      </c>
      <c r="N185" s="259">
        <f t="shared" si="71"/>
        <v>2.045330915684497</v>
      </c>
      <c r="O185" s="259">
        <f t="shared" si="72"/>
        <v>1.4502138419446282</v>
      </c>
    </row>
    <row r="186" spans="1:15">
      <c r="B186" s="155">
        <v>201504</v>
      </c>
      <c r="C186" s="155">
        <v>298868</v>
      </c>
      <c r="D186" s="155">
        <v>589244</v>
      </c>
      <c r="E186" s="155">
        <v>966650</v>
      </c>
      <c r="F186" s="155">
        <v>1068011</v>
      </c>
      <c r="G186" s="155">
        <v>343691</v>
      </c>
      <c r="H186" s="155">
        <v>147200</v>
      </c>
      <c r="J186" s="259">
        <f t="shared" si="67"/>
        <v>0.82959434627405915</v>
      </c>
      <c r="K186" s="259">
        <f t="shared" si="68"/>
        <v>1.2027719659934069</v>
      </c>
      <c r="L186" s="259">
        <f t="shared" si="69"/>
        <v>1.2321264234492146</v>
      </c>
      <c r="M186" s="259">
        <f t="shared" si="70"/>
        <v>1.8945602909219921</v>
      </c>
      <c r="N186" s="259">
        <f t="shared" si="71"/>
        <v>2.0499773345421577</v>
      </c>
      <c r="O186" s="259">
        <f t="shared" si="72"/>
        <v>1.4539276789506435</v>
      </c>
    </row>
    <row r="187" spans="1:15">
      <c r="B187" s="155">
        <v>201505</v>
      </c>
      <c r="C187" s="155">
        <v>300211</v>
      </c>
      <c r="D187" s="155">
        <v>590654</v>
      </c>
      <c r="E187" s="155">
        <v>968084</v>
      </c>
      <c r="F187" s="155">
        <v>1071825</v>
      </c>
      <c r="G187" s="155">
        <v>344683</v>
      </c>
      <c r="H187" s="155">
        <v>147580</v>
      </c>
      <c r="J187" s="259">
        <f t="shared" si="67"/>
        <v>0.83332223017948248</v>
      </c>
      <c r="K187" s="259">
        <f t="shared" si="68"/>
        <v>1.2056500750145436</v>
      </c>
      <c r="L187" s="259">
        <f t="shared" si="69"/>
        <v>1.2339542507819889</v>
      </c>
      <c r="M187" s="259">
        <f t="shared" si="70"/>
        <v>1.9013260011530444</v>
      </c>
      <c r="N187" s="259">
        <f t="shared" si="71"/>
        <v>2.0558942119578183</v>
      </c>
      <c r="O187" s="259">
        <f t="shared" si="72"/>
        <v>1.4576810248609779</v>
      </c>
    </row>
    <row r="188" spans="1:15">
      <c r="B188" s="155">
        <v>201506</v>
      </c>
      <c r="C188" s="155">
        <v>301509</v>
      </c>
      <c r="D188" s="155">
        <v>591929</v>
      </c>
      <c r="E188" s="155">
        <v>969662</v>
      </c>
      <c r="F188" s="155">
        <v>1076297</v>
      </c>
      <c r="G188" s="155">
        <v>346013</v>
      </c>
      <c r="H188" s="155">
        <v>147861</v>
      </c>
      <c r="J188" s="259">
        <f t="shared" si="67"/>
        <v>0.83692520360408373</v>
      </c>
      <c r="K188" s="259">
        <f t="shared" si="68"/>
        <v>1.2082526204059971</v>
      </c>
      <c r="L188" s="259">
        <f t="shared" si="69"/>
        <v>1.2359656256293512</v>
      </c>
      <c r="M188" s="259">
        <f t="shared" si="70"/>
        <v>1.9092589471816932</v>
      </c>
      <c r="N188" s="259">
        <f t="shared" si="71"/>
        <v>2.0638271222026052</v>
      </c>
      <c r="O188" s="259">
        <f t="shared" si="72"/>
        <v>1.4604565253894097</v>
      </c>
    </row>
    <row r="189" spans="1:15">
      <c r="B189" s="155">
        <v>201507</v>
      </c>
      <c r="C189" s="155">
        <v>302874</v>
      </c>
      <c r="D189" s="155">
        <v>592992</v>
      </c>
      <c r="E189" s="155">
        <v>970453</v>
      </c>
      <c r="F189" s="155">
        <v>1079297</v>
      </c>
      <c r="G189" s="155">
        <v>346881</v>
      </c>
      <c r="H189" s="155">
        <v>148126</v>
      </c>
      <c r="J189" s="259">
        <f t="shared" si="67"/>
        <v>0.84071415485568679</v>
      </c>
      <c r="K189" s="259">
        <f t="shared" si="68"/>
        <v>1.2104224288382441</v>
      </c>
      <c r="L189" s="259">
        <f t="shared" si="69"/>
        <v>1.2369738623240685</v>
      </c>
      <c r="M189" s="259">
        <f t="shared" si="70"/>
        <v>1.9145806909397312</v>
      </c>
      <c r="N189" s="259">
        <f t="shared" si="71"/>
        <v>2.0690043899413082</v>
      </c>
      <c r="O189" s="259">
        <f t="shared" si="72"/>
        <v>1.4630739903005641</v>
      </c>
    </row>
    <row r="190" spans="1:15">
      <c r="B190" s="155">
        <v>201508</v>
      </c>
      <c r="C190" s="155">
        <v>304274</v>
      </c>
      <c r="D190" s="155">
        <v>594595</v>
      </c>
      <c r="E190" s="155">
        <v>973043</v>
      </c>
      <c r="F190" s="155">
        <v>1083579</v>
      </c>
      <c r="G190" s="155">
        <v>348134</v>
      </c>
      <c r="H190" s="155">
        <v>148461</v>
      </c>
      <c r="J190" s="259">
        <f t="shared" si="67"/>
        <v>0.84460025870348476</v>
      </c>
      <c r="K190" s="259">
        <f t="shared" si="68"/>
        <v>1.2136944917892245</v>
      </c>
      <c r="L190" s="259">
        <f t="shared" si="69"/>
        <v>1.2402751683156201</v>
      </c>
      <c r="M190" s="259">
        <f t="shared" si="70"/>
        <v>1.9221765931970376</v>
      </c>
      <c r="N190" s="259">
        <f t="shared" si="71"/>
        <v>2.0764780264350815</v>
      </c>
      <c r="O190" s="259">
        <f t="shared" si="72"/>
        <v>1.4663828610373062</v>
      </c>
    </row>
    <row r="191" spans="1:15">
      <c r="B191" s="155">
        <v>201509</v>
      </c>
      <c r="C191" s="155">
        <v>305646</v>
      </c>
      <c r="D191" s="155">
        <v>596513</v>
      </c>
      <c r="E191" s="155">
        <v>975769</v>
      </c>
      <c r="F191" s="155">
        <v>1087610</v>
      </c>
      <c r="G191" s="155">
        <v>349712</v>
      </c>
      <c r="H191" s="155">
        <v>148748</v>
      </c>
      <c r="J191" s="259">
        <f t="shared" si="67"/>
        <v>0.84840864047432674</v>
      </c>
      <c r="K191" s="259">
        <f t="shared" si="68"/>
        <v>1.217609536542799</v>
      </c>
      <c r="L191" s="259">
        <f t="shared" si="69"/>
        <v>1.2437498247376162</v>
      </c>
      <c r="M191" s="259">
        <f t="shared" si="70"/>
        <v>1.9293272428932546</v>
      </c>
      <c r="N191" s="259">
        <f t="shared" si="71"/>
        <v>2.0858901560337832</v>
      </c>
      <c r="O191" s="259">
        <f t="shared" si="72"/>
        <v>1.4692176249222169</v>
      </c>
    </row>
    <row r="192" spans="1:15">
      <c r="B192" s="155">
        <v>201510</v>
      </c>
      <c r="C192" s="155">
        <v>306793</v>
      </c>
      <c r="D192" s="155">
        <v>597509</v>
      </c>
      <c r="E192" s="155">
        <v>977629</v>
      </c>
      <c r="F192" s="155">
        <v>1090945</v>
      </c>
      <c r="G192" s="155">
        <v>350934</v>
      </c>
      <c r="H192" s="155">
        <v>148968</v>
      </c>
      <c r="J192" s="259">
        <f t="shared" si="67"/>
        <v>0.8515924698410583</v>
      </c>
      <c r="K192" s="259">
        <f t="shared" si="68"/>
        <v>1.2196425837662404</v>
      </c>
      <c r="L192" s="259">
        <f t="shared" si="69"/>
        <v>1.2461206468010473</v>
      </c>
      <c r="M192" s="259">
        <f t="shared" si="70"/>
        <v>1.9352432480376069</v>
      </c>
      <c r="N192" s="259">
        <f t="shared" si="71"/>
        <v>2.0931788901083168</v>
      </c>
      <c r="O192" s="259">
        <f t="shared" si="72"/>
        <v>1.4713906146597791</v>
      </c>
    </row>
    <row r="193" spans="1:15">
      <c r="B193" s="155">
        <v>201511</v>
      </c>
      <c r="C193" s="155">
        <v>308371</v>
      </c>
      <c r="D193" s="155">
        <v>599735</v>
      </c>
      <c r="E193" s="155">
        <v>980310</v>
      </c>
      <c r="F193" s="155">
        <v>1095425</v>
      </c>
      <c r="G193" s="155">
        <v>352396</v>
      </c>
      <c r="H193" s="155">
        <v>149396</v>
      </c>
      <c r="J193" s="259">
        <f t="shared" si="67"/>
        <v>0.85597266403521921</v>
      </c>
      <c r="K193" s="259">
        <f t="shared" si="68"/>
        <v>1.2241863218379074</v>
      </c>
      <c r="L193" s="259">
        <f t="shared" si="69"/>
        <v>1.2495379446247346</v>
      </c>
      <c r="M193" s="259">
        <f t="shared" si="70"/>
        <v>1.9431903853829438</v>
      </c>
      <c r="N193" s="259">
        <f t="shared" si="71"/>
        <v>2.1018991267834135</v>
      </c>
      <c r="O193" s="259">
        <f t="shared" si="72"/>
        <v>1.4756180674219452</v>
      </c>
    </row>
    <row r="194" spans="1:15">
      <c r="B194" s="155">
        <v>201512</v>
      </c>
      <c r="C194" s="155">
        <v>309705</v>
      </c>
      <c r="D194" s="155">
        <v>601771</v>
      </c>
      <c r="E194" s="155">
        <v>982422</v>
      </c>
      <c r="F194" s="155">
        <v>1099748</v>
      </c>
      <c r="G194" s="155">
        <v>353724</v>
      </c>
      <c r="H194" s="155">
        <v>149826</v>
      </c>
      <c r="J194" s="259">
        <f t="shared" si="67"/>
        <v>0.85967556584447813</v>
      </c>
      <c r="K194" s="259">
        <f t="shared" si="68"/>
        <v>1.2283422296159459</v>
      </c>
      <c r="L194" s="259">
        <f t="shared" si="69"/>
        <v>1.2522299748386949</v>
      </c>
      <c r="M194" s="259">
        <f t="shared" si="70"/>
        <v>1.9508590181382766</v>
      </c>
      <c r="N194" s="259">
        <f t="shared" si="71"/>
        <v>2.1098201078398624</v>
      </c>
      <c r="O194" s="259">
        <f t="shared" si="72"/>
        <v>1.479865274636271</v>
      </c>
    </row>
    <row r="195" spans="1:15">
      <c r="A195">
        <v>2016</v>
      </c>
      <c r="B195" s="155">
        <v>201601</v>
      </c>
      <c r="C195" s="155">
        <v>310928</v>
      </c>
      <c r="D195" s="155">
        <v>602777</v>
      </c>
      <c r="E195" s="155">
        <v>983457</v>
      </c>
      <c r="F195" s="155">
        <v>1102409</v>
      </c>
      <c r="G195" s="155">
        <v>354824</v>
      </c>
      <c r="H195" s="155">
        <v>150314</v>
      </c>
      <c r="J195" s="259">
        <f t="shared" ref="J195:J206" si="73">C195/C$3</f>
        <v>0.86307035513437591</v>
      </c>
      <c r="K195" s="259">
        <f t="shared" ref="K195:K206" si="74">D195/D$3</f>
        <v>1.2303956889601044</v>
      </c>
      <c r="L195" s="259">
        <f t="shared" ref="L195:L206" si="75">E195/E$3</f>
        <v>1.2535492225997975</v>
      </c>
      <c r="M195" s="259">
        <f t="shared" ref="M195:M206" si="76">F195/F$3</f>
        <v>1.9555794048516564</v>
      </c>
      <c r="N195" s="259">
        <f t="shared" ref="N195:N206" si="77">G195/G$3</f>
        <v>2.1163811614257764</v>
      </c>
      <c r="O195" s="259">
        <f t="shared" ref="O195:O206" si="78">H195/H$3</f>
        <v>1.4846853609632271</v>
      </c>
    </row>
    <row r="196" spans="1:15">
      <c r="B196" s="155">
        <v>201602</v>
      </c>
      <c r="C196" s="155">
        <v>312390</v>
      </c>
      <c r="D196" s="155">
        <v>604924</v>
      </c>
      <c r="E196" s="155">
        <v>985889</v>
      </c>
      <c r="F196" s="155">
        <v>1106299</v>
      </c>
      <c r="G196" s="155">
        <v>355741</v>
      </c>
      <c r="H196" s="155">
        <v>150743</v>
      </c>
      <c r="J196" s="259">
        <f t="shared" si="73"/>
        <v>0.86712855786686205</v>
      </c>
      <c r="K196" s="259">
        <f t="shared" si="74"/>
        <v>1.234778171278105</v>
      </c>
      <c r="L196" s="259">
        <f t="shared" si="75"/>
        <v>1.2566491361795096</v>
      </c>
      <c r="M196" s="259">
        <f t="shared" si="76"/>
        <v>1.9624799325912456</v>
      </c>
      <c r="N196" s="259">
        <f t="shared" si="77"/>
        <v>2.1218506942787614</v>
      </c>
      <c r="O196" s="259">
        <f t="shared" si="78"/>
        <v>1.4889226909514732</v>
      </c>
    </row>
    <row r="197" spans="1:15">
      <c r="B197" s="155">
        <v>201603</v>
      </c>
      <c r="C197" s="155">
        <v>313604</v>
      </c>
      <c r="D197" s="155">
        <v>606878</v>
      </c>
      <c r="E197" s="155">
        <v>987849</v>
      </c>
      <c r="F197" s="155">
        <v>1109908</v>
      </c>
      <c r="G197" s="155">
        <v>356691</v>
      </c>
      <c r="H197" s="155">
        <v>151090</v>
      </c>
      <c r="J197" s="259">
        <f t="shared" si="73"/>
        <v>0.87049836506059541</v>
      </c>
      <c r="K197" s="259">
        <f t="shared" si="74"/>
        <v>1.2387666996662619</v>
      </c>
      <c r="L197" s="259">
        <f t="shared" si="75"/>
        <v>1.2591474217947378</v>
      </c>
      <c r="M197" s="259">
        <f t="shared" si="76"/>
        <v>1.9688819903321655</v>
      </c>
      <c r="N197" s="259">
        <f t="shared" si="77"/>
        <v>2.1275170587393233</v>
      </c>
      <c r="O197" s="259">
        <f t="shared" si="78"/>
        <v>1.4923500884011733</v>
      </c>
    </row>
    <row r="198" spans="1:15">
      <c r="B198" s="155">
        <v>201604</v>
      </c>
      <c r="C198" s="155">
        <v>315210</v>
      </c>
      <c r="D198" s="155">
        <v>609669</v>
      </c>
      <c r="E198" s="155">
        <v>990919</v>
      </c>
      <c r="F198" s="155">
        <v>1115256</v>
      </c>
      <c r="G198" s="155">
        <v>357944</v>
      </c>
      <c r="H198" s="155">
        <v>151586</v>
      </c>
      <c r="J198" s="259">
        <f t="shared" si="73"/>
        <v>0.87495628133171233</v>
      </c>
      <c r="K198" s="259">
        <f t="shared" si="74"/>
        <v>1.2444637225584552</v>
      </c>
      <c r="L198" s="259">
        <f t="shared" si="75"/>
        <v>1.2630605528349168</v>
      </c>
      <c r="M198" s="259">
        <f t="shared" si="76"/>
        <v>1.9783688855381614</v>
      </c>
      <c r="N198" s="259">
        <f t="shared" si="77"/>
        <v>2.1349906952330961</v>
      </c>
      <c r="O198" s="259">
        <f t="shared" si="78"/>
        <v>1.4972491925367679</v>
      </c>
    </row>
    <row r="199" spans="1:15">
      <c r="B199" s="155">
        <v>201605</v>
      </c>
      <c r="C199" s="155">
        <v>316475</v>
      </c>
      <c r="D199" s="155">
        <v>611802</v>
      </c>
      <c r="E199" s="155">
        <v>993600</v>
      </c>
      <c r="F199" s="155">
        <v>1119690</v>
      </c>
      <c r="G199" s="155">
        <v>359205</v>
      </c>
      <c r="H199" s="155">
        <v>152070</v>
      </c>
      <c r="J199" s="259">
        <f t="shared" si="73"/>
        <v>0.87846765373704405</v>
      </c>
      <c r="K199" s="259">
        <f t="shared" si="74"/>
        <v>1.2488176279074514</v>
      </c>
      <c r="L199" s="259">
        <f t="shared" si="75"/>
        <v>1.2664778506586041</v>
      </c>
      <c r="M199" s="259">
        <f t="shared" si="76"/>
        <v>1.9862344228125415</v>
      </c>
      <c r="N199" s="259">
        <f t="shared" si="77"/>
        <v>2.1425120484802216</v>
      </c>
      <c r="O199" s="259">
        <f t="shared" si="78"/>
        <v>1.5020297699594045</v>
      </c>
    </row>
    <row r="200" spans="1:15">
      <c r="B200" s="155">
        <v>201606</v>
      </c>
      <c r="C200" s="155">
        <v>318072</v>
      </c>
      <c r="D200" s="155">
        <v>614201</v>
      </c>
      <c r="E200" s="155">
        <v>996731</v>
      </c>
      <c r="F200" s="155">
        <v>1125328</v>
      </c>
      <c r="G200" s="155">
        <v>360784</v>
      </c>
      <c r="H200" s="155">
        <v>152487</v>
      </c>
      <c r="J200" s="259">
        <f t="shared" si="73"/>
        <v>0.88290058791199644</v>
      </c>
      <c r="K200" s="259">
        <f t="shared" si="74"/>
        <v>1.2537144956675275</v>
      </c>
      <c r="L200" s="259">
        <f t="shared" si="75"/>
        <v>1.2704687344653796</v>
      </c>
      <c r="M200" s="259">
        <f t="shared" si="76"/>
        <v>1.9962357532484811</v>
      </c>
      <c r="N200" s="259">
        <f t="shared" si="77"/>
        <v>2.1519301426730926</v>
      </c>
      <c r="O200" s="259">
        <f t="shared" si="78"/>
        <v>1.5061485732346929</v>
      </c>
    </row>
    <row r="201" spans="1:15">
      <c r="B201" s="155">
        <v>201607</v>
      </c>
      <c r="C201" s="155">
        <v>318871</v>
      </c>
      <c r="D201" s="155">
        <v>615025</v>
      </c>
      <c r="E201" s="155">
        <v>997400</v>
      </c>
      <c r="F201" s="155">
        <v>1128327</v>
      </c>
      <c r="G201" s="155">
        <v>361742</v>
      </c>
      <c r="H201" s="155">
        <v>152713</v>
      </c>
      <c r="J201" s="259">
        <f t="shared" si="73"/>
        <v>0.885118442893704</v>
      </c>
      <c r="K201" s="259">
        <f t="shared" si="74"/>
        <v>1.2553964544146314</v>
      </c>
      <c r="L201" s="259">
        <f t="shared" si="75"/>
        <v>1.2713214656269041</v>
      </c>
      <c r="M201" s="259">
        <f t="shared" si="76"/>
        <v>2.0015557230919332</v>
      </c>
      <c r="N201" s="259">
        <f t="shared" si="77"/>
        <v>2.1576442238870066</v>
      </c>
      <c r="O201" s="259">
        <f t="shared" si="78"/>
        <v>1.5083808263287339</v>
      </c>
    </row>
    <row r="202" spans="1:15">
      <c r="B202" s="155">
        <v>201608</v>
      </c>
      <c r="C202" s="155">
        <v>319820</v>
      </c>
      <c r="D202" s="155">
        <v>616365</v>
      </c>
      <c r="E202" s="155">
        <v>998962</v>
      </c>
      <c r="F202" s="155">
        <v>1131584</v>
      </c>
      <c r="G202" s="155">
        <v>362472</v>
      </c>
      <c r="H202" s="155">
        <v>153083</v>
      </c>
      <c r="J202" s="259">
        <f t="shared" si="73"/>
        <v>0.8877526661448184</v>
      </c>
      <c r="K202" s="259">
        <f t="shared" si="74"/>
        <v>1.2581316785907473</v>
      </c>
      <c r="L202" s="259">
        <f t="shared" si="75"/>
        <v>1.2733124463059788</v>
      </c>
      <c r="M202" s="259">
        <f t="shared" si="76"/>
        <v>2.0073333628985766</v>
      </c>
      <c r="N202" s="259">
        <f t="shared" si="77"/>
        <v>2.1619983776303862</v>
      </c>
      <c r="O202" s="259">
        <f t="shared" si="78"/>
        <v>1.5120353999782701</v>
      </c>
    </row>
    <row r="203" spans="1:15">
      <c r="B203" s="155">
        <v>201609</v>
      </c>
      <c r="C203" s="155">
        <v>321084</v>
      </c>
      <c r="D203" s="155">
        <v>618346</v>
      </c>
      <c r="E203" s="155">
        <v>1001646</v>
      </c>
      <c r="F203" s="155">
        <v>1136726</v>
      </c>
      <c r="G203" s="155">
        <v>363835</v>
      </c>
      <c r="H203" s="155">
        <v>153546</v>
      </c>
      <c r="J203" s="259">
        <f t="shared" si="73"/>
        <v>0.89126126276168749</v>
      </c>
      <c r="K203" s="259">
        <f t="shared" si="74"/>
        <v>1.2621753197048406</v>
      </c>
      <c r="L203" s="259">
        <f t="shared" si="75"/>
        <v>1.27673356803622</v>
      </c>
      <c r="M203" s="259">
        <f t="shared" si="76"/>
        <v>2.0164548316998538</v>
      </c>
      <c r="N203" s="259">
        <f t="shared" si="77"/>
        <v>2.1701281194827504</v>
      </c>
      <c r="O203" s="259">
        <f t="shared" si="78"/>
        <v>1.5166085556532303</v>
      </c>
    </row>
    <row r="204" spans="1:15">
      <c r="B204" s="155">
        <v>201610</v>
      </c>
      <c r="C204" s="155">
        <v>322602</v>
      </c>
      <c r="D204" s="155">
        <v>620306</v>
      </c>
      <c r="E204" s="155">
        <v>1005783</v>
      </c>
      <c r="F204" s="155">
        <v>1142108</v>
      </c>
      <c r="G204" s="155">
        <v>365361</v>
      </c>
      <c r="H204" s="155">
        <v>154039</v>
      </c>
      <c r="J204" s="259">
        <f t="shared" si="73"/>
        <v>0.89547490964808552</v>
      </c>
      <c r="K204" s="259">
        <f t="shared" si="74"/>
        <v>1.266176095365428</v>
      </c>
      <c r="L204" s="259">
        <f t="shared" si="75"/>
        <v>1.2820067351740769</v>
      </c>
      <c r="M204" s="259">
        <f t="shared" si="76"/>
        <v>2.026002040001774</v>
      </c>
      <c r="N204" s="259">
        <f t="shared" si="77"/>
        <v>2.1792300901846637</v>
      </c>
      <c r="O204" s="259">
        <f t="shared" si="78"/>
        <v>1.5214780281105855</v>
      </c>
    </row>
    <row r="205" spans="1:15">
      <c r="B205" s="155">
        <v>201611</v>
      </c>
      <c r="C205" s="155">
        <v>324326</v>
      </c>
      <c r="D205" s="155">
        <v>623137</v>
      </c>
      <c r="E205" s="155">
        <v>1010013</v>
      </c>
      <c r="F205" s="155">
        <v>1147621</v>
      </c>
      <c r="G205" s="155">
        <v>366654</v>
      </c>
      <c r="H205" s="155">
        <v>154577</v>
      </c>
      <c r="J205" s="259">
        <f t="shared" si="73"/>
        <v>0.90026036895780248</v>
      </c>
      <c r="K205" s="259">
        <f t="shared" si="74"/>
        <v>1.2719547667404905</v>
      </c>
      <c r="L205" s="259">
        <f t="shared" si="75"/>
        <v>1.2873984434151053</v>
      </c>
      <c r="M205" s="259">
        <f t="shared" si="76"/>
        <v>2.0357816311144616</v>
      </c>
      <c r="N205" s="259">
        <f t="shared" si="77"/>
        <v>2.1869423104451973</v>
      </c>
      <c r="O205" s="259">
        <f t="shared" si="78"/>
        <v>1.5267919757415327</v>
      </c>
    </row>
    <row r="206" spans="1:15">
      <c r="B206" s="155">
        <v>201612</v>
      </c>
      <c r="C206" s="155">
        <v>326033</v>
      </c>
      <c r="D206" s="155">
        <v>626099</v>
      </c>
      <c r="E206" s="155">
        <v>1014645</v>
      </c>
      <c r="F206" s="155">
        <v>1153875</v>
      </c>
      <c r="G206" s="155">
        <v>368273</v>
      </c>
      <c r="H206" s="155">
        <v>155099</v>
      </c>
      <c r="J206" s="259">
        <f t="shared" si="73"/>
        <v>0.90499863986365325</v>
      </c>
      <c r="K206" s="259">
        <f t="shared" si="74"/>
        <v>1.2780008368969493</v>
      </c>
      <c r="L206" s="259">
        <f t="shared" si="75"/>
        <v>1.2933025551343593</v>
      </c>
      <c r="M206" s="259">
        <f t="shared" si="76"/>
        <v>2.0468756929353851</v>
      </c>
      <c r="N206" s="259">
        <f t="shared" si="77"/>
        <v>2.1965989884048289</v>
      </c>
      <c r="O206" s="259">
        <f t="shared" si="78"/>
        <v>1.5319478877552029</v>
      </c>
    </row>
    <row r="207" spans="1:15">
      <c r="B207" s="155">
        <v>201701</v>
      </c>
      <c r="C207" s="155">
        <v>327087</v>
      </c>
      <c r="D207" s="155">
        <v>627715</v>
      </c>
      <c r="E207" s="155">
        <v>1016169</v>
      </c>
      <c r="F207" s="155">
        <v>1157757</v>
      </c>
      <c r="G207" s="155">
        <v>369193</v>
      </c>
      <c r="H207" s="155">
        <v>155569</v>
      </c>
      <c r="J207" s="259">
        <f t="shared" ref="J207:J218" si="79">C207/C$3</f>
        <v>0.90792432090335262</v>
      </c>
      <c r="K207" s="259">
        <f t="shared" ref="K207:K218" si="80">D207/D$3</f>
        <v>1.2812994356048621</v>
      </c>
      <c r="L207" s="259">
        <f t="shared" ref="L207:L218" si="81">E207/E$3</f>
        <v>1.2952450996637512</v>
      </c>
      <c r="M207" s="259">
        <f t="shared" ref="M207:M218" si="82">F207/F$3</f>
        <v>2.0537620293582863</v>
      </c>
      <c r="N207" s="259">
        <f t="shared" ref="N207:N218" si="83">G207/G$3</f>
        <v>2.2020864150403208</v>
      </c>
      <c r="O207" s="259">
        <f t="shared" ref="O207:O218" si="84">H207/H$3</f>
        <v>1.5365901840127218</v>
      </c>
    </row>
    <row r="208" spans="1:15">
      <c r="B208" s="155">
        <v>201702</v>
      </c>
      <c r="C208" s="155">
        <v>328821</v>
      </c>
      <c r="D208" s="155">
        <v>630261</v>
      </c>
      <c r="E208" s="155">
        <v>1019708</v>
      </c>
      <c r="F208" s="155">
        <v>1163404</v>
      </c>
      <c r="G208" s="155">
        <v>370558</v>
      </c>
      <c r="H208" s="155">
        <v>156113</v>
      </c>
      <c r="J208" s="259">
        <f t="shared" si="79"/>
        <v>0.91273753809769664</v>
      </c>
      <c r="K208" s="259">
        <f t="shared" si="80"/>
        <v>1.2864963615394822</v>
      </c>
      <c r="L208" s="259">
        <f t="shared" si="81"/>
        <v>1.2997560347618597</v>
      </c>
      <c r="M208" s="259">
        <f t="shared" si="82"/>
        <v>2.0637793250255001</v>
      </c>
      <c r="N208" s="259">
        <f t="shared" si="83"/>
        <v>2.2102280860810231</v>
      </c>
      <c r="O208" s="259">
        <f t="shared" si="84"/>
        <v>1.5419633950001481</v>
      </c>
    </row>
    <row r="209" spans="1:15">
      <c r="B209" s="155">
        <v>201703</v>
      </c>
      <c r="C209" s="155">
        <v>330229</v>
      </c>
      <c r="D209" s="155">
        <v>632108</v>
      </c>
      <c r="E209" s="155">
        <v>1022133</v>
      </c>
      <c r="F209" s="155">
        <v>1167545</v>
      </c>
      <c r="G209" s="155">
        <v>371456</v>
      </c>
      <c r="H209" s="155">
        <v>156581</v>
      </c>
      <c r="J209" s="259">
        <f t="shared" si="79"/>
        <v>0.91664584825319628</v>
      </c>
      <c r="K209" s="259">
        <f t="shared" si="80"/>
        <v>1.290266480235964</v>
      </c>
      <c r="L209" s="259">
        <f t="shared" si="81"/>
        <v>1.3028470258929459</v>
      </c>
      <c r="M209" s="259">
        <f t="shared" si="82"/>
        <v>2.0711251053261783</v>
      </c>
      <c r="N209" s="259">
        <f t="shared" si="83"/>
        <v>2.2155842916447965</v>
      </c>
      <c r="O209" s="259">
        <f t="shared" si="84"/>
        <v>1.5465859368055075</v>
      </c>
    </row>
    <row r="210" spans="1:15">
      <c r="B210" s="155">
        <v>201704</v>
      </c>
      <c r="C210" s="155">
        <v>331533</v>
      </c>
      <c r="D210" s="155">
        <v>634564</v>
      </c>
      <c r="E210" s="155">
        <v>1025254</v>
      </c>
      <c r="F210" s="155">
        <v>1173667</v>
      </c>
      <c r="G210" s="155">
        <v>372985</v>
      </c>
      <c r="H210" s="155">
        <v>157127</v>
      </c>
      <c r="J210" s="259">
        <f t="shared" si="79"/>
        <v>0.92026547640857381</v>
      </c>
      <c r="K210" s="259">
        <f t="shared" si="80"/>
        <v>1.2952796970841285</v>
      </c>
      <c r="L210" s="259">
        <f t="shared" si="81"/>
        <v>1.3068251633445416</v>
      </c>
      <c r="M210" s="259">
        <f t="shared" si="82"/>
        <v>2.0819850104217483</v>
      </c>
      <c r="N210" s="259">
        <f t="shared" si="83"/>
        <v>2.2247041561292171</v>
      </c>
      <c r="O210" s="259">
        <f t="shared" si="84"/>
        <v>1.5519789022450934</v>
      </c>
    </row>
    <row r="211" spans="1:15">
      <c r="B211" s="155">
        <v>201705</v>
      </c>
      <c r="C211" s="155">
        <v>332650</v>
      </c>
      <c r="D211" s="155">
        <v>636072</v>
      </c>
      <c r="E211" s="155">
        <v>1026966</v>
      </c>
      <c r="F211" s="155">
        <v>1178004</v>
      </c>
      <c r="G211" s="155">
        <v>373972</v>
      </c>
      <c r="H211" s="155">
        <v>157511</v>
      </c>
      <c r="J211" s="259">
        <f t="shared" si="79"/>
        <v>0.9233660321214241</v>
      </c>
      <c r="K211" s="259">
        <f t="shared" si="80"/>
        <v>1.2983578448882946</v>
      </c>
      <c r="L211" s="259">
        <f t="shared" si="81"/>
        <v>1.3090073393513124</v>
      </c>
      <c r="M211" s="259">
        <f t="shared" si="82"/>
        <v>2.0896784779812854</v>
      </c>
      <c r="N211" s="259">
        <f t="shared" si="83"/>
        <v>2.2305912105740324</v>
      </c>
      <c r="O211" s="259">
        <f t="shared" si="84"/>
        <v>1.5557717570597474</v>
      </c>
    </row>
    <row r="212" spans="1:15">
      <c r="B212" s="155">
        <v>201706</v>
      </c>
      <c r="C212" s="155">
        <v>334530</v>
      </c>
      <c r="D212" s="155">
        <v>638918</v>
      </c>
      <c r="E212" s="155">
        <v>1030947</v>
      </c>
      <c r="F212" s="155">
        <v>1185907</v>
      </c>
      <c r="G212" s="155">
        <v>376048</v>
      </c>
      <c r="H212" s="155">
        <v>157991</v>
      </c>
      <c r="J212" s="259">
        <f t="shared" si="79"/>
        <v>0.92858451443132417</v>
      </c>
      <c r="K212" s="259">
        <f t="shared" si="80"/>
        <v>1.304167134444433</v>
      </c>
      <c r="L212" s="259">
        <f t="shared" si="81"/>
        <v>1.3140816633483656</v>
      </c>
      <c r="M212" s="259">
        <f t="shared" si="82"/>
        <v>2.1036977249545434</v>
      </c>
      <c r="N212" s="259">
        <f t="shared" si="83"/>
        <v>2.2429737080689032</v>
      </c>
      <c r="O212" s="259">
        <f t="shared" si="84"/>
        <v>1.5605128255780647</v>
      </c>
    </row>
    <row r="213" spans="1:15">
      <c r="B213" s="155">
        <v>201707</v>
      </c>
      <c r="C213" s="155">
        <v>335452</v>
      </c>
      <c r="D213" s="155">
        <v>639067</v>
      </c>
      <c r="E213" s="155">
        <v>1030771</v>
      </c>
      <c r="F213" s="155">
        <v>1189059</v>
      </c>
      <c r="G213" s="155">
        <v>376974</v>
      </c>
      <c r="H213" s="155">
        <v>158276</v>
      </c>
      <c r="J213" s="259">
        <f t="shared" si="79"/>
        <v>0.93114379139394543</v>
      </c>
      <c r="K213" s="259">
        <f t="shared" si="80"/>
        <v>1.3044712750431207</v>
      </c>
      <c r="L213" s="259">
        <f t="shared" si="81"/>
        <v>1.3138573274972021</v>
      </c>
      <c r="M213" s="259">
        <f t="shared" si="82"/>
        <v>2.1092891037296555</v>
      </c>
      <c r="N213" s="259">
        <f t="shared" si="83"/>
        <v>2.2484969222694087</v>
      </c>
      <c r="O213" s="259">
        <f t="shared" si="84"/>
        <v>1.5633278350108155</v>
      </c>
    </row>
    <row r="214" spans="1:15">
      <c r="B214" s="155">
        <v>201708</v>
      </c>
      <c r="C214" s="155">
        <v>336775</v>
      </c>
      <c r="D214" s="155">
        <v>640174</v>
      </c>
      <c r="E214" s="155">
        <v>1032241</v>
      </c>
      <c r="F214" s="155">
        <v>1192947</v>
      </c>
      <c r="G214" s="155">
        <v>377705</v>
      </c>
      <c r="H214" s="155">
        <v>158683</v>
      </c>
      <c r="J214" s="259">
        <f t="shared" si="79"/>
        <v>0.93481615953011454</v>
      </c>
      <c r="K214" s="259">
        <f t="shared" si="80"/>
        <v>1.3067308968065237</v>
      </c>
      <c r="L214" s="259">
        <f t="shared" si="81"/>
        <v>1.3157310417086234</v>
      </c>
      <c r="M214" s="259">
        <f t="shared" si="82"/>
        <v>2.1161860836400725</v>
      </c>
      <c r="N214" s="259">
        <f t="shared" si="83"/>
        <v>2.252857040606957</v>
      </c>
      <c r="O214" s="259">
        <f t="shared" si="84"/>
        <v>1.5673478660253055</v>
      </c>
    </row>
    <row r="215" spans="1:15">
      <c r="B215" s="155">
        <v>201709</v>
      </c>
      <c r="C215" s="155">
        <v>338430</v>
      </c>
      <c r="D215" s="155">
        <v>641833</v>
      </c>
      <c r="E215" s="155">
        <v>1035467</v>
      </c>
      <c r="F215" s="155">
        <v>1198826</v>
      </c>
      <c r="G215" s="155">
        <v>379274</v>
      </c>
      <c r="H215" s="155">
        <v>159257</v>
      </c>
      <c r="J215" s="259">
        <f t="shared" si="79"/>
        <v>0.93941008943590432</v>
      </c>
      <c r="K215" s="259">
        <f t="shared" si="80"/>
        <v>1.3101172676335209</v>
      </c>
      <c r="L215" s="259">
        <f t="shared" si="81"/>
        <v>1.3198430158896064</v>
      </c>
      <c r="M215" s="259">
        <f t="shared" si="82"/>
        <v>2.1266149274912411</v>
      </c>
      <c r="N215" s="259">
        <f t="shared" si="83"/>
        <v>2.2622154888581383</v>
      </c>
      <c r="O215" s="259">
        <f t="shared" si="84"/>
        <v>1.5730173937951266</v>
      </c>
    </row>
    <row r="216" spans="1:15">
      <c r="B216" s="155">
        <v>201710</v>
      </c>
      <c r="C216" s="155">
        <v>340024</v>
      </c>
      <c r="D216" s="155">
        <v>643407</v>
      </c>
      <c r="E216" s="155">
        <v>1038628</v>
      </c>
      <c r="F216" s="155">
        <v>1203537</v>
      </c>
      <c r="G216" s="155">
        <v>380527</v>
      </c>
      <c r="H216" s="155">
        <v>159670</v>
      </c>
      <c r="J216" s="259">
        <f t="shared" si="79"/>
        <v>0.94383469624546856</v>
      </c>
      <c r="K216" s="259">
        <f t="shared" si="80"/>
        <v>1.3133301354344209</v>
      </c>
      <c r="L216" s="259">
        <f t="shared" si="81"/>
        <v>1.323872138761921</v>
      </c>
      <c r="M216" s="259">
        <f t="shared" si="82"/>
        <v>2.1349718391059471</v>
      </c>
      <c r="N216" s="259">
        <f t="shared" si="83"/>
        <v>2.2696891253519111</v>
      </c>
      <c r="O216" s="259">
        <f t="shared" si="84"/>
        <v>1.5770966881660955</v>
      </c>
    </row>
    <row r="217" spans="1:15">
      <c r="B217" s="155">
        <v>201711</v>
      </c>
      <c r="C217" s="155">
        <v>342411</v>
      </c>
      <c r="D217" s="155">
        <v>646670</v>
      </c>
      <c r="E217" s="155">
        <v>1043279</v>
      </c>
      <c r="F217" s="155">
        <v>1210033</v>
      </c>
      <c r="G217" s="155">
        <v>382311</v>
      </c>
      <c r="H217" s="155">
        <v>160258</v>
      </c>
      <c r="J217" s="259">
        <f t="shared" si="79"/>
        <v>0.9504605033059641</v>
      </c>
      <c r="K217" s="259">
        <f t="shared" si="80"/>
        <v>1.3199906104244701</v>
      </c>
      <c r="L217" s="259">
        <f t="shared" si="81"/>
        <v>1.3298004685560163</v>
      </c>
      <c r="M217" s="259">
        <f t="shared" si="82"/>
        <v>2.1464951882566856</v>
      </c>
      <c r="N217" s="259">
        <f t="shared" si="83"/>
        <v>2.2803299613494299</v>
      </c>
      <c r="O217" s="259">
        <f t="shared" si="84"/>
        <v>1.5829044971010342</v>
      </c>
    </row>
    <row r="218" spans="1:15">
      <c r="B218" s="155">
        <v>201712</v>
      </c>
      <c r="C218" s="155">
        <v>344906</v>
      </c>
      <c r="D218" s="155">
        <v>648997</v>
      </c>
      <c r="E218" s="155">
        <v>1047587</v>
      </c>
      <c r="F218" s="155">
        <v>1216328</v>
      </c>
      <c r="G218" s="155">
        <v>383896</v>
      </c>
      <c r="H218" s="155">
        <v>160735</v>
      </c>
      <c r="J218" s="259">
        <f t="shared" si="79"/>
        <v>0.95738609552043263</v>
      </c>
      <c r="K218" s="259">
        <f t="shared" si="80"/>
        <v>1.3247405109153816</v>
      </c>
      <c r="L218" s="259">
        <f t="shared" si="81"/>
        <v>1.3352915983674469</v>
      </c>
      <c r="M218" s="259">
        <f t="shared" si="82"/>
        <v>2.1576619805756354</v>
      </c>
      <c r="N218" s="259">
        <f t="shared" si="83"/>
        <v>2.289783843107315</v>
      </c>
      <c r="O218" s="259">
        <f t="shared" si="84"/>
        <v>1.587615933941112</v>
      </c>
    </row>
    <row r="219" spans="1:15">
      <c r="A219">
        <v>2018</v>
      </c>
      <c r="B219" s="155">
        <v>201801</v>
      </c>
      <c r="C219" s="155">
        <v>346409</v>
      </c>
      <c r="D219" s="155">
        <v>650216</v>
      </c>
      <c r="E219" s="155">
        <v>1049225</v>
      </c>
      <c r="F219" s="155">
        <v>1219431</v>
      </c>
      <c r="G219" s="155">
        <v>384665</v>
      </c>
      <c r="H219" s="155">
        <v>161069</v>
      </c>
      <c r="J219" s="259">
        <f t="shared" ref="J219:J230" si="85">C219/C$3</f>
        <v>0.96155810557988997</v>
      </c>
      <c r="K219" s="259">
        <f t="shared" ref="K219:K230" si="86">D219/D$3</f>
        <v>1.3272287484308183</v>
      </c>
      <c r="L219" s="259">
        <f t="shared" ref="L219:L230" si="87">E219/E$3</f>
        <v>1.3373794513458876</v>
      </c>
      <c r="M219" s="259">
        <f t="shared" ref="M219:M230" si="88">F219/F$3</f>
        <v>2.1631664375360327</v>
      </c>
      <c r="N219" s="259">
        <f t="shared" ref="N219:N230" si="89">G219/G$3</f>
        <v>2.294370616023286</v>
      </c>
      <c r="O219" s="259">
        <f t="shared" ref="O219:O230" si="90">H219/H$3</f>
        <v>1.5909149274517744</v>
      </c>
    </row>
    <row r="220" spans="1:15">
      <c r="B220" s="155">
        <v>201802</v>
      </c>
      <c r="C220" s="155">
        <v>348519</v>
      </c>
      <c r="D220" s="155">
        <v>652580</v>
      </c>
      <c r="E220" s="155">
        <v>1051967</v>
      </c>
      <c r="F220" s="155">
        <v>1225173</v>
      </c>
      <c r="G220" s="155">
        <v>386030</v>
      </c>
      <c r="H220" s="155">
        <v>161602</v>
      </c>
      <c r="J220" s="259">
        <f t="shared" si="85"/>
        <v>0.96741501923621409</v>
      </c>
      <c r="K220" s="259">
        <f t="shared" si="86"/>
        <v>1.3320541737683838</v>
      </c>
      <c r="L220" s="259">
        <f t="shared" si="87"/>
        <v>1.3408745019361714</v>
      </c>
      <c r="M220" s="259">
        <f t="shared" si="88"/>
        <v>2.1733522550889175</v>
      </c>
      <c r="N220" s="259">
        <f t="shared" si="89"/>
        <v>2.3025122870639882</v>
      </c>
      <c r="O220" s="259">
        <f t="shared" si="90"/>
        <v>1.5961794889523226</v>
      </c>
    </row>
    <row r="221" spans="1:15">
      <c r="B221" s="155">
        <v>201803</v>
      </c>
      <c r="C221" s="155">
        <v>349859</v>
      </c>
      <c r="D221" s="155">
        <v>653852</v>
      </c>
      <c r="E221" s="155">
        <v>1053635</v>
      </c>
      <c r="F221" s="155">
        <v>1229032</v>
      </c>
      <c r="G221" s="155">
        <v>387077</v>
      </c>
      <c r="H221" s="155">
        <v>162053</v>
      </c>
      <c r="J221" s="259">
        <f t="shared" si="85"/>
        <v>0.97113457577624929</v>
      </c>
      <c r="K221" s="259">
        <f t="shared" si="86"/>
        <v>1.3346505955236219</v>
      </c>
      <c r="L221" s="259">
        <f t="shared" si="87"/>
        <v>1.3430005939801515</v>
      </c>
      <c r="M221" s="259">
        <f t="shared" si="88"/>
        <v>2.1801977914763406</v>
      </c>
      <c r="N221" s="259">
        <f t="shared" si="89"/>
        <v>2.3087572171589446</v>
      </c>
      <c r="O221" s="259">
        <f t="shared" si="90"/>
        <v>1.6006341179143249</v>
      </c>
    </row>
    <row r="222" spans="1:15">
      <c r="B222" s="155">
        <v>201804</v>
      </c>
      <c r="C222" s="155">
        <v>351164</v>
      </c>
      <c r="D222" s="155">
        <v>654573</v>
      </c>
      <c r="E222" s="155">
        <v>1054365</v>
      </c>
      <c r="F222" s="155">
        <v>1232021</v>
      </c>
      <c r="G222" s="155">
        <v>387868</v>
      </c>
      <c r="H222" s="155">
        <v>162334</v>
      </c>
      <c r="J222" s="259">
        <f t="shared" si="85"/>
        <v>0.97475697972008946</v>
      </c>
      <c r="K222" s="259">
        <f t="shared" si="86"/>
        <v>1.336122309427338</v>
      </c>
      <c r="L222" s="259">
        <f t="shared" si="87"/>
        <v>1.343931077908272</v>
      </c>
      <c r="M222" s="259">
        <f t="shared" si="88"/>
        <v>2.1855000221739322</v>
      </c>
      <c r="N222" s="259">
        <f t="shared" si="89"/>
        <v>2.3134752111466335</v>
      </c>
      <c r="O222" s="259">
        <f t="shared" si="90"/>
        <v>1.6034096184427566</v>
      </c>
    </row>
    <row r="223" spans="1:15">
      <c r="B223" s="155">
        <v>201805</v>
      </c>
      <c r="C223" s="155">
        <v>353021</v>
      </c>
      <c r="D223" s="155">
        <v>656379</v>
      </c>
      <c r="E223" s="155">
        <v>1057134</v>
      </c>
      <c r="F223" s="155">
        <v>1236850</v>
      </c>
      <c r="G223" s="155">
        <v>389271</v>
      </c>
      <c r="H223" s="155">
        <v>162711</v>
      </c>
      <c r="J223" s="259">
        <f t="shared" si="85"/>
        <v>0.97991161889534717</v>
      </c>
      <c r="K223" s="259">
        <f t="shared" si="86"/>
        <v>1.339808738428879</v>
      </c>
      <c r="L223" s="259">
        <f t="shared" si="87"/>
        <v>1.3474605436575411</v>
      </c>
      <c r="M223" s="259">
        <f t="shared" si="88"/>
        <v>2.1940662557097874</v>
      </c>
      <c r="N223" s="259">
        <f t="shared" si="89"/>
        <v>2.3218435367657584</v>
      </c>
      <c r="O223" s="259">
        <f t="shared" si="90"/>
        <v>1.6071333326748516</v>
      </c>
    </row>
    <row r="224" spans="1:15">
      <c r="B224" s="155">
        <v>201806</v>
      </c>
      <c r="C224" s="155">
        <v>355308</v>
      </c>
      <c r="D224" s="155">
        <v>659087</v>
      </c>
      <c r="E224" s="155">
        <v>1061199</v>
      </c>
      <c r="F224" s="155">
        <v>1243673</v>
      </c>
      <c r="G224" s="155">
        <v>390967</v>
      </c>
      <c r="H224" s="155">
        <v>163084</v>
      </c>
      <c r="J224" s="259">
        <f t="shared" si="85"/>
        <v>0.98625984710957149</v>
      </c>
      <c r="K224" s="259">
        <f t="shared" si="86"/>
        <v>1.345336340719119</v>
      </c>
      <c r="L224" s="259">
        <f t="shared" si="87"/>
        <v>1.352641937038104</v>
      </c>
      <c r="M224" s="259">
        <f t="shared" si="88"/>
        <v>2.2061696749301523</v>
      </c>
      <c r="N224" s="259">
        <f t="shared" si="89"/>
        <v>2.3319594884764041</v>
      </c>
      <c r="O224" s="259">
        <f t="shared" si="90"/>
        <v>1.6108175380026273</v>
      </c>
    </row>
    <row r="225" spans="2:15">
      <c r="B225" s="155">
        <v>201807</v>
      </c>
      <c r="C225" s="155">
        <v>356686</v>
      </c>
      <c r="D225" s="155">
        <v>660066</v>
      </c>
      <c r="E225" s="155">
        <v>1062467</v>
      </c>
      <c r="F225" s="155">
        <v>1245789</v>
      </c>
      <c r="G225" s="155">
        <v>391241</v>
      </c>
      <c r="H225" s="155">
        <v>163181</v>
      </c>
      <c r="J225" s="259">
        <f t="shared" si="85"/>
        <v>0.99008488361118974</v>
      </c>
      <c r="K225" s="259">
        <f t="shared" si="86"/>
        <v>1.3473346873373409</v>
      </c>
      <c r="L225" s="259">
        <f t="shared" si="87"/>
        <v>1.3542581748748945</v>
      </c>
      <c r="M225" s="259">
        <f t="shared" si="88"/>
        <v>2.2099232781941551</v>
      </c>
      <c r="N225" s="259">
        <f t="shared" si="89"/>
        <v>2.3335937872787134</v>
      </c>
      <c r="O225" s="259">
        <f t="shared" si="90"/>
        <v>1.6117756289323706</v>
      </c>
    </row>
    <row r="226" spans="2:15">
      <c r="B226" s="155">
        <v>201808</v>
      </c>
      <c r="C226" s="155">
        <v>358601</v>
      </c>
      <c r="D226" s="155">
        <v>661877</v>
      </c>
      <c r="E226" s="155">
        <v>1065151</v>
      </c>
      <c r="F226" s="155">
        <v>1248214</v>
      </c>
      <c r="G226" s="155">
        <v>391939</v>
      </c>
      <c r="H226" s="155">
        <v>163285</v>
      </c>
      <c r="J226" s="259">
        <f t="shared" si="85"/>
        <v>0.99540051851728484</v>
      </c>
      <c r="K226" s="259">
        <f t="shared" si="86"/>
        <v>1.3510313223992407</v>
      </c>
      <c r="L226" s="259">
        <f t="shared" si="87"/>
        <v>1.3576792966051359</v>
      </c>
      <c r="M226" s="259">
        <f t="shared" si="88"/>
        <v>2.2142250210652357</v>
      </c>
      <c r="N226" s="259">
        <f t="shared" si="89"/>
        <v>2.3377570740086844</v>
      </c>
      <c r="O226" s="259">
        <f t="shared" si="90"/>
        <v>1.6128028604446727</v>
      </c>
    </row>
    <row r="227" spans="2:15">
      <c r="B227" s="155">
        <v>201809</v>
      </c>
      <c r="C227" s="155">
        <v>360507</v>
      </c>
      <c r="D227" s="155">
        <v>663688</v>
      </c>
      <c r="E227" s="155">
        <v>1069005</v>
      </c>
      <c r="F227" s="155">
        <v>1251977</v>
      </c>
      <c r="G227" s="155">
        <v>392762</v>
      </c>
      <c r="H227" s="155">
        <v>163378</v>
      </c>
      <c r="J227" s="259">
        <f t="shared" si="85"/>
        <v>1.0006911713272155</v>
      </c>
      <c r="K227" s="259">
        <f t="shared" si="86"/>
        <v>1.3547279574611404</v>
      </c>
      <c r="L227" s="259">
        <f t="shared" si="87"/>
        <v>1.3625917418914062</v>
      </c>
      <c r="M227" s="259">
        <f t="shared" si="88"/>
        <v>2.2209002616524014</v>
      </c>
      <c r="N227" s="259">
        <f t="shared" si="89"/>
        <v>2.3426659350097818</v>
      </c>
      <c r="O227" s="259">
        <f t="shared" si="90"/>
        <v>1.6137214424700967</v>
      </c>
    </row>
    <row r="228" spans="2:15">
      <c r="B228" s="155">
        <v>201810</v>
      </c>
      <c r="C228" s="155">
        <v>362159</v>
      </c>
      <c r="D228" s="155">
        <v>664715</v>
      </c>
      <c r="E228" s="155">
        <v>1072451</v>
      </c>
      <c r="F228" s="155">
        <v>1253902</v>
      </c>
      <c r="G228" s="155">
        <v>393159</v>
      </c>
      <c r="H228" s="155">
        <v>163396</v>
      </c>
      <c r="J228" s="259">
        <f t="shared" si="85"/>
        <v>1.0052767738676172</v>
      </c>
      <c r="K228" s="259">
        <f t="shared" si="86"/>
        <v>1.3568242822588052</v>
      </c>
      <c r="L228" s="259">
        <f t="shared" si="87"/>
        <v>1.3669841358863433</v>
      </c>
      <c r="M228" s="259">
        <f t="shared" si="88"/>
        <v>2.2243150472304758</v>
      </c>
      <c r="N228" s="259">
        <f t="shared" si="89"/>
        <v>2.3450338788948799</v>
      </c>
      <c r="O228" s="259">
        <f t="shared" si="90"/>
        <v>1.6138992325395336</v>
      </c>
    </row>
    <row r="229" spans="2:15">
      <c r="B229" s="155">
        <v>201811</v>
      </c>
      <c r="C229" s="155">
        <v>364029</v>
      </c>
      <c r="D229" s="155">
        <v>667538</v>
      </c>
      <c r="E229" s="155">
        <v>1077429</v>
      </c>
      <c r="F229" s="155">
        <v>1258678</v>
      </c>
      <c r="G229" s="155">
        <v>394374</v>
      </c>
      <c r="H229" s="155">
        <v>163516</v>
      </c>
      <c r="J229" s="259">
        <f t="shared" si="85"/>
        <v>1.0104674982928901</v>
      </c>
      <c r="K229" s="259">
        <f t="shared" si="86"/>
        <v>1.3625866239372939</v>
      </c>
      <c r="L229" s="259">
        <f t="shared" si="87"/>
        <v>1.373329271494816</v>
      </c>
      <c r="M229" s="259">
        <f t="shared" si="88"/>
        <v>2.2327872632932726</v>
      </c>
      <c r="N229" s="259">
        <f t="shared" si="89"/>
        <v>2.3522808608102306</v>
      </c>
      <c r="O229" s="259">
        <f t="shared" si="90"/>
        <v>1.6150844996691129</v>
      </c>
    </row>
    <row r="230" spans="2:15">
      <c r="B230" s="155">
        <v>201812</v>
      </c>
      <c r="C230" s="155">
        <v>365679</v>
      </c>
      <c r="D230" s="155">
        <v>669326</v>
      </c>
      <c r="E230" s="155">
        <v>1080706</v>
      </c>
      <c r="F230" s="155">
        <v>1261641</v>
      </c>
      <c r="G230" s="155">
        <v>395079</v>
      </c>
      <c r="H230" s="155">
        <v>163555</v>
      </c>
      <c r="J230" s="259">
        <f t="shared" si="85"/>
        <v>1.0150475492563662</v>
      </c>
      <c r="K230" s="259">
        <f t="shared" si="86"/>
        <v>1.3662363111215439</v>
      </c>
      <c r="L230" s="259">
        <f t="shared" si="87"/>
        <v>1.3775062520872157</v>
      </c>
      <c r="M230" s="259">
        <f t="shared" si="88"/>
        <v>2.238043372211628</v>
      </c>
      <c r="N230" s="259">
        <f t="shared" si="89"/>
        <v>2.3564858996993845</v>
      </c>
      <c r="O230" s="259">
        <f t="shared" si="90"/>
        <v>1.6154697114862262</v>
      </c>
    </row>
  </sheetData>
  <mergeCells count="1">
    <mergeCell ref="P1:Q1"/>
  </mergeCells>
  <phoneticPr fontId="0" type="noConversion"/>
  <hyperlinks>
    <hyperlink ref="P1:Q1" location="Contents!A1" display="Back to Contents" xr:uid="{00000000-0004-0000-1600-000000000000}"/>
  </hyperlinks>
  <pageMargins left="0.75" right="0.75" top="1" bottom="1" header="0.5" footer="0.5"/>
  <pageSetup paperSize="9" orientation="portrait" horizontalDpi="4294967292" verticalDpi="4294967292"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5" tint="0.39997558519241921"/>
  </sheetPr>
  <dimension ref="A1:W50"/>
  <sheetViews>
    <sheetView zoomScaleNormal="100" workbookViewId="0">
      <selection activeCell="M1" sqref="M1:N1"/>
    </sheetView>
  </sheetViews>
  <sheetFormatPr defaultColWidth="8.85546875" defaultRowHeight="12.75"/>
  <sheetData>
    <row r="1" spans="1:23" ht="24.75" customHeight="1">
      <c r="A1" s="28" t="s">
        <v>726</v>
      </c>
      <c r="B1" s="24"/>
      <c r="C1" s="24"/>
      <c r="D1" s="24"/>
      <c r="E1" s="24"/>
      <c r="F1" s="24"/>
      <c r="G1" s="24"/>
      <c r="H1" s="103"/>
      <c r="I1" s="103"/>
      <c r="J1" s="103"/>
      <c r="K1" s="103"/>
      <c r="L1" s="103"/>
      <c r="M1" s="693" t="s">
        <v>473</v>
      </c>
      <c r="N1" s="693"/>
      <c r="O1" s="103"/>
      <c r="P1" s="103"/>
      <c r="Q1" s="103"/>
      <c r="R1" s="103"/>
      <c r="S1" s="103"/>
      <c r="T1" s="103"/>
      <c r="U1" s="103"/>
      <c r="V1" s="103"/>
      <c r="W1" s="103"/>
    </row>
    <row r="2" spans="1:23">
      <c r="A2" s="155"/>
      <c r="B2" s="694" t="s">
        <v>379</v>
      </c>
      <c r="C2" s="695"/>
      <c r="D2" s="695"/>
      <c r="E2" s="695"/>
      <c r="F2" s="696"/>
      <c r="G2" s="694" t="s">
        <v>380</v>
      </c>
      <c r="H2" s="695"/>
      <c r="I2" s="695"/>
      <c r="J2" s="695"/>
      <c r="K2" s="696"/>
    </row>
    <row r="3" spans="1:23">
      <c r="A3" s="155" t="s">
        <v>400</v>
      </c>
      <c r="B3" s="258" t="s">
        <v>154</v>
      </c>
      <c r="C3" s="258" t="s">
        <v>442</v>
      </c>
      <c r="D3" s="258" t="s">
        <v>443</v>
      </c>
      <c r="E3" s="258" t="s">
        <v>444</v>
      </c>
      <c r="F3" s="258" t="s">
        <v>445</v>
      </c>
      <c r="G3" s="258" t="s">
        <v>154</v>
      </c>
      <c r="H3" s="258" t="s">
        <v>442</v>
      </c>
      <c r="I3" s="258" t="s">
        <v>443</v>
      </c>
      <c r="J3" s="258" t="s">
        <v>444</v>
      </c>
      <c r="K3" s="258" t="s">
        <v>445</v>
      </c>
    </row>
    <row r="4" spans="1:23">
      <c r="A4" s="155" t="s">
        <v>540</v>
      </c>
      <c r="B4" s="314">
        <v>2461.0548306000001</v>
      </c>
      <c r="C4" s="314">
        <v>2544.6431849999999</v>
      </c>
      <c r="D4" s="314">
        <v>2675.7672213999999</v>
      </c>
      <c r="E4" s="314">
        <v>2764.8536533000001</v>
      </c>
      <c r="F4" s="314">
        <v>3696.4597795999998</v>
      </c>
      <c r="G4" s="314">
        <v>5213.7058608999996</v>
      </c>
      <c r="H4" s="314">
        <v>2471.9997825999999</v>
      </c>
      <c r="I4" s="314">
        <v>2690.2229272</v>
      </c>
      <c r="J4" s="314">
        <v>2887.6528729000001</v>
      </c>
      <c r="K4" s="314">
        <v>4492.7721221000002</v>
      </c>
    </row>
    <row r="5" spans="1:23">
      <c r="A5" s="155" t="s">
        <v>541</v>
      </c>
      <c r="B5" s="314">
        <v>2379.41219</v>
      </c>
      <c r="C5" s="314">
        <v>3844.353263</v>
      </c>
      <c r="D5" s="314">
        <v>2648.1248452</v>
      </c>
      <c r="E5" s="314">
        <v>2653.3699786000002</v>
      </c>
      <c r="F5" s="314">
        <v>4095.2823997</v>
      </c>
      <c r="G5" s="314">
        <v>3846.9303528999999</v>
      </c>
      <c r="H5" s="314">
        <v>3952.2843072999999</v>
      </c>
      <c r="I5" s="314">
        <v>4115.5442967999998</v>
      </c>
      <c r="J5" s="314">
        <v>2561.2852229999999</v>
      </c>
      <c r="K5" s="314">
        <v>5584.0420756000003</v>
      </c>
    </row>
    <row r="6" spans="1:23">
      <c r="A6" s="155" t="s">
        <v>432</v>
      </c>
      <c r="B6" s="314">
        <v>1980.9246903000001</v>
      </c>
      <c r="C6" s="314">
        <v>1344.7986943000001</v>
      </c>
      <c r="D6" s="314">
        <v>1076.7409252</v>
      </c>
      <c r="E6" s="314">
        <v>1221.4479042999999</v>
      </c>
      <c r="F6" s="314">
        <v>1787.6898294</v>
      </c>
      <c r="G6" s="314">
        <v>686.128152</v>
      </c>
      <c r="H6" s="314">
        <v>1319.9748664000001</v>
      </c>
      <c r="I6" s="314">
        <v>3030.1520002000002</v>
      </c>
      <c r="J6" s="314">
        <v>1316.5463087999999</v>
      </c>
      <c r="K6" s="314">
        <v>6133.4400237</v>
      </c>
    </row>
    <row r="7" spans="1:23">
      <c r="A7" s="155">
        <v>1980</v>
      </c>
      <c r="B7" s="314">
        <v>5096.5173863999999</v>
      </c>
      <c r="C7" s="314">
        <v>3724.1464405000002</v>
      </c>
      <c r="D7" s="314">
        <v>4491.2969112999999</v>
      </c>
      <c r="E7" s="314">
        <v>2716.3185665999999</v>
      </c>
      <c r="F7" s="314">
        <v>1982.4678097000001</v>
      </c>
      <c r="G7" s="314">
        <v>6373.5152416999999</v>
      </c>
      <c r="H7" s="314">
        <v>6221.3400906999996</v>
      </c>
      <c r="I7" s="314">
        <v>7468.2001620999999</v>
      </c>
      <c r="J7" s="314">
        <v>4929.3994322999997</v>
      </c>
      <c r="K7" s="314">
        <v>3654.8610417</v>
      </c>
    </row>
    <row r="8" spans="1:23">
      <c r="A8" s="155">
        <v>1981</v>
      </c>
      <c r="B8" s="314">
        <v>4948.6708017000001</v>
      </c>
      <c r="C8" s="314">
        <v>3078.2244907999998</v>
      </c>
      <c r="D8" s="314">
        <v>3733.2313976999999</v>
      </c>
      <c r="E8" s="314">
        <v>2825.8819503999998</v>
      </c>
      <c r="F8" s="314">
        <v>2211.1913092999998</v>
      </c>
      <c r="G8" s="314">
        <v>9801.5734893999997</v>
      </c>
      <c r="H8" s="314">
        <v>7288.4430051999998</v>
      </c>
      <c r="I8" s="314">
        <v>6779.3064329999997</v>
      </c>
      <c r="J8" s="314">
        <v>3752.1678207999998</v>
      </c>
      <c r="K8" s="314">
        <v>4156.8060452999998</v>
      </c>
    </row>
    <row r="9" spans="1:23">
      <c r="A9" s="155">
        <v>1982</v>
      </c>
      <c r="B9" s="314">
        <v>5970.3139481999997</v>
      </c>
      <c r="C9" s="314">
        <v>4244.6491051000003</v>
      </c>
      <c r="D9" s="314">
        <v>3232.8036490999998</v>
      </c>
      <c r="E9" s="314">
        <v>3797.8213185999998</v>
      </c>
      <c r="F9" s="314">
        <v>2275.3370359</v>
      </c>
      <c r="G9" s="314">
        <v>8360.3733209999991</v>
      </c>
      <c r="H9" s="314">
        <v>7166.9422957999996</v>
      </c>
      <c r="I9" s="314">
        <v>4630.6470891999998</v>
      </c>
      <c r="J9" s="314">
        <v>3995.2458324999998</v>
      </c>
      <c r="K9" s="314">
        <v>3905.8259945</v>
      </c>
    </row>
    <row r="10" spans="1:23">
      <c r="A10" s="155">
        <v>1983</v>
      </c>
      <c r="B10" s="314">
        <v>5259.8188952</v>
      </c>
      <c r="C10" s="314">
        <v>3042.5158373999998</v>
      </c>
      <c r="D10" s="314">
        <v>2972.0193118000002</v>
      </c>
      <c r="E10" s="314">
        <v>2556.1055194999999</v>
      </c>
      <c r="F10" s="314">
        <v>2146.3609197999999</v>
      </c>
      <c r="G10" s="314">
        <v>5763.5703394000002</v>
      </c>
      <c r="H10" s="314">
        <v>4448.3743074000004</v>
      </c>
      <c r="I10" s="314">
        <v>3311.5835198999998</v>
      </c>
      <c r="J10" s="314">
        <v>3786.9934471000001</v>
      </c>
      <c r="K10" s="314">
        <v>4589.2405627999997</v>
      </c>
    </row>
    <row r="11" spans="1:23">
      <c r="A11" s="155">
        <v>1984</v>
      </c>
      <c r="B11" s="314">
        <v>4853.1766881000003</v>
      </c>
      <c r="C11" s="314">
        <v>4295.4611151999998</v>
      </c>
      <c r="D11" s="314">
        <v>3243.4979683000001</v>
      </c>
      <c r="E11" s="314">
        <v>3243.6278922000001</v>
      </c>
      <c r="F11" s="314">
        <v>2386.5322726999998</v>
      </c>
      <c r="G11" s="314">
        <v>3529.1732864999999</v>
      </c>
      <c r="H11" s="314">
        <v>3490.4785099999999</v>
      </c>
      <c r="I11" s="314">
        <v>3837.7066261</v>
      </c>
      <c r="J11" s="314">
        <v>3949.6361077000001</v>
      </c>
      <c r="K11" s="314">
        <v>4666.5454171000001</v>
      </c>
    </row>
    <row r="12" spans="1:23">
      <c r="A12" s="155">
        <v>1985</v>
      </c>
      <c r="B12" s="314">
        <v>5761.3758434000001</v>
      </c>
      <c r="C12" s="314">
        <v>4103.1404756000002</v>
      </c>
      <c r="D12" s="314">
        <v>3416.2138943</v>
      </c>
      <c r="E12" s="314">
        <v>3174.3760723999999</v>
      </c>
      <c r="F12" s="314">
        <v>2376.2640523999999</v>
      </c>
      <c r="G12" s="314">
        <v>5815.5231145999996</v>
      </c>
      <c r="H12" s="314">
        <v>3600.1622409000001</v>
      </c>
      <c r="I12" s="314">
        <v>4590.5101181</v>
      </c>
      <c r="J12" s="314">
        <v>3885.5840564</v>
      </c>
      <c r="K12" s="314">
        <v>4474.3243874</v>
      </c>
    </row>
    <row r="13" spans="1:23">
      <c r="A13" s="155">
        <v>1986</v>
      </c>
      <c r="B13" s="314">
        <v>5965.9358732999999</v>
      </c>
      <c r="C13" s="314">
        <v>4411.0139220999999</v>
      </c>
      <c r="D13" s="314">
        <v>3405.7655138</v>
      </c>
      <c r="E13" s="314">
        <v>3129.1830515000001</v>
      </c>
      <c r="F13" s="314">
        <v>2892.9102358999999</v>
      </c>
      <c r="G13" s="314">
        <v>8820.7691501999998</v>
      </c>
      <c r="H13" s="314">
        <v>4548.0425525000001</v>
      </c>
      <c r="I13" s="314">
        <v>4490.3098318000002</v>
      </c>
      <c r="J13" s="314">
        <v>4355.5676721</v>
      </c>
      <c r="K13" s="314">
        <v>4410.6466864000004</v>
      </c>
    </row>
    <row r="14" spans="1:23">
      <c r="A14" s="155">
        <v>1987</v>
      </c>
      <c r="B14" s="314">
        <v>5201.8422612000004</v>
      </c>
      <c r="C14" s="314">
        <v>4616.8497780999996</v>
      </c>
      <c r="D14" s="314">
        <v>3829.6023733000002</v>
      </c>
      <c r="E14" s="314">
        <v>4087.1523934000002</v>
      </c>
      <c r="F14" s="314">
        <v>3724.8333739999998</v>
      </c>
      <c r="G14" s="314">
        <v>6061.0600709999999</v>
      </c>
      <c r="H14" s="314">
        <v>4597.7573070999997</v>
      </c>
      <c r="I14" s="314">
        <v>5029.6380614</v>
      </c>
      <c r="J14" s="314">
        <v>4707.3488742</v>
      </c>
      <c r="K14" s="314">
        <v>4181.1266618</v>
      </c>
    </row>
    <row r="15" spans="1:23">
      <c r="A15" s="155">
        <v>1988</v>
      </c>
      <c r="B15" s="314">
        <v>5408.7147514999997</v>
      </c>
      <c r="C15" s="314">
        <v>5444.2193386999998</v>
      </c>
      <c r="D15" s="314">
        <v>4443.9055074999997</v>
      </c>
      <c r="E15" s="314">
        <v>4021.6024806</v>
      </c>
      <c r="F15" s="314">
        <v>3715.2887093999998</v>
      </c>
      <c r="G15" s="314">
        <v>5914.2934422999997</v>
      </c>
      <c r="H15" s="314">
        <v>4822.4114196999999</v>
      </c>
      <c r="I15" s="314">
        <v>5153.5159081000002</v>
      </c>
      <c r="J15" s="314">
        <v>4948.0766036000005</v>
      </c>
      <c r="K15" s="314">
        <v>4891.5252160999999</v>
      </c>
    </row>
    <row r="16" spans="1:23">
      <c r="A16" s="155">
        <v>1989</v>
      </c>
      <c r="B16" s="314">
        <v>6414.4332659000002</v>
      </c>
      <c r="C16" s="314">
        <v>5577.2814070000004</v>
      </c>
      <c r="D16" s="314">
        <v>4672.1563347000001</v>
      </c>
      <c r="E16" s="314">
        <v>4545.9701418000004</v>
      </c>
      <c r="F16" s="314">
        <v>3875.2930864</v>
      </c>
      <c r="G16" s="314">
        <v>5234.4632529</v>
      </c>
      <c r="H16" s="314">
        <v>3991.8326551999999</v>
      </c>
      <c r="I16" s="314">
        <v>5119.7738038999996</v>
      </c>
      <c r="J16" s="314">
        <v>5407.9182419999997</v>
      </c>
      <c r="K16" s="314">
        <v>4886.6250475999996</v>
      </c>
    </row>
    <row r="17" spans="1:11">
      <c r="A17" s="155">
        <v>1990</v>
      </c>
      <c r="B17" s="314">
        <v>5977.4653023999999</v>
      </c>
      <c r="C17" s="314">
        <v>6033.8915206000001</v>
      </c>
      <c r="D17" s="314">
        <v>5152.8786400999998</v>
      </c>
      <c r="E17" s="314">
        <v>4660.2253712000002</v>
      </c>
      <c r="F17" s="314">
        <v>4550.0515524000002</v>
      </c>
      <c r="G17" s="314">
        <v>6519.4261146999997</v>
      </c>
      <c r="H17" s="314">
        <v>4106.1777884000003</v>
      </c>
      <c r="I17" s="314">
        <v>5523.2273447999996</v>
      </c>
      <c r="J17" s="314">
        <v>5914.4412781000001</v>
      </c>
      <c r="K17" s="314">
        <v>4961.0055958000003</v>
      </c>
    </row>
    <row r="18" spans="1:11">
      <c r="A18" s="155">
        <v>1991</v>
      </c>
      <c r="B18" s="314">
        <v>6567.2681875999997</v>
      </c>
      <c r="C18" s="314">
        <v>6485.7893328</v>
      </c>
      <c r="D18" s="314">
        <v>5559.6285834</v>
      </c>
      <c r="E18" s="314">
        <v>5235.0420609000003</v>
      </c>
      <c r="F18" s="314">
        <v>5124.7460364999997</v>
      </c>
      <c r="G18" s="314">
        <v>5503.9667073000001</v>
      </c>
      <c r="H18" s="314">
        <v>5175.1242909000002</v>
      </c>
      <c r="I18" s="314">
        <v>5959.8979391000003</v>
      </c>
      <c r="J18" s="314">
        <v>6239.6137626</v>
      </c>
      <c r="K18" s="314">
        <v>4964.6171317999997</v>
      </c>
    </row>
    <row r="19" spans="1:11">
      <c r="A19" s="155">
        <v>1992</v>
      </c>
      <c r="B19" s="314">
        <v>6368.1471471000004</v>
      </c>
      <c r="C19" s="314">
        <v>6608.6647131999998</v>
      </c>
      <c r="D19" s="314">
        <v>6085.7659895999996</v>
      </c>
      <c r="E19" s="314">
        <v>5714.7009052000003</v>
      </c>
      <c r="F19" s="314">
        <v>5380.4105885999998</v>
      </c>
      <c r="G19" s="314">
        <v>6975.5886780000001</v>
      </c>
      <c r="H19" s="314">
        <v>5167.5610459</v>
      </c>
      <c r="I19" s="314">
        <v>6428.9338495000002</v>
      </c>
      <c r="J19" s="314">
        <v>6520.1610098000001</v>
      </c>
      <c r="K19" s="314">
        <v>5307.0155612999997</v>
      </c>
    </row>
    <row r="20" spans="1:11">
      <c r="A20" s="155">
        <v>1993</v>
      </c>
      <c r="B20" s="314">
        <v>6582.9323045000001</v>
      </c>
      <c r="C20" s="314">
        <v>7048.7175158</v>
      </c>
      <c r="D20" s="314">
        <v>6484.3384456000003</v>
      </c>
      <c r="E20" s="314">
        <v>6462.2204044999999</v>
      </c>
      <c r="F20" s="314">
        <v>5428.2697178999997</v>
      </c>
      <c r="G20" s="314">
        <v>6076.5038568</v>
      </c>
      <c r="H20" s="314">
        <v>6633.3294047999998</v>
      </c>
      <c r="I20" s="314">
        <v>6532.9576950999999</v>
      </c>
      <c r="J20" s="314">
        <v>6796.5985615</v>
      </c>
      <c r="K20" s="314">
        <v>5215.2488397999996</v>
      </c>
    </row>
    <row r="21" spans="1:11">
      <c r="A21" s="155">
        <v>1994</v>
      </c>
      <c r="B21" s="314">
        <v>6745.3326116999997</v>
      </c>
      <c r="C21" s="314">
        <v>7403.4247009999999</v>
      </c>
      <c r="D21" s="314">
        <v>6870.8319597</v>
      </c>
      <c r="E21" s="314">
        <v>7120.5007729999998</v>
      </c>
      <c r="F21" s="314">
        <v>5638.1152393000002</v>
      </c>
      <c r="G21" s="314">
        <v>12148.853697</v>
      </c>
      <c r="H21" s="314">
        <v>5816.3412938000001</v>
      </c>
      <c r="I21" s="314">
        <v>6910.6737461000002</v>
      </c>
      <c r="J21" s="314">
        <v>6985.1835549999996</v>
      </c>
      <c r="K21" s="314">
        <v>5761.5699599999998</v>
      </c>
    </row>
    <row r="22" spans="1:11">
      <c r="A22" s="155">
        <v>1995</v>
      </c>
      <c r="B22" s="314">
        <v>7094.7215619999997</v>
      </c>
      <c r="C22" s="314">
        <v>7684.7757811000001</v>
      </c>
      <c r="D22" s="314">
        <v>7473.8005025000002</v>
      </c>
      <c r="E22" s="314">
        <v>7890.2717909000003</v>
      </c>
      <c r="F22" s="314">
        <v>6750.5625375999998</v>
      </c>
      <c r="G22" s="314">
        <v>5866.5669429</v>
      </c>
      <c r="H22" s="314">
        <v>6263.2782915999996</v>
      </c>
      <c r="I22" s="314">
        <v>7551.8139633999999</v>
      </c>
      <c r="J22" s="314">
        <v>7755.9647524000002</v>
      </c>
      <c r="K22" s="314">
        <v>6063.2077435000001</v>
      </c>
    </row>
    <row r="23" spans="1:11">
      <c r="A23" s="155">
        <v>1996</v>
      </c>
      <c r="B23" s="314">
        <v>7420.9140154999996</v>
      </c>
      <c r="C23" s="314">
        <v>8195.0574395000003</v>
      </c>
      <c r="D23" s="314">
        <v>8078.6354074999999</v>
      </c>
      <c r="E23" s="314">
        <v>8829.2561363000004</v>
      </c>
      <c r="F23" s="314">
        <v>7407.0581371999997</v>
      </c>
      <c r="G23" s="314">
        <v>2809.2133333000002</v>
      </c>
      <c r="H23" s="314">
        <v>7567.4566519999998</v>
      </c>
      <c r="I23" s="314">
        <v>7722.1779651999996</v>
      </c>
      <c r="J23" s="314">
        <v>7961.9276602999998</v>
      </c>
      <c r="K23" s="314">
        <v>6635.8012453000001</v>
      </c>
    </row>
    <row r="24" spans="1:11">
      <c r="A24" s="155">
        <v>1997</v>
      </c>
      <c r="B24" s="314">
        <v>7509.9421997999998</v>
      </c>
      <c r="C24" s="314">
        <v>8366.0132126999997</v>
      </c>
      <c r="D24" s="314">
        <v>8329.4772489000006</v>
      </c>
      <c r="E24" s="314">
        <v>9094.9925552000004</v>
      </c>
      <c r="F24" s="314">
        <v>7470.2027565999997</v>
      </c>
      <c r="G24" s="314">
        <v>5178.7352198999997</v>
      </c>
      <c r="H24" s="314">
        <v>7823.6796342999996</v>
      </c>
      <c r="I24" s="314">
        <v>8179.1391550999997</v>
      </c>
      <c r="J24" s="314">
        <v>8535.8647916999998</v>
      </c>
      <c r="K24" s="314">
        <v>7592.3229627999999</v>
      </c>
    </row>
    <row r="25" spans="1:11">
      <c r="A25" s="155">
        <v>1998</v>
      </c>
      <c r="B25" s="314">
        <v>7643.1592922</v>
      </c>
      <c r="C25" s="314">
        <v>8616.1286495999993</v>
      </c>
      <c r="D25" s="314">
        <v>8800.6294761000008</v>
      </c>
      <c r="E25" s="314">
        <v>9006.2156837000002</v>
      </c>
      <c r="F25" s="314">
        <v>7928.2611565999996</v>
      </c>
      <c r="G25" s="314">
        <v>4179.5294597000002</v>
      </c>
      <c r="H25" s="314">
        <v>8036.2406996999998</v>
      </c>
      <c r="I25" s="314">
        <v>8583.6953169999997</v>
      </c>
      <c r="J25" s="314">
        <v>8869.7466652000003</v>
      </c>
      <c r="K25" s="314">
        <v>7863.3426282999999</v>
      </c>
    </row>
    <row r="26" spans="1:11">
      <c r="A26" s="155">
        <v>1999</v>
      </c>
      <c r="B26" s="314">
        <v>7872.2874846000004</v>
      </c>
      <c r="C26" s="314">
        <v>8764.5485991000005</v>
      </c>
      <c r="D26" s="314">
        <v>9059.8134356999999</v>
      </c>
      <c r="E26" s="314">
        <v>9052.8517802999995</v>
      </c>
      <c r="F26" s="314">
        <v>8201.6614539000002</v>
      </c>
      <c r="G26" s="314">
        <v>6877.3540351000001</v>
      </c>
      <c r="H26" s="314">
        <v>7585.5292017000002</v>
      </c>
      <c r="I26" s="314">
        <v>8891.6102666000006</v>
      </c>
      <c r="J26" s="314">
        <v>9521.3139198000008</v>
      </c>
      <c r="K26" s="314">
        <v>8611.7918253000007</v>
      </c>
    </row>
    <row r="27" spans="1:11">
      <c r="A27" s="155">
        <v>2000</v>
      </c>
      <c r="B27" s="314">
        <v>8299.3693488000008</v>
      </c>
      <c r="C27" s="314">
        <v>8985.5969372</v>
      </c>
      <c r="D27" s="314">
        <v>9199.9664986000007</v>
      </c>
      <c r="E27" s="314">
        <v>9912.5216684999996</v>
      </c>
      <c r="F27" s="314">
        <v>8547.3303159000006</v>
      </c>
      <c r="G27" s="314">
        <v>7455.2837141999998</v>
      </c>
      <c r="H27" s="314">
        <v>6510.8995543000001</v>
      </c>
      <c r="I27" s="314">
        <v>9746.4474616000007</v>
      </c>
      <c r="J27" s="314">
        <v>9576.9896131000005</v>
      </c>
      <c r="K27" s="314">
        <v>8887.7036693999999</v>
      </c>
    </row>
    <row r="28" spans="1:11">
      <c r="A28" s="155">
        <v>2001</v>
      </c>
      <c r="B28" s="314">
        <v>8569.8586470999999</v>
      </c>
      <c r="C28" s="314">
        <v>9450.9237171000004</v>
      </c>
      <c r="D28" s="314">
        <v>9631.8005002999998</v>
      </c>
      <c r="E28" s="314">
        <v>9848.0481299000003</v>
      </c>
      <c r="F28" s="314">
        <v>8803.1030102000004</v>
      </c>
      <c r="G28" s="314">
        <v>6069.4181951999999</v>
      </c>
      <c r="H28" s="314">
        <v>6878.1063771999998</v>
      </c>
      <c r="I28" s="314">
        <v>10284.811919</v>
      </c>
      <c r="J28" s="314">
        <v>9847.5751476999994</v>
      </c>
      <c r="K28" s="314">
        <v>9079.1380253000007</v>
      </c>
    </row>
    <row r="29" spans="1:11">
      <c r="A29" s="155">
        <v>2002</v>
      </c>
      <c r="B29" s="314">
        <v>8837.6935403000007</v>
      </c>
      <c r="C29" s="314">
        <v>9558.0849527999999</v>
      </c>
      <c r="D29" s="314">
        <v>9828.8462104999999</v>
      </c>
      <c r="E29" s="314">
        <v>10390.341668999999</v>
      </c>
      <c r="F29" s="314">
        <v>8868.2957592000002</v>
      </c>
      <c r="G29" s="314">
        <v>6596.5570987999999</v>
      </c>
      <c r="H29" s="314">
        <v>7585.1974866999999</v>
      </c>
      <c r="I29" s="314">
        <v>10575.179236</v>
      </c>
      <c r="J29" s="314">
        <v>10287.904746</v>
      </c>
      <c r="K29" s="314">
        <v>8773.7959933999991</v>
      </c>
    </row>
    <row r="30" spans="1:11">
      <c r="A30" s="155">
        <v>2003</v>
      </c>
      <c r="B30" s="314">
        <v>8553.3350969999992</v>
      </c>
      <c r="C30" s="314">
        <v>9331.0210671000004</v>
      </c>
      <c r="D30" s="314">
        <v>9968.1106980999994</v>
      </c>
      <c r="E30" s="314">
        <v>10720.598458</v>
      </c>
      <c r="F30" s="314">
        <v>9465.3682403999992</v>
      </c>
      <c r="G30" s="314">
        <v>6705.9346605999999</v>
      </c>
      <c r="H30" s="314">
        <v>8472.1060608999996</v>
      </c>
      <c r="I30" s="314">
        <v>11486.007481000001</v>
      </c>
      <c r="J30" s="314">
        <v>10849.419798000001</v>
      </c>
      <c r="K30" s="314">
        <v>9068.3353415000001</v>
      </c>
    </row>
    <row r="31" spans="1:11">
      <c r="A31" s="155">
        <v>2004</v>
      </c>
      <c r="B31" s="314">
        <v>9689.6285344000007</v>
      </c>
      <c r="C31" s="314">
        <v>10659.390308</v>
      </c>
      <c r="D31" s="314">
        <v>11218.410625</v>
      </c>
      <c r="E31" s="314">
        <v>12100.654317</v>
      </c>
      <c r="F31" s="314">
        <v>10127.530547</v>
      </c>
      <c r="G31" s="314">
        <v>9173.5642551000001</v>
      </c>
      <c r="H31" s="314">
        <v>8690.7086276999999</v>
      </c>
      <c r="I31" s="314">
        <v>12672.796988</v>
      </c>
      <c r="J31" s="314">
        <v>11613.125045000001</v>
      </c>
      <c r="K31" s="314">
        <v>9694.7939944999998</v>
      </c>
    </row>
    <row r="32" spans="1:11">
      <c r="A32" s="155">
        <v>2005</v>
      </c>
      <c r="B32" s="314">
        <v>9841.0152314000006</v>
      </c>
      <c r="C32" s="314">
        <v>10772.488722</v>
      </c>
      <c r="D32" s="314">
        <v>11288.960213</v>
      </c>
      <c r="E32" s="314">
        <v>12189.903203</v>
      </c>
      <c r="F32" s="314">
        <v>10382.846266</v>
      </c>
      <c r="G32" s="314">
        <v>6356.2826019000004</v>
      </c>
      <c r="H32" s="314">
        <v>9883.0043592999991</v>
      </c>
      <c r="I32" s="314">
        <v>14872.978756</v>
      </c>
      <c r="J32" s="314">
        <v>12967.141763</v>
      </c>
      <c r="K32" s="314">
        <v>10562.787869</v>
      </c>
    </row>
    <row r="33" spans="1:11">
      <c r="A33" s="155">
        <v>2006</v>
      </c>
      <c r="B33" s="314">
        <v>9961.6012869000006</v>
      </c>
      <c r="C33" s="314">
        <v>10916.241818</v>
      </c>
      <c r="D33" s="314">
        <v>11369.083041</v>
      </c>
      <c r="E33" s="314">
        <v>12220.234186</v>
      </c>
      <c r="F33" s="314">
        <v>10794.438792999999</v>
      </c>
      <c r="G33" s="314">
        <v>4628.5843272000002</v>
      </c>
      <c r="H33" s="314">
        <v>10076.173871999999</v>
      </c>
      <c r="I33" s="314">
        <v>14807.011665</v>
      </c>
      <c r="J33" s="314">
        <v>13921.433134999999</v>
      </c>
      <c r="K33" s="314">
        <v>11616.704437</v>
      </c>
    </row>
    <row r="34" spans="1:11">
      <c r="A34" s="155">
        <v>2007</v>
      </c>
      <c r="B34" s="314">
        <v>9605.0860775000001</v>
      </c>
      <c r="C34" s="314">
        <v>10433.273482000001</v>
      </c>
      <c r="D34" s="314">
        <v>10902.158184</v>
      </c>
      <c r="E34" s="314">
        <v>11758.627560000001</v>
      </c>
      <c r="F34" s="314">
        <v>10937.366980000001</v>
      </c>
      <c r="G34" s="314">
        <v>5617.8973284000003</v>
      </c>
      <c r="H34" s="314">
        <v>9630.6305456999999</v>
      </c>
      <c r="I34" s="314">
        <v>14418.496058999999</v>
      </c>
      <c r="J34" s="314">
        <v>15079.028652999999</v>
      </c>
      <c r="K34" s="314">
        <v>13349.020834999999</v>
      </c>
    </row>
    <row r="35" spans="1:11">
      <c r="A35" s="155">
        <v>2008</v>
      </c>
      <c r="B35" s="314">
        <v>9981.8104237999996</v>
      </c>
      <c r="C35" s="314">
        <v>10770.547422</v>
      </c>
      <c r="D35" s="314">
        <v>11301.490659999999</v>
      </c>
      <c r="E35" s="314">
        <v>12144.38132</v>
      </c>
      <c r="F35" s="314">
        <v>11413.540790999999</v>
      </c>
      <c r="G35" s="314">
        <v>5784.7557881000002</v>
      </c>
      <c r="H35" s="314">
        <v>11281.469440999999</v>
      </c>
      <c r="I35" s="314">
        <v>13654.580821</v>
      </c>
      <c r="J35" s="314">
        <v>15563.590961</v>
      </c>
      <c r="K35" s="314">
        <v>13395.569439999999</v>
      </c>
    </row>
    <row r="36" spans="1:11">
      <c r="A36" s="155">
        <v>2009</v>
      </c>
      <c r="B36" s="314">
        <v>8862.8365030000004</v>
      </c>
      <c r="C36" s="314">
        <v>10597.436968</v>
      </c>
      <c r="D36" s="314">
        <v>10985.392214</v>
      </c>
      <c r="E36" s="314">
        <v>11974.301103</v>
      </c>
      <c r="F36" s="314">
        <v>11647.565541</v>
      </c>
      <c r="G36" s="314">
        <v>7509.4628243999996</v>
      </c>
      <c r="H36" s="314">
        <v>13352.047943</v>
      </c>
      <c r="I36" s="314">
        <v>14548.038407</v>
      </c>
      <c r="J36" s="314">
        <v>16056.502375</v>
      </c>
      <c r="K36" s="314">
        <v>13755.509642999999</v>
      </c>
    </row>
    <row r="37" spans="1:11">
      <c r="A37" s="155">
        <v>2010</v>
      </c>
      <c r="B37" s="314">
        <v>9833.6344709000005</v>
      </c>
      <c r="C37" s="314">
        <v>11331.860513</v>
      </c>
      <c r="D37" s="314">
        <v>12086.237397000001</v>
      </c>
      <c r="E37" s="314">
        <v>13149.876872000001</v>
      </c>
      <c r="F37" s="314">
        <v>12182.132032</v>
      </c>
      <c r="G37" s="314">
        <v>6111.1543140000003</v>
      </c>
      <c r="H37" s="314">
        <v>13719.489315000001</v>
      </c>
      <c r="I37" s="314">
        <v>15059.088361</v>
      </c>
      <c r="J37" s="314">
        <v>16829.935774000001</v>
      </c>
      <c r="K37" s="314">
        <v>13196.193501</v>
      </c>
    </row>
    <row r="38" spans="1:11">
      <c r="A38" s="155">
        <v>2011</v>
      </c>
      <c r="B38" s="314">
        <v>10064.791862</v>
      </c>
      <c r="C38" s="314">
        <v>11834.940629999999</v>
      </c>
      <c r="D38" s="314">
        <v>12658.617528000001</v>
      </c>
      <c r="E38" s="314">
        <v>13944.451583</v>
      </c>
      <c r="F38" s="314">
        <v>12649.122012</v>
      </c>
      <c r="G38" s="314">
        <v>10216.075989000001</v>
      </c>
      <c r="H38" s="314">
        <v>15068.343299</v>
      </c>
      <c r="I38" s="314">
        <v>16331.613382</v>
      </c>
      <c r="J38" s="314">
        <v>17948.540776999998</v>
      </c>
      <c r="K38" s="314">
        <v>16832.270211999999</v>
      </c>
    </row>
    <row r="39" spans="1:11">
      <c r="A39" s="155">
        <v>2012</v>
      </c>
      <c r="B39" s="314">
        <v>10130.268048</v>
      </c>
      <c r="C39" s="314">
        <v>11527.512860000001</v>
      </c>
      <c r="D39" s="314">
        <v>12752.564554</v>
      </c>
      <c r="E39" s="314">
        <v>14664.41964</v>
      </c>
      <c r="F39" s="314">
        <v>13446.542341</v>
      </c>
      <c r="G39" s="314">
        <v>13314.574436000001</v>
      </c>
      <c r="H39" s="314">
        <v>12573.960510999999</v>
      </c>
      <c r="I39" s="314">
        <v>16341.218053000001</v>
      </c>
      <c r="J39" s="314">
        <v>18333.419564</v>
      </c>
      <c r="K39" s="314">
        <v>19094.393530000001</v>
      </c>
    </row>
    <row r="40" spans="1:11">
      <c r="A40" s="155">
        <v>2013</v>
      </c>
      <c r="B40" s="314">
        <v>9236.2855113000005</v>
      </c>
      <c r="C40" s="314">
        <v>10236.639696</v>
      </c>
      <c r="D40" s="314">
        <v>12522.528104999999</v>
      </c>
      <c r="E40" s="314">
        <v>15126.325725000001</v>
      </c>
      <c r="F40" s="314">
        <v>13721.830408</v>
      </c>
      <c r="G40" s="314">
        <v>12094.163415999999</v>
      </c>
      <c r="H40" s="314">
        <v>9407.2900291999995</v>
      </c>
      <c r="I40" s="314">
        <v>16074.965629</v>
      </c>
      <c r="J40" s="314">
        <v>19307.972773000001</v>
      </c>
      <c r="K40" s="314">
        <v>20235.888649</v>
      </c>
    </row>
    <row r="41" spans="1:11">
      <c r="A41" s="155">
        <v>2014</v>
      </c>
      <c r="B41" s="381">
        <v>10391.761035</v>
      </c>
      <c r="C41" s="381">
        <v>11005.456514</v>
      </c>
      <c r="D41" s="381">
        <v>12995.459081000001</v>
      </c>
      <c r="E41" s="381">
        <v>15955.07101</v>
      </c>
      <c r="F41" s="381">
        <v>14769.354486</v>
      </c>
      <c r="G41" s="381">
        <v>14062.960934999999</v>
      </c>
      <c r="H41" s="381">
        <v>14170.92388</v>
      </c>
      <c r="I41" s="381">
        <v>18128.204237000002</v>
      </c>
      <c r="J41" s="381">
        <v>20485.032061000002</v>
      </c>
      <c r="K41" s="381">
        <v>21408.957448000001</v>
      </c>
    </row>
    <row r="42" spans="1:11">
      <c r="A42" s="155">
        <v>2015</v>
      </c>
      <c r="B42" s="314">
        <v>10313.596905</v>
      </c>
      <c r="C42" s="314">
        <v>11437.078031999999</v>
      </c>
      <c r="D42" s="314">
        <v>14002.422494</v>
      </c>
      <c r="E42" s="314">
        <v>17163.136503999998</v>
      </c>
      <c r="F42" s="314">
        <v>15496.188314999999</v>
      </c>
      <c r="G42" s="314">
        <v>11835.716189999999</v>
      </c>
      <c r="H42" s="314">
        <v>17365.761620000001</v>
      </c>
      <c r="I42" s="314">
        <v>19566.352509</v>
      </c>
      <c r="J42" s="314">
        <v>21396.680984999999</v>
      </c>
      <c r="K42" s="314">
        <v>23137.833385999998</v>
      </c>
    </row>
    <row r="43" spans="1:11">
      <c r="A43" s="155">
        <v>2016</v>
      </c>
      <c r="B43" s="314">
        <v>11558.190543999999</v>
      </c>
      <c r="C43" s="314">
        <v>12229.766584000001</v>
      </c>
      <c r="D43" s="314">
        <v>14752.472377</v>
      </c>
      <c r="E43" s="314">
        <v>17613.163267</v>
      </c>
      <c r="F43" s="314">
        <v>15996.327327000001</v>
      </c>
      <c r="G43" s="314">
        <v>8987.7821827000007</v>
      </c>
      <c r="H43" s="314">
        <v>14802.939560000001</v>
      </c>
      <c r="I43" s="314">
        <v>19965.120199000001</v>
      </c>
      <c r="J43" s="314">
        <v>22386.662687</v>
      </c>
      <c r="K43" s="314">
        <v>21463.081050000001</v>
      </c>
    </row>
    <row r="44" spans="1:11">
      <c r="A44" s="155">
        <v>2017</v>
      </c>
      <c r="B44" s="314">
        <v>12080.088453</v>
      </c>
      <c r="C44" s="314">
        <v>12581.680281999999</v>
      </c>
      <c r="D44" s="314">
        <v>15311.619789</v>
      </c>
      <c r="E44" s="314">
        <v>17122.078015999999</v>
      </c>
      <c r="F44" s="314">
        <v>18104.243592999999</v>
      </c>
      <c r="G44" s="314">
        <v>7447.1932436999996</v>
      </c>
      <c r="H44" s="314">
        <v>11698.903345000001</v>
      </c>
      <c r="I44" s="314">
        <v>17878.565714</v>
      </c>
      <c r="J44" s="314">
        <v>22058.539996</v>
      </c>
      <c r="K44" s="314">
        <v>18841.14777</v>
      </c>
    </row>
    <row r="50" spans="1:19">
      <c r="A50" s="633" t="s">
        <v>1196</v>
      </c>
      <c r="B50" s="633"/>
      <c r="C50" s="633"/>
      <c r="D50" s="633"/>
      <c r="E50" s="633"/>
      <c r="F50" s="633"/>
      <c r="G50" s="633"/>
      <c r="H50" s="633"/>
      <c r="I50" s="633"/>
      <c r="J50" s="633"/>
      <c r="K50" s="633"/>
      <c r="L50" s="633"/>
      <c r="M50" s="633"/>
      <c r="N50" s="633"/>
      <c r="O50" s="633"/>
      <c r="P50" s="633"/>
      <c r="Q50" s="633"/>
      <c r="R50" s="633"/>
      <c r="S50" s="633"/>
    </row>
  </sheetData>
  <mergeCells count="3">
    <mergeCell ref="B2:F2"/>
    <mergeCell ref="G2:K2"/>
    <mergeCell ref="M1:N1"/>
  </mergeCells>
  <phoneticPr fontId="0" type="noConversion"/>
  <hyperlinks>
    <hyperlink ref="M1:N1" location="Contents!A1" display="Back to Contents" xr:uid="{00000000-0004-0000-1700-000000000000}"/>
  </hyperlinks>
  <pageMargins left="0.75" right="0.75" top="1" bottom="1" header="0.5" footer="0.5"/>
  <pageSetup paperSize="9" orientation="portrait" horizontalDpi="4294967292" verticalDpi="4294967292"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39997558519241921"/>
  </sheetPr>
  <dimension ref="A1:AA22"/>
  <sheetViews>
    <sheetView workbookViewId="0">
      <selection activeCell="M1" sqref="M1:N1"/>
    </sheetView>
  </sheetViews>
  <sheetFormatPr defaultRowHeight="12.75"/>
  <sheetData>
    <row r="1" spans="1:27" ht="22.5" customHeight="1">
      <c r="A1" s="28" t="s">
        <v>350</v>
      </c>
      <c r="B1" s="24"/>
      <c r="C1" s="24"/>
      <c r="D1" s="24"/>
      <c r="E1" s="24"/>
      <c r="F1" s="24"/>
      <c r="G1" s="103"/>
      <c r="H1" s="103"/>
      <c r="I1" s="103"/>
      <c r="J1" s="103"/>
      <c r="K1" s="103"/>
      <c r="L1" s="103"/>
      <c r="M1" s="693" t="s">
        <v>473</v>
      </c>
      <c r="N1" s="693"/>
      <c r="O1" s="103"/>
      <c r="P1" s="103"/>
      <c r="Q1" s="103"/>
      <c r="R1" s="103"/>
      <c r="S1" s="103"/>
      <c r="T1" s="103"/>
      <c r="U1" s="103"/>
      <c r="V1" s="103"/>
      <c r="W1" s="103"/>
    </row>
    <row r="2" spans="1:27" ht="16.5" customHeight="1">
      <c r="A2" s="155" t="s">
        <v>173</v>
      </c>
      <c r="B2" s="155"/>
      <c r="C2" s="155"/>
      <c r="D2" s="155"/>
      <c r="E2" s="155"/>
      <c r="F2" s="155"/>
      <c r="G2" s="155"/>
      <c r="H2" s="155"/>
      <c r="I2" s="155"/>
      <c r="J2" s="155"/>
      <c r="K2" s="155"/>
      <c r="L2" s="155"/>
      <c r="M2" s="155"/>
      <c r="N2" s="96"/>
      <c r="O2" s="44"/>
      <c r="P2" s="44"/>
      <c r="Q2" s="44"/>
      <c r="R2" s="44"/>
      <c r="S2" s="44"/>
      <c r="T2" s="44"/>
      <c r="U2" s="44"/>
      <c r="V2" s="44"/>
      <c r="W2" s="44"/>
      <c r="X2" s="44"/>
      <c r="Y2" s="44"/>
      <c r="Z2" s="44"/>
      <c r="AA2" s="44"/>
    </row>
    <row r="3" spans="1:27" ht="22.5">
      <c r="A3" s="312" t="s">
        <v>408</v>
      </c>
      <c r="B3" s="308" t="s">
        <v>224</v>
      </c>
      <c r="C3" s="308" t="s">
        <v>218</v>
      </c>
      <c r="D3" s="308" t="s">
        <v>225</v>
      </c>
      <c r="E3" s="308" t="s">
        <v>219</v>
      </c>
      <c r="F3" s="308" t="s">
        <v>226</v>
      </c>
      <c r="G3" s="308" t="s">
        <v>220</v>
      </c>
      <c r="H3" s="308" t="s">
        <v>227</v>
      </c>
      <c r="I3" s="308" t="s">
        <v>221</v>
      </c>
      <c r="J3" s="308" t="s">
        <v>228</v>
      </c>
      <c r="K3" s="308" t="s">
        <v>222</v>
      </c>
      <c r="L3" s="308" t="s">
        <v>229</v>
      </c>
      <c r="M3" s="308" t="s">
        <v>223</v>
      </c>
      <c r="O3" s="502" t="s">
        <v>909</v>
      </c>
      <c r="P3" s="502" t="s">
        <v>910</v>
      </c>
      <c r="Q3" s="502" t="s">
        <v>911</v>
      </c>
      <c r="R3" s="502" t="s">
        <v>891</v>
      </c>
    </row>
    <row r="4" spans="1:27">
      <c r="A4" s="155">
        <v>2000</v>
      </c>
      <c r="B4" s="155">
        <v>8606</v>
      </c>
      <c r="C4" s="155">
        <v>3395</v>
      </c>
      <c r="D4" s="155">
        <v>4718</v>
      </c>
      <c r="E4" s="155">
        <v>550</v>
      </c>
      <c r="F4" s="155">
        <v>9079</v>
      </c>
      <c r="G4" s="155">
        <v>3917</v>
      </c>
      <c r="H4" s="155">
        <v>11687</v>
      </c>
      <c r="I4" s="155">
        <v>3485</v>
      </c>
      <c r="J4" s="155">
        <v>16076</v>
      </c>
      <c r="K4" s="155">
        <v>6993</v>
      </c>
      <c r="L4" s="155">
        <v>7484</v>
      </c>
      <c r="M4" s="155">
        <v>2014</v>
      </c>
      <c r="O4" s="155">
        <f>SUM(B4:C4)</f>
        <v>12001</v>
      </c>
      <c r="P4" s="155">
        <f>SUM(D4:E4)</f>
        <v>5268</v>
      </c>
      <c r="Q4" s="155">
        <f>SUM(F4:I4)</f>
        <v>28168</v>
      </c>
      <c r="R4" s="155">
        <f>SUM(J4:M4)</f>
        <v>32567</v>
      </c>
    </row>
    <row r="5" spans="1:27">
      <c r="A5" s="155">
        <v>2001</v>
      </c>
      <c r="B5" s="155">
        <v>8427</v>
      </c>
      <c r="C5" s="155">
        <v>3516</v>
      </c>
      <c r="D5" s="155">
        <v>4407</v>
      </c>
      <c r="E5" s="155">
        <v>506</v>
      </c>
      <c r="F5" s="155">
        <v>9231</v>
      </c>
      <c r="G5" s="155">
        <v>3898</v>
      </c>
      <c r="H5" s="155">
        <v>11510</v>
      </c>
      <c r="I5" s="155">
        <v>3404</v>
      </c>
      <c r="J5" s="155">
        <v>16443</v>
      </c>
      <c r="K5" s="155">
        <v>7068</v>
      </c>
      <c r="L5" s="155">
        <v>8026</v>
      </c>
      <c r="M5" s="155">
        <v>2080</v>
      </c>
      <c r="O5" s="155">
        <f t="shared" ref="O5:O12" si="0">SUM(B5:C5)</f>
        <v>11943</v>
      </c>
      <c r="P5" s="155">
        <f t="shared" ref="P5:P12" si="1">SUM(D5:E5)</f>
        <v>4913</v>
      </c>
      <c r="Q5" s="155">
        <f t="shared" ref="Q5:Q12" si="2">SUM(F5:I5)</f>
        <v>28043</v>
      </c>
      <c r="R5" s="155">
        <f t="shared" ref="R5:R12" si="3">SUM(J5:M5)</f>
        <v>33617</v>
      </c>
    </row>
    <row r="6" spans="1:27">
      <c r="A6" s="155">
        <v>2002</v>
      </c>
      <c r="B6" s="155">
        <v>8514</v>
      </c>
      <c r="C6" s="155">
        <v>3752</v>
      </c>
      <c r="D6" s="155">
        <v>4236</v>
      </c>
      <c r="E6" s="155">
        <v>477</v>
      </c>
      <c r="F6" s="155">
        <v>9247</v>
      </c>
      <c r="G6" s="155">
        <v>3947</v>
      </c>
      <c r="H6" s="155">
        <v>11407</v>
      </c>
      <c r="I6" s="155">
        <v>3422</v>
      </c>
      <c r="J6" s="155">
        <v>16937</v>
      </c>
      <c r="K6" s="155">
        <v>7243</v>
      </c>
      <c r="L6" s="155">
        <v>8650</v>
      </c>
      <c r="M6" s="155">
        <v>2203</v>
      </c>
      <c r="O6" s="155">
        <f t="shared" si="0"/>
        <v>12266</v>
      </c>
      <c r="P6" s="155">
        <f t="shared" si="1"/>
        <v>4713</v>
      </c>
      <c r="Q6" s="155">
        <f t="shared" si="2"/>
        <v>28023</v>
      </c>
      <c r="R6" s="155">
        <f t="shared" si="3"/>
        <v>35033</v>
      </c>
    </row>
    <row r="7" spans="1:27">
      <c r="A7" s="155">
        <v>2003</v>
      </c>
      <c r="B7" s="155">
        <v>8974</v>
      </c>
      <c r="C7" s="155">
        <v>4033</v>
      </c>
      <c r="D7" s="155">
        <v>4225</v>
      </c>
      <c r="E7" s="155">
        <v>431</v>
      </c>
      <c r="F7" s="155">
        <v>9289</v>
      </c>
      <c r="G7" s="155">
        <v>3980</v>
      </c>
      <c r="H7" s="155">
        <v>11353</v>
      </c>
      <c r="I7" s="155">
        <v>3416</v>
      </c>
      <c r="J7" s="155">
        <v>17663</v>
      </c>
      <c r="K7" s="155">
        <v>7539</v>
      </c>
      <c r="L7" s="155">
        <v>9474</v>
      </c>
      <c r="M7" s="155">
        <v>2455</v>
      </c>
      <c r="O7" s="155">
        <f t="shared" si="0"/>
        <v>13007</v>
      </c>
      <c r="P7" s="155">
        <f t="shared" si="1"/>
        <v>4656</v>
      </c>
      <c r="Q7" s="155">
        <f t="shared" si="2"/>
        <v>28038</v>
      </c>
      <c r="R7" s="155">
        <f t="shared" si="3"/>
        <v>37131</v>
      </c>
    </row>
    <row r="8" spans="1:27">
      <c r="A8" s="155">
        <v>2004</v>
      </c>
      <c r="B8" s="155">
        <v>10142</v>
      </c>
      <c r="C8" s="155">
        <v>4145</v>
      </c>
      <c r="D8" s="155">
        <v>4221</v>
      </c>
      <c r="E8" s="155">
        <v>417</v>
      </c>
      <c r="F8" s="155">
        <v>10023</v>
      </c>
      <c r="G8" s="155">
        <v>4062</v>
      </c>
      <c r="H8" s="155">
        <v>11312</v>
      </c>
      <c r="I8" s="155">
        <v>3443</v>
      </c>
      <c r="J8" s="155">
        <v>18722</v>
      </c>
      <c r="K8" s="155">
        <v>8007</v>
      </c>
      <c r="L8" s="155">
        <v>10377</v>
      </c>
      <c r="M8" s="155">
        <v>2813</v>
      </c>
      <c r="O8" s="155">
        <f t="shared" si="0"/>
        <v>14287</v>
      </c>
      <c r="P8" s="155">
        <f t="shared" si="1"/>
        <v>4638</v>
      </c>
      <c r="Q8" s="155">
        <f t="shared" si="2"/>
        <v>28840</v>
      </c>
      <c r="R8" s="155">
        <f t="shared" si="3"/>
        <v>39919</v>
      </c>
    </row>
    <row r="9" spans="1:27">
      <c r="A9" s="155">
        <v>2005</v>
      </c>
      <c r="B9" s="155">
        <v>13648</v>
      </c>
      <c r="C9" s="155">
        <v>4325</v>
      </c>
      <c r="D9" s="155">
        <v>4384</v>
      </c>
      <c r="E9" s="155">
        <v>409</v>
      </c>
      <c r="F9" s="155">
        <v>10991</v>
      </c>
      <c r="G9" s="155">
        <v>4238</v>
      </c>
      <c r="H9" s="155">
        <v>11434</v>
      </c>
      <c r="I9" s="155">
        <v>3488</v>
      </c>
      <c r="J9" s="155">
        <v>20043</v>
      </c>
      <c r="K9" s="155">
        <v>8602</v>
      </c>
      <c r="L9" s="155">
        <v>11581</v>
      </c>
      <c r="M9" s="155">
        <v>3426</v>
      </c>
      <c r="O9" s="155">
        <f t="shared" si="0"/>
        <v>17973</v>
      </c>
      <c r="P9" s="155">
        <f t="shared" si="1"/>
        <v>4793</v>
      </c>
      <c r="Q9" s="155">
        <f t="shared" si="2"/>
        <v>30151</v>
      </c>
      <c r="R9" s="155">
        <f t="shared" si="3"/>
        <v>43652</v>
      </c>
    </row>
    <row r="10" spans="1:27">
      <c r="A10" s="155">
        <v>2006</v>
      </c>
      <c r="B10" s="155">
        <v>16678</v>
      </c>
      <c r="C10" s="155">
        <v>4611</v>
      </c>
      <c r="D10" s="155">
        <v>4637</v>
      </c>
      <c r="E10" s="155">
        <v>418</v>
      </c>
      <c r="F10" s="155">
        <v>12572</v>
      </c>
      <c r="G10" s="155">
        <v>4528</v>
      </c>
      <c r="H10" s="155">
        <v>11646</v>
      </c>
      <c r="I10" s="155">
        <v>3615</v>
      </c>
      <c r="J10" s="155">
        <v>21899</v>
      </c>
      <c r="K10" s="155">
        <v>9269</v>
      </c>
      <c r="L10" s="155">
        <v>13105</v>
      </c>
      <c r="M10" s="155">
        <v>4215</v>
      </c>
      <c r="O10" s="155">
        <f t="shared" si="0"/>
        <v>21289</v>
      </c>
      <c r="P10" s="155">
        <f t="shared" si="1"/>
        <v>5055</v>
      </c>
      <c r="Q10" s="155">
        <f t="shared" si="2"/>
        <v>32361</v>
      </c>
      <c r="R10" s="155">
        <f t="shared" si="3"/>
        <v>48488</v>
      </c>
    </row>
    <row r="11" spans="1:27">
      <c r="A11" s="155">
        <v>2007</v>
      </c>
      <c r="B11" s="155">
        <v>19412</v>
      </c>
      <c r="C11" s="155">
        <v>4795</v>
      </c>
      <c r="D11" s="155">
        <v>4968</v>
      </c>
      <c r="E11" s="155">
        <v>435</v>
      </c>
      <c r="F11" s="155">
        <v>14246</v>
      </c>
      <c r="G11" s="155">
        <v>5007</v>
      </c>
      <c r="H11" s="155">
        <v>11914</v>
      </c>
      <c r="I11" s="155">
        <v>3680</v>
      </c>
      <c r="J11" s="155">
        <v>24096</v>
      </c>
      <c r="K11" s="155">
        <v>10043</v>
      </c>
      <c r="L11" s="155">
        <v>15070</v>
      </c>
      <c r="M11" s="155">
        <v>5202</v>
      </c>
      <c r="O11" s="155">
        <f t="shared" si="0"/>
        <v>24207</v>
      </c>
      <c r="P11" s="155">
        <f t="shared" si="1"/>
        <v>5403</v>
      </c>
      <c r="Q11" s="155">
        <f t="shared" si="2"/>
        <v>34847</v>
      </c>
      <c r="R11" s="155">
        <f t="shared" si="3"/>
        <v>54411</v>
      </c>
    </row>
    <row r="12" spans="1:27">
      <c r="A12" s="155">
        <v>2008</v>
      </c>
      <c r="B12" s="155">
        <v>23215</v>
      </c>
      <c r="C12" s="155">
        <v>5296</v>
      </c>
      <c r="D12" s="155">
        <v>5836</v>
      </c>
      <c r="E12" s="155">
        <v>427</v>
      </c>
      <c r="F12" s="155">
        <v>16397</v>
      </c>
      <c r="G12" s="155">
        <v>5482</v>
      </c>
      <c r="H12" s="155">
        <v>12206</v>
      </c>
      <c r="I12" s="155">
        <v>3764</v>
      </c>
      <c r="J12" s="155">
        <v>26001</v>
      </c>
      <c r="K12" s="155">
        <v>10873</v>
      </c>
      <c r="L12" s="155">
        <v>16843</v>
      </c>
      <c r="M12" s="155">
        <v>6318</v>
      </c>
      <c r="O12" s="155">
        <f t="shared" si="0"/>
        <v>28511</v>
      </c>
      <c r="P12" s="155">
        <f t="shared" si="1"/>
        <v>6263</v>
      </c>
      <c r="Q12" s="155">
        <f t="shared" si="2"/>
        <v>37849</v>
      </c>
      <c r="R12" s="155">
        <f t="shared" si="3"/>
        <v>60035</v>
      </c>
    </row>
    <row r="13" spans="1:27">
      <c r="A13" s="155">
        <v>2009</v>
      </c>
      <c r="B13" s="155">
        <v>23642</v>
      </c>
      <c r="C13" s="155">
        <v>5429</v>
      </c>
      <c r="D13" s="155">
        <v>5980</v>
      </c>
      <c r="E13" s="155">
        <v>433</v>
      </c>
      <c r="F13" s="155">
        <v>16940</v>
      </c>
      <c r="G13" s="155">
        <v>5551</v>
      </c>
      <c r="H13" s="155">
        <v>12216</v>
      </c>
      <c r="I13" s="155">
        <v>3830</v>
      </c>
      <c r="J13" s="155">
        <v>27200</v>
      </c>
      <c r="K13" s="155">
        <v>11246</v>
      </c>
      <c r="L13" s="155">
        <v>18275</v>
      </c>
      <c r="M13" s="155">
        <v>6743</v>
      </c>
      <c r="O13" s="155">
        <f t="shared" ref="O13:O18" si="4">SUM(B13:C13)</f>
        <v>29071</v>
      </c>
      <c r="P13" s="155">
        <f t="shared" ref="P13:P18" si="5">SUM(D13:E13)</f>
        <v>6413</v>
      </c>
      <c r="Q13" s="155">
        <f t="shared" ref="Q13:Q18" si="6">SUM(F13:I13)</f>
        <v>38537</v>
      </c>
      <c r="R13" s="155">
        <f t="shared" ref="R13:R18" si="7">SUM(J13:M13)</f>
        <v>63464</v>
      </c>
    </row>
    <row r="14" spans="1:27">
      <c r="A14" s="155">
        <v>2010</v>
      </c>
      <c r="B14" s="155">
        <v>23262</v>
      </c>
      <c r="C14" s="155">
        <v>5468</v>
      </c>
      <c r="D14" s="155">
        <v>5975</v>
      </c>
      <c r="E14" s="155">
        <v>432</v>
      </c>
      <c r="F14" s="155">
        <v>17035</v>
      </c>
      <c r="G14" s="155">
        <v>5406</v>
      </c>
      <c r="H14" s="155">
        <v>12128</v>
      </c>
      <c r="I14" s="155">
        <v>3760</v>
      </c>
      <c r="J14" s="155">
        <v>27911</v>
      </c>
      <c r="K14" s="155">
        <v>11407</v>
      </c>
      <c r="L14" s="155">
        <v>19356</v>
      </c>
      <c r="M14" s="155">
        <v>7159</v>
      </c>
      <c r="O14" s="155">
        <f t="shared" si="4"/>
        <v>28730</v>
      </c>
      <c r="P14" s="155">
        <f t="shared" si="5"/>
        <v>6407</v>
      </c>
      <c r="Q14" s="155">
        <f t="shared" si="6"/>
        <v>38329</v>
      </c>
      <c r="R14" s="155">
        <f t="shared" si="7"/>
        <v>65833</v>
      </c>
    </row>
    <row r="15" spans="1:27">
      <c r="A15" s="155">
        <v>2011</v>
      </c>
      <c r="B15" s="155">
        <v>22633</v>
      </c>
      <c r="C15" s="155">
        <v>5342</v>
      </c>
      <c r="D15" s="155">
        <v>6162</v>
      </c>
      <c r="E15" s="155">
        <v>449</v>
      </c>
      <c r="F15" s="155">
        <v>17047</v>
      </c>
      <c r="G15" s="155">
        <v>5171</v>
      </c>
      <c r="H15" s="155">
        <v>11974</v>
      </c>
      <c r="I15" s="155">
        <v>3686</v>
      </c>
      <c r="J15" s="155">
        <v>28297</v>
      </c>
      <c r="K15" s="155">
        <v>11380</v>
      </c>
      <c r="L15" s="155">
        <v>20155</v>
      </c>
      <c r="M15" s="155">
        <v>7519</v>
      </c>
      <c r="O15" s="155">
        <f t="shared" si="4"/>
        <v>27975</v>
      </c>
      <c r="P15" s="155">
        <f t="shared" si="5"/>
        <v>6611</v>
      </c>
      <c r="Q15" s="155">
        <f t="shared" si="6"/>
        <v>37878</v>
      </c>
      <c r="R15" s="155">
        <f t="shared" si="7"/>
        <v>67351</v>
      </c>
    </row>
    <row r="16" spans="1:27">
      <c r="A16" s="155">
        <v>2012</v>
      </c>
      <c r="B16" s="155">
        <v>22545</v>
      </c>
      <c r="C16" s="155">
        <v>5229</v>
      </c>
      <c r="D16" s="155">
        <v>6433</v>
      </c>
      <c r="E16" s="155">
        <v>491</v>
      </c>
      <c r="F16" s="155">
        <v>17227</v>
      </c>
      <c r="G16" s="155">
        <v>5085</v>
      </c>
      <c r="H16" s="155">
        <v>12066</v>
      </c>
      <c r="I16" s="155">
        <v>3693</v>
      </c>
      <c r="J16" s="155">
        <v>29220</v>
      </c>
      <c r="K16" s="155">
        <v>11502</v>
      </c>
      <c r="L16" s="155">
        <v>21044</v>
      </c>
      <c r="M16" s="155">
        <v>8047</v>
      </c>
      <c r="O16" s="155">
        <f t="shared" si="4"/>
        <v>27774</v>
      </c>
      <c r="P16" s="155">
        <f t="shared" si="5"/>
        <v>6924</v>
      </c>
      <c r="Q16" s="155">
        <f t="shared" si="6"/>
        <v>38071</v>
      </c>
      <c r="R16" s="155">
        <f t="shared" si="7"/>
        <v>69813</v>
      </c>
    </row>
    <row r="17" spans="1:18">
      <c r="A17" s="155">
        <v>2013</v>
      </c>
      <c r="B17" s="155">
        <v>22851</v>
      </c>
      <c r="C17" s="155">
        <v>5290</v>
      </c>
      <c r="D17" s="155">
        <v>6730</v>
      </c>
      <c r="E17" s="155">
        <v>503</v>
      </c>
      <c r="F17" s="155">
        <v>17354</v>
      </c>
      <c r="G17" s="155">
        <v>4920</v>
      </c>
      <c r="H17" s="155">
        <v>12493</v>
      </c>
      <c r="I17" s="155">
        <v>3778</v>
      </c>
      <c r="J17" s="155">
        <v>30284</v>
      </c>
      <c r="K17" s="155">
        <v>11743</v>
      </c>
      <c r="L17" s="155">
        <v>22037</v>
      </c>
      <c r="M17" s="155">
        <v>8649</v>
      </c>
      <c r="O17" s="155">
        <f t="shared" si="4"/>
        <v>28141</v>
      </c>
      <c r="P17" s="155">
        <f t="shared" si="5"/>
        <v>7233</v>
      </c>
      <c r="Q17" s="155">
        <f t="shared" si="6"/>
        <v>38545</v>
      </c>
      <c r="R17" s="155">
        <f t="shared" si="7"/>
        <v>72713</v>
      </c>
    </row>
    <row r="18" spans="1:18">
      <c r="A18" s="155">
        <v>2014</v>
      </c>
      <c r="B18" s="155">
        <v>23179</v>
      </c>
      <c r="C18" s="155">
        <v>5475</v>
      </c>
      <c r="D18" s="155">
        <v>6935</v>
      </c>
      <c r="E18" s="155">
        <v>517</v>
      </c>
      <c r="F18" s="155">
        <v>17412</v>
      </c>
      <c r="G18" s="155">
        <v>4829</v>
      </c>
      <c r="H18" s="155">
        <v>13162</v>
      </c>
      <c r="I18" s="155">
        <v>3881</v>
      </c>
      <c r="J18" s="155">
        <v>31738</v>
      </c>
      <c r="K18" s="155">
        <v>12119</v>
      </c>
      <c r="L18" s="155">
        <v>23178</v>
      </c>
      <c r="M18" s="155">
        <v>9402</v>
      </c>
      <c r="O18" s="155">
        <f t="shared" si="4"/>
        <v>28654</v>
      </c>
      <c r="P18" s="155">
        <f t="shared" si="5"/>
        <v>7452</v>
      </c>
      <c r="Q18" s="155">
        <f t="shared" si="6"/>
        <v>39284</v>
      </c>
      <c r="R18" s="155">
        <f t="shared" si="7"/>
        <v>76437</v>
      </c>
    </row>
    <row r="19" spans="1:18">
      <c r="A19" s="155">
        <v>2015</v>
      </c>
      <c r="B19" s="155">
        <v>23102</v>
      </c>
      <c r="C19" s="155">
        <v>5472</v>
      </c>
      <c r="D19" s="155">
        <v>7398</v>
      </c>
      <c r="E19" s="155">
        <v>516</v>
      </c>
      <c r="F19" s="155">
        <v>17527</v>
      </c>
      <c r="G19" s="155">
        <v>4717</v>
      </c>
      <c r="H19" s="155">
        <v>14093</v>
      </c>
      <c r="I19" s="155">
        <v>4037</v>
      </c>
      <c r="J19" s="155">
        <v>33377</v>
      </c>
      <c r="K19" s="155">
        <v>12560</v>
      </c>
      <c r="L19" s="155">
        <v>24375</v>
      </c>
      <c r="M19" s="155">
        <v>10402</v>
      </c>
      <c r="O19" s="155">
        <f t="shared" ref="O19" si="8">SUM(B19:C19)</f>
        <v>28574</v>
      </c>
      <c r="P19" s="155">
        <f t="shared" ref="P19" si="9">SUM(D19:E19)</f>
        <v>7914</v>
      </c>
      <c r="Q19" s="155">
        <f t="shared" ref="Q19" si="10">SUM(F19:I19)</f>
        <v>40374</v>
      </c>
      <c r="R19" s="155">
        <f t="shared" ref="R19" si="11">SUM(J19:M19)</f>
        <v>80714</v>
      </c>
    </row>
    <row r="20" spans="1:18">
      <c r="A20" s="155">
        <v>2016</v>
      </c>
      <c r="B20" s="155">
        <v>23116</v>
      </c>
      <c r="C20" s="155">
        <v>5513</v>
      </c>
      <c r="D20" s="155">
        <v>7534</v>
      </c>
      <c r="E20" s="155">
        <v>525</v>
      </c>
      <c r="F20" s="155">
        <v>17566</v>
      </c>
      <c r="G20" s="155">
        <v>4621</v>
      </c>
      <c r="H20" s="155">
        <v>15290</v>
      </c>
      <c r="I20" s="155">
        <v>4200</v>
      </c>
      <c r="J20" s="155">
        <v>34898</v>
      </c>
      <c r="K20" s="155">
        <v>12956</v>
      </c>
      <c r="L20" s="155">
        <v>25581</v>
      </c>
      <c r="M20" s="155">
        <v>11220</v>
      </c>
      <c r="O20" s="155">
        <f t="shared" ref="O20" si="12">SUM(B20:C20)</f>
        <v>28629</v>
      </c>
      <c r="P20" s="155">
        <f t="shared" ref="P20" si="13">SUM(D20:E20)</f>
        <v>8059</v>
      </c>
      <c r="Q20" s="155">
        <f t="shared" ref="Q20" si="14">SUM(F20:I20)</f>
        <v>41677</v>
      </c>
      <c r="R20" s="155">
        <f t="shared" ref="R20" si="15">SUM(J20:M20)</f>
        <v>84655</v>
      </c>
    </row>
    <row r="21" spans="1:18">
      <c r="A21" s="155">
        <v>2017</v>
      </c>
      <c r="B21" s="155">
        <v>23253</v>
      </c>
      <c r="C21" s="155">
        <v>5576</v>
      </c>
      <c r="D21" s="155">
        <v>7669</v>
      </c>
      <c r="E21" s="155">
        <v>522</v>
      </c>
      <c r="F21" s="155">
        <v>17701</v>
      </c>
      <c r="G21" s="155">
        <v>4583</v>
      </c>
      <c r="H21" s="155">
        <v>16539</v>
      </c>
      <c r="I21" s="155">
        <v>4323</v>
      </c>
      <c r="J21" s="155">
        <v>36351</v>
      </c>
      <c r="K21" s="155">
        <v>13425</v>
      </c>
      <c r="L21" s="155">
        <v>26913</v>
      </c>
      <c r="M21" s="155">
        <v>12359</v>
      </c>
      <c r="O21" s="155">
        <f t="shared" ref="O21" si="16">SUM(B21:C21)</f>
        <v>28829</v>
      </c>
      <c r="P21" s="155">
        <f t="shared" ref="P21" si="17">SUM(D21:E21)</f>
        <v>8191</v>
      </c>
      <c r="Q21" s="155">
        <f t="shared" ref="Q21" si="18">SUM(F21:I21)</f>
        <v>43146</v>
      </c>
      <c r="R21" s="155">
        <f t="shared" ref="R21" si="19">SUM(J21:M21)</f>
        <v>89048</v>
      </c>
    </row>
    <row r="22" spans="1:18">
      <c r="A22" s="155">
        <v>2018</v>
      </c>
      <c r="B22" s="155">
        <v>23691</v>
      </c>
      <c r="C22" s="155">
        <v>5774</v>
      </c>
      <c r="D22" s="155">
        <v>7723</v>
      </c>
      <c r="E22" s="155">
        <v>516</v>
      </c>
      <c r="F22" s="155">
        <v>18096</v>
      </c>
      <c r="G22" s="155">
        <v>4680</v>
      </c>
      <c r="H22" s="155">
        <v>17928</v>
      </c>
      <c r="I22" s="155">
        <v>4493</v>
      </c>
      <c r="J22" s="155">
        <v>37743</v>
      </c>
      <c r="K22" s="155">
        <v>13966</v>
      </c>
      <c r="L22" s="155">
        <v>28199</v>
      </c>
      <c r="M22" s="155">
        <v>13473</v>
      </c>
      <c r="O22" s="155">
        <f t="shared" ref="O22" si="20">SUM(B22:C22)</f>
        <v>29465</v>
      </c>
      <c r="P22" s="155">
        <f t="shared" ref="P22" si="21">SUM(D22:E22)</f>
        <v>8239</v>
      </c>
      <c r="Q22" s="155">
        <f t="shared" ref="Q22" si="22">SUM(F22:I22)</f>
        <v>45197</v>
      </c>
      <c r="R22" s="155">
        <f t="shared" ref="R22" si="23">SUM(J22:M22)</f>
        <v>93381</v>
      </c>
    </row>
  </sheetData>
  <mergeCells count="1">
    <mergeCell ref="M1:N1"/>
  </mergeCells>
  <phoneticPr fontId="7" type="noConversion"/>
  <hyperlinks>
    <hyperlink ref="M1:N1" location="Contents!A1" display="Back to Contents" xr:uid="{00000000-0004-0000-1800-000000000000}"/>
  </hyperlinks>
  <pageMargins left="0.75" right="0.75" top="1" bottom="1" header="0.5" footer="0.5"/>
  <pageSetup paperSize="9"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39997558519241921"/>
  </sheetPr>
  <dimension ref="A1:W22"/>
  <sheetViews>
    <sheetView workbookViewId="0">
      <selection activeCell="Q29" sqref="Q29"/>
    </sheetView>
  </sheetViews>
  <sheetFormatPr defaultRowHeight="12.75"/>
  <sheetData>
    <row r="1" spans="1:23" ht="22.5" customHeight="1">
      <c r="A1" s="28" t="s">
        <v>171</v>
      </c>
      <c r="B1" s="24"/>
      <c r="C1" s="24"/>
      <c r="D1" s="24"/>
      <c r="E1" s="103"/>
      <c r="F1" s="103"/>
      <c r="G1" s="103"/>
      <c r="H1" s="103"/>
      <c r="I1" s="103"/>
      <c r="J1" s="103"/>
      <c r="K1" s="103"/>
      <c r="L1" s="103"/>
      <c r="M1" s="693" t="s">
        <v>473</v>
      </c>
      <c r="N1" s="693"/>
      <c r="O1" s="103"/>
      <c r="P1" s="103"/>
      <c r="Q1" s="103"/>
      <c r="R1" s="103"/>
      <c r="S1" s="103"/>
      <c r="T1" s="103"/>
      <c r="U1" s="103"/>
      <c r="V1" s="103"/>
      <c r="W1" s="103"/>
    </row>
    <row r="2" spans="1:23">
      <c r="A2" s="155" t="s">
        <v>172</v>
      </c>
      <c r="B2" s="155"/>
      <c r="C2" s="155"/>
    </row>
    <row r="3" spans="1:23">
      <c r="A3" s="155" t="s">
        <v>408</v>
      </c>
      <c r="B3" s="155" t="s">
        <v>106</v>
      </c>
      <c r="C3" s="155" t="s">
        <v>107</v>
      </c>
    </row>
    <row r="4" spans="1:23">
      <c r="A4" s="155">
        <v>2000</v>
      </c>
      <c r="B4" s="314">
        <v>535</v>
      </c>
      <c r="C4" s="155">
        <v>78004</v>
      </c>
    </row>
    <row r="5" spans="1:23">
      <c r="A5" s="155">
        <v>2001</v>
      </c>
      <c r="B5" s="314">
        <v>545</v>
      </c>
      <c r="C5" s="155">
        <v>78516</v>
      </c>
    </row>
    <row r="6" spans="1:23">
      <c r="A6" s="155">
        <v>2002</v>
      </c>
      <c r="B6" s="314">
        <v>554</v>
      </c>
      <c r="C6" s="155">
        <v>80035</v>
      </c>
    </row>
    <row r="7" spans="1:23">
      <c r="A7" s="155">
        <v>2003</v>
      </c>
      <c r="B7" s="314">
        <v>563</v>
      </c>
      <c r="C7" s="155">
        <v>82832</v>
      </c>
    </row>
    <row r="8" spans="1:23">
      <c r="A8" s="155">
        <v>2004</v>
      </c>
      <c r="B8" s="314">
        <v>570</v>
      </c>
      <c r="C8" s="155">
        <v>87684</v>
      </c>
    </row>
    <row r="9" spans="1:23">
      <c r="A9" s="155">
        <v>2005</v>
      </c>
      <c r="B9" s="314">
        <v>565</v>
      </c>
      <c r="C9" s="155">
        <v>96569</v>
      </c>
    </row>
    <row r="10" spans="1:23">
      <c r="A10" s="155">
        <v>2006</v>
      </c>
      <c r="B10" s="314">
        <v>567</v>
      </c>
      <c r="C10" s="155">
        <v>107193</v>
      </c>
    </row>
    <row r="11" spans="1:23">
      <c r="A11" s="155">
        <v>2007</v>
      </c>
      <c r="B11" s="314">
        <v>574</v>
      </c>
      <c r="C11" s="155">
        <v>118868</v>
      </c>
    </row>
    <row r="12" spans="1:23">
      <c r="A12" s="155">
        <v>2008</v>
      </c>
      <c r="B12" s="314">
        <v>571</v>
      </c>
      <c r="C12" s="155">
        <v>132658</v>
      </c>
    </row>
    <row r="13" spans="1:23">
      <c r="A13" s="155">
        <v>2009</v>
      </c>
      <c r="B13" s="314">
        <v>581</v>
      </c>
      <c r="C13" s="155">
        <v>137485</v>
      </c>
    </row>
    <row r="14" spans="1:23">
      <c r="A14" s="155">
        <v>2010</v>
      </c>
      <c r="B14" s="314">
        <v>593</v>
      </c>
      <c r="C14" s="155">
        <v>139299</v>
      </c>
    </row>
    <row r="15" spans="1:23">
      <c r="A15" s="155">
        <v>2011</v>
      </c>
      <c r="B15" s="314">
        <v>604</v>
      </c>
      <c r="C15" s="155">
        <v>139815</v>
      </c>
    </row>
    <row r="16" spans="1:23">
      <c r="A16" s="155">
        <v>2012</v>
      </c>
      <c r="B16" s="314">
        <v>613</v>
      </c>
      <c r="C16" s="155">
        <v>142582</v>
      </c>
    </row>
    <row r="17" spans="1:3">
      <c r="A17" s="155">
        <v>2013</v>
      </c>
      <c r="B17" s="314">
        <v>620</v>
      </c>
      <c r="C17" s="155">
        <v>146632</v>
      </c>
    </row>
    <row r="18" spans="1:3">
      <c r="A18" s="155">
        <v>2014</v>
      </c>
      <c r="B18" s="314">
        <v>629</v>
      </c>
      <c r="C18" s="155">
        <v>151827</v>
      </c>
    </row>
    <row r="19" spans="1:3">
      <c r="A19" s="155">
        <v>2015</v>
      </c>
      <c r="B19" s="222">
        <v>639</v>
      </c>
      <c r="C19" s="155">
        <v>157576</v>
      </c>
    </row>
    <row r="20" spans="1:3">
      <c r="A20" s="155">
        <v>2016</v>
      </c>
      <c r="B20" s="222">
        <v>648</v>
      </c>
      <c r="C20" s="155">
        <v>163020</v>
      </c>
    </row>
    <row r="21" spans="1:3">
      <c r="A21" s="155">
        <v>2017</v>
      </c>
      <c r="B21" s="222">
        <v>657</v>
      </c>
      <c r="C21" s="155">
        <v>169214</v>
      </c>
    </row>
    <row r="22" spans="1:3">
      <c r="A22" s="155">
        <v>2018</v>
      </c>
      <c r="B22" s="222">
        <v>663</v>
      </c>
      <c r="C22" s="156">
        <v>176282</v>
      </c>
    </row>
  </sheetData>
  <mergeCells count="1">
    <mergeCell ref="M1:N1"/>
  </mergeCells>
  <phoneticPr fontId="7" type="noConversion"/>
  <hyperlinks>
    <hyperlink ref="M1:N1" location="Contents!A1" display="Back to Contents" xr:uid="{00000000-0004-0000-1900-000000000000}"/>
  </hyperlink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5" tint="0.39997558519241921"/>
    <pageSetUpPr fitToPage="1"/>
  </sheetPr>
  <dimension ref="A1:AD131"/>
  <sheetViews>
    <sheetView zoomScaleNormal="100" workbookViewId="0">
      <pane ySplit="3" topLeftCell="A4" activePane="bottomLeft" state="frozen"/>
      <selection pane="bottomLeft" activeCell="M1" sqref="M1:O1"/>
    </sheetView>
  </sheetViews>
  <sheetFormatPr defaultColWidth="8.85546875" defaultRowHeight="12.75"/>
  <cols>
    <col min="25" max="25" width="8.5703125" customWidth="1"/>
    <col min="26" max="26" width="0" hidden="1" customWidth="1"/>
  </cols>
  <sheetData>
    <row r="1" spans="1:26" ht="22.5" customHeight="1">
      <c r="A1" s="28" t="s">
        <v>116</v>
      </c>
      <c r="B1" s="24"/>
      <c r="C1" s="24"/>
      <c r="D1" s="24"/>
      <c r="E1" s="24"/>
      <c r="F1" s="103"/>
      <c r="G1" s="103"/>
      <c r="H1" s="103"/>
      <c r="I1" s="103"/>
      <c r="J1" s="103"/>
      <c r="K1" s="103"/>
      <c r="L1" s="103"/>
      <c r="M1" s="693" t="s">
        <v>473</v>
      </c>
      <c r="N1" s="693"/>
      <c r="O1" s="693"/>
      <c r="P1" s="110"/>
      <c r="Q1" s="103"/>
      <c r="R1" s="103"/>
      <c r="S1" s="103"/>
      <c r="T1" s="103"/>
      <c r="U1" s="103"/>
      <c r="V1" s="103"/>
      <c r="W1" s="103"/>
      <c r="X1" s="103"/>
      <c r="Y1" s="190"/>
      <c r="Z1" s="190"/>
    </row>
    <row r="2" spans="1:26">
      <c r="C2" t="s">
        <v>1228</v>
      </c>
      <c r="D2" t="s">
        <v>1229</v>
      </c>
      <c r="E2" t="s">
        <v>1229</v>
      </c>
      <c r="F2" t="s">
        <v>1229</v>
      </c>
      <c r="G2" t="s">
        <v>1230</v>
      </c>
      <c r="H2" t="s">
        <v>1230</v>
      </c>
      <c r="I2" t="s">
        <v>1230</v>
      </c>
      <c r="J2" t="s">
        <v>1230</v>
      </c>
      <c r="K2" t="s">
        <v>1229</v>
      </c>
      <c r="L2" t="s">
        <v>1230</v>
      </c>
      <c r="M2" t="s">
        <v>1229</v>
      </c>
      <c r="N2" t="s">
        <v>1230</v>
      </c>
      <c r="O2" t="s">
        <v>1229</v>
      </c>
    </row>
    <row r="3" spans="1:26" ht="51">
      <c r="A3" s="4" t="s">
        <v>467</v>
      </c>
      <c r="B3" s="4" t="s">
        <v>408</v>
      </c>
      <c r="C3" s="4" t="s">
        <v>1231</v>
      </c>
      <c r="D3" s="4" t="s">
        <v>1232</v>
      </c>
      <c r="E3" s="4" t="s">
        <v>1233</v>
      </c>
      <c r="F3" s="4" t="s">
        <v>1234</v>
      </c>
      <c r="G3" s="4" t="s">
        <v>1231</v>
      </c>
      <c r="H3" s="4" t="s">
        <v>1232</v>
      </c>
      <c r="I3" s="4" t="s">
        <v>1233</v>
      </c>
      <c r="J3" s="4" t="s">
        <v>1234</v>
      </c>
      <c r="K3" s="120" t="s">
        <v>272</v>
      </c>
      <c r="L3" s="120" t="s">
        <v>272</v>
      </c>
      <c r="M3" s="73" t="s">
        <v>550</v>
      </c>
      <c r="N3" s="120" t="s">
        <v>980</v>
      </c>
      <c r="O3" s="120" t="s">
        <v>646</v>
      </c>
      <c r="P3" s="120" t="s">
        <v>657</v>
      </c>
      <c r="Q3" s="120" t="s">
        <v>811</v>
      </c>
      <c r="R3" s="120"/>
    </row>
    <row r="4" spans="1:26">
      <c r="A4" s="221" t="s">
        <v>117</v>
      </c>
      <c r="B4" s="221">
        <v>2001</v>
      </c>
      <c r="C4" s="221">
        <v>0</v>
      </c>
      <c r="D4" s="221">
        <v>4</v>
      </c>
      <c r="E4" s="221">
        <v>167</v>
      </c>
      <c r="F4" s="221">
        <v>207</v>
      </c>
      <c r="G4" s="221">
        <v>-21</v>
      </c>
      <c r="H4" s="221">
        <v>0</v>
      </c>
      <c r="I4" s="221">
        <v>-38</v>
      </c>
      <c r="J4" s="221">
        <v>-12</v>
      </c>
      <c r="K4" s="221">
        <v>1</v>
      </c>
      <c r="L4" s="221">
        <v>-1</v>
      </c>
      <c r="M4" s="221">
        <f>SUM(C4:F4)+K4</f>
        <v>379</v>
      </c>
      <c r="N4" s="221">
        <f>-SUM(G4:J4,L4)</f>
        <v>72</v>
      </c>
      <c r="O4" s="155"/>
      <c r="P4" s="155"/>
      <c r="Q4" s="155">
        <f>SUM(C4:K4)</f>
        <v>308</v>
      </c>
      <c r="R4" s="155"/>
    </row>
    <row r="5" spans="1:26">
      <c r="A5" s="221" t="s">
        <v>117</v>
      </c>
      <c r="B5" s="221">
        <v>2002</v>
      </c>
      <c r="C5" s="221">
        <v>5</v>
      </c>
      <c r="D5" s="221">
        <v>0</v>
      </c>
      <c r="E5" s="221">
        <v>155</v>
      </c>
      <c r="F5" s="221">
        <v>372</v>
      </c>
      <c r="G5" s="221">
        <v>-21</v>
      </c>
      <c r="H5" s="221">
        <v>0</v>
      </c>
      <c r="I5" s="221">
        <v>-54</v>
      </c>
      <c r="J5" s="221">
        <v>-18</v>
      </c>
      <c r="K5" s="221">
        <v>0</v>
      </c>
      <c r="L5" s="221">
        <v>-1</v>
      </c>
      <c r="M5" s="221">
        <f t="shared" ref="M5:M17" si="0">SUM(C5:F5)+K5</f>
        <v>532</v>
      </c>
      <c r="N5" s="221">
        <f t="shared" ref="N5:N18" si="1">-SUM(G5:J5,L5)</f>
        <v>94</v>
      </c>
      <c r="O5" s="155"/>
      <c r="P5" s="155"/>
      <c r="Q5" s="155">
        <f t="shared" ref="Q5:Q19" si="2">SUM(C5:K5)</f>
        <v>439</v>
      </c>
      <c r="R5" s="155"/>
    </row>
    <row r="6" spans="1:26">
      <c r="A6" s="221" t="s">
        <v>117</v>
      </c>
      <c r="B6" s="221">
        <v>2003</v>
      </c>
      <c r="C6" s="221">
        <v>1</v>
      </c>
      <c r="D6" s="221">
        <v>1</v>
      </c>
      <c r="E6" s="221">
        <v>215</v>
      </c>
      <c r="F6" s="221">
        <v>299</v>
      </c>
      <c r="G6" s="221">
        <v>-23</v>
      </c>
      <c r="H6" s="221">
        <v>-1</v>
      </c>
      <c r="I6" s="221">
        <v>-63</v>
      </c>
      <c r="J6" s="221">
        <v>-21</v>
      </c>
      <c r="K6" s="221">
        <v>5</v>
      </c>
      <c r="L6" s="221">
        <v>0</v>
      </c>
      <c r="M6" s="221">
        <f t="shared" si="0"/>
        <v>521</v>
      </c>
      <c r="N6" s="221">
        <f t="shared" si="1"/>
        <v>108</v>
      </c>
      <c r="O6" s="155"/>
      <c r="P6" s="155"/>
      <c r="Q6" s="155">
        <f t="shared" si="2"/>
        <v>413</v>
      </c>
      <c r="R6" s="155"/>
    </row>
    <row r="7" spans="1:26">
      <c r="A7" s="221" t="s">
        <v>117</v>
      </c>
      <c r="B7" s="221">
        <v>2004</v>
      </c>
      <c r="C7" s="221">
        <v>0</v>
      </c>
      <c r="D7" s="221">
        <v>2</v>
      </c>
      <c r="E7" s="221">
        <v>277</v>
      </c>
      <c r="F7" s="221">
        <v>290</v>
      </c>
      <c r="G7" s="221">
        <v>-15</v>
      </c>
      <c r="H7" s="221">
        <v>0</v>
      </c>
      <c r="I7" s="221">
        <v>-54</v>
      </c>
      <c r="J7" s="221">
        <v>-38</v>
      </c>
      <c r="K7" s="221">
        <v>0</v>
      </c>
      <c r="L7" s="221">
        <v>0</v>
      </c>
      <c r="M7" s="221">
        <f t="shared" si="0"/>
        <v>569</v>
      </c>
      <c r="N7" s="221">
        <f t="shared" si="1"/>
        <v>107</v>
      </c>
      <c r="O7" s="155"/>
      <c r="P7" s="155"/>
      <c r="Q7" s="155">
        <f t="shared" si="2"/>
        <v>462</v>
      </c>
      <c r="R7" s="155"/>
    </row>
    <row r="8" spans="1:26">
      <c r="A8" s="221" t="s">
        <v>117</v>
      </c>
      <c r="B8" s="221">
        <v>2005</v>
      </c>
      <c r="C8" s="221">
        <v>0</v>
      </c>
      <c r="D8" s="221">
        <v>5</v>
      </c>
      <c r="E8" s="221">
        <v>208</v>
      </c>
      <c r="F8" s="221">
        <v>266</v>
      </c>
      <c r="G8" s="221">
        <v>-15</v>
      </c>
      <c r="H8" s="221">
        <v>0</v>
      </c>
      <c r="I8" s="221">
        <v>-55</v>
      </c>
      <c r="J8" s="221">
        <v>-38</v>
      </c>
      <c r="K8" s="221">
        <v>2</v>
      </c>
      <c r="L8" s="221">
        <v>0</v>
      </c>
      <c r="M8" s="221">
        <f t="shared" si="0"/>
        <v>481</v>
      </c>
      <c r="N8" s="221">
        <f t="shared" si="1"/>
        <v>108</v>
      </c>
      <c r="O8" s="155"/>
      <c r="P8" s="155"/>
      <c r="Q8" s="155">
        <f t="shared" si="2"/>
        <v>373</v>
      </c>
      <c r="R8" s="155"/>
    </row>
    <row r="9" spans="1:26">
      <c r="A9" s="221" t="s">
        <v>117</v>
      </c>
      <c r="B9" s="221">
        <v>2006</v>
      </c>
      <c r="C9" s="221">
        <v>4</v>
      </c>
      <c r="D9" s="221">
        <v>6</v>
      </c>
      <c r="E9" s="221">
        <v>142</v>
      </c>
      <c r="F9" s="221">
        <v>262</v>
      </c>
      <c r="G9" s="221">
        <v>-23</v>
      </c>
      <c r="H9" s="221">
        <v>0</v>
      </c>
      <c r="I9" s="221">
        <v>-54</v>
      </c>
      <c r="J9" s="221">
        <v>-40</v>
      </c>
      <c r="K9" s="221">
        <v>0</v>
      </c>
      <c r="L9" s="221">
        <v>-1</v>
      </c>
      <c r="M9" s="221">
        <f t="shared" si="0"/>
        <v>414</v>
      </c>
      <c r="N9" s="221">
        <f t="shared" si="1"/>
        <v>118</v>
      </c>
      <c r="O9" s="155"/>
      <c r="P9" s="155"/>
      <c r="Q9" s="155">
        <f t="shared" si="2"/>
        <v>297</v>
      </c>
      <c r="R9" s="155"/>
    </row>
    <row r="10" spans="1:26">
      <c r="A10" s="221" t="s">
        <v>117</v>
      </c>
      <c r="B10" s="221">
        <v>2007</v>
      </c>
      <c r="C10" s="221">
        <v>3</v>
      </c>
      <c r="D10" s="221">
        <v>5</v>
      </c>
      <c r="E10" s="221">
        <v>193</v>
      </c>
      <c r="F10" s="221">
        <v>445</v>
      </c>
      <c r="G10" s="221">
        <v>-21</v>
      </c>
      <c r="H10" s="221">
        <v>-1</v>
      </c>
      <c r="I10" s="221">
        <v>-63</v>
      </c>
      <c r="J10" s="221">
        <v>-56</v>
      </c>
      <c r="K10" s="221">
        <v>2</v>
      </c>
      <c r="L10" s="221">
        <v>-3</v>
      </c>
      <c r="M10" s="221">
        <f t="shared" si="0"/>
        <v>648</v>
      </c>
      <c r="N10" s="221">
        <f t="shared" si="1"/>
        <v>144</v>
      </c>
      <c r="O10" s="155"/>
      <c r="P10" s="155"/>
      <c r="Q10" s="155">
        <f t="shared" si="2"/>
        <v>507</v>
      </c>
      <c r="R10" s="155"/>
    </row>
    <row r="11" spans="1:26">
      <c r="A11" s="221" t="s">
        <v>117</v>
      </c>
      <c r="B11" s="221">
        <v>2008</v>
      </c>
      <c r="C11" s="221">
        <v>0</v>
      </c>
      <c r="D11" s="221">
        <v>5</v>
      </c>
      <c r="E11" s="221">
        <v>278</v>
      </c>
      <c r="F11" s="221">
        <v>458</v>
      </c>
      <c r="G11" s="221">
        <v>-15</v>
      </c>
      <c r="H11" s="221">
        <v>0</v>
      </c>
      <c r="I11" s="221">
        <v>-70</v>
      </c>
      <c r="J11" s="221">
        <v>-40</v>
      </c>
      <c r="K11" s="221">
        <v>32</v>
      </c>
      <c r="L11" s="221">
        <v>-28</v>
      </c>
      <c r="M11" s="221">
        <f t="shared" si="0"/>
        <v>773</v>
      </c>
      <c r="N11" s="221">
        <f t="shared" si="1"/>
        <v>153</v>
      </c>
      <c r="O11" s="155"/>
      <c r="P11" s="155"/>
      <c r="Q11" s="155">
        <f t="shared" si="2"/>
        <v>648</v>
      </c>
      <c r="R11" s="155"/>
    </row>
    <row r="12" spans="1:26">
      <c r="A12" s="221" t="s">
        <v>117</v>
      </c>
      <c r="B12" s="221">
        <v>2009</v>
      </c>
      <c r="C12" s="221">
        <v>0</v>
      </c>
      <c r="D12" s="221">
        <v>0</v>
      </c>
      <c r="E12" s="221">
        <v>392</v>
      </c>
      <c r="F12" s="221">
        <v>51</v>
      </c>
      <c r="G12" s="221">
        <v>-9</v>
      </c>
      <c r="H12" s="221">
        <v>-3</v>
      </c>
      <c r="I12" s="221">
        <v>-81</v>
      </c>
      <c r="J12" s="221">
        <v>-44</v>
      </c>
      <c r="K12" s="221">
        <v>24</v>
      </c>
      <c r="L12" s="221">
        <v>-23</v>
      </c>
      <c r="M12" s="221">
        <f t="shared" si="0"/>
        <v>467</v>
      </c>
      <c r="N12" s="221">
        <f t="shared" si="1"/>
        <v>160</v>
      </c>
      <c r="O12" s="155"/>
      <c r="P12" s="155"/>
      <c r="Q12" s="155">
        <f t="shared" si="2"/>
        <v>330</v>
      </c>
      <c r="R12" s="155"/>
    </row>
    <row r="13" spans="1:26">
      <c r="A13" s="221" t="s">
        <v>117</v>
      </c>
      <c r="B13" s="221">
        <v>2010</v>
      </c>
      <c r="C13" s="221">
        <v>0</v>
      </c>
      <c r="D13" s="221">
        <v>1</v>
      </c>
      <c r="E13" s="221">
        <v>247</v>
      </c>
      <c r="F13" s="221">
        <v>50</v>
      </c>
      <c r="G13" s="221">
        <v>-21</v>
      </c>
      <c r="H13" s="221">
        <v>0</v>
      </c>
      <c r="I13" s="221">
        <v>-85</v>
      </c>
      <c r="J13" s="221">
        <v>-63</v>
      </c>
      <c r="K13" s="221">
        <v>0</v>
      </c>
      <c r="L13" s="221">
        <v>0</v>
      </c>
      <c r="M13" s="221">
        <f t="shared" si="0"/>
        <v>298</v>
      </c>
      <c r="N13" s="221">
        <f t="shared" si="1"/>
        <v>169</v>
      </c>
      <c r="O13" s="155"/>
      <c r="P13" s="155"/>
      <c r="Q13" s="155">
        <f t="shared" si="2"/>
        <v>129</v>
      </c>
      <c r="R13" s="155"/>
    </row>
    <row r="14" spans="1:26">
      <c r="A14" s="221" t="s">
        <v>117</v>
      </c>
      <c r="B14" s="221">
        <v>2011</v>
      </c>
      <c r="C14" s="221">
        <v>0</v>
      </c>
      <c r="D14" s="221">
        <v>2</v>
      </c>
      <c r="E14" s="221">
        <v>314</v>
      </c>
      <c r="F14" s="221">
        <v>23</v>
      </c>
      <c r="G14" s="221">
        <v>-24</v>
      </c>
      <c r="H14" s="221">
        <v>-1</v>
      </c>
      <c r="I14" s="221">
        <v>-132</v>
      </c>
      <c r="J14" s="221">
        <v>-75</v>
      </c>
      <c r="K14" s="221">
        <v>0</v>
      </c>
      <c r="L14" s="221">
        <v>-1</v>
      </c>
      <c r="M14" s="221">
        <f t="shared" si="0"/>
        <v>339</v>
      </c>
      <c r="N14" s="221">
        <f t="shared" si="1"/>
        <v>233</v>
      </c>
      <c r="O14" s="155"/>
      <c r="P14" s="155"/>
      <c r="Q14" s="155">
        <f t="shared" si="2"/>
        <v>107</v>
      </c>
      <c r="R14" s="155"/>
    </row>
    <row r="15" spans="1:26">
      <c r="A15" s="221" t="s">
        <v>117</v>
      </c>
      <c r="B15" s="221">
        <v>2012</v>
      </c>
      <c r="C15" s="221">
        <v>0</v>
      </c>
      <c r="D15" s="221">
        <v>1</v>
      </c>
      <c r="E15" s="221">
        <v>304</v>
      </c>
      <c r="F15" s="221">
        <v>64</v>
      </c>
      <c r="G15" s="221">
        <v>-12</v>
      </c>
      <c r="H15" s="221">
        <v>-3</v>
      </c>
      <c r="I15" s="221">
        <v>-165</v>
      </c>
      <c r="J15" s="221">
        <v>-62</v>
      </c>
      <c r="K15" s="221">
        <v>0</v>
      </c>
      <c r="L15" s="221">
        <v>-3</v>
      </c>
      <c r="M15" s="221">
        <f t="shared" si="0"/>
        <v>369</v>
      </c>
      <c r="N15" s="221">
        <f t="shared" si="1"/>
        <v>245</v>
      </c>
      <c r="O15" s="155"/>
      <c r="P15" s="155"/>
      <c r="Q15" s="155">
        <f t="shared" si="2"/>
        <v>127</v>
      </c>
      <c r="R15" s="155"/>
    </row>
    <row r="16" spans="1:26">
      <c r="A16" s="221" t="s">
        <v>117</v>
      </c>
      <c r="B16" s="221">
        <v>2013</v>
      </c>
      <c r="C16" s="221">
        <v>0</v>
      </c>
      <c r="D16" s="221">
        <v>3</v>
      </c>
      <c r="E16" s="221">
        <v>325</v>
      </c>
      <c r="F16" s="221">
        <v>124</v>
      </c>
      <c r="G16" s="221">
        <v>-11</v>
      </c>
      <c r="H16" s="221">
        <v>-1</v>
      </c>
      <c r="I16" s="221">
        <v>-96</v>
      </c>
      <c r="J16" s="221">
        <v>-88</v>
      </c>
      <c r="K16" s="221">
        <v>0</v>
      </c>
      <c r="L16" s="221">
        <v>0</v>
      </c>
      <c r="M16" s="221">
        <f t="shared" si="0"/>
        <v>452</v>
      </c>
      <c r="N16" s="221">
        <f t="shared" si="1"/>
        <v>196</v>
      </c>
      <c r="O16" s="155"/>
      <c r="P16" s="155"/>
      <c r="Q16" s="155">
        <f t="shared" si="2"/>
        <v>256</v>
      </c>
      <c r="R16" s="155"/>
    </row>
    <row r="17" spans="1:28">
      <c r="A17" s="221" t="s">
        <v>117</v>
      </c>
      <c r="B17" s="221">
        <v>2014</v>
      </c>
      <c r="C17" s="221">
        <v>0</v>
      </c>
      <c r="D17" s="221">
        <v>5</v>
      </c>
      <c r="E17" s="221">
        <v>321</v>
      </c>
      <c r="F17" s="221">
        <v>88</v>
      </c>
      <c r="G17" s="221">
        <v>-8</v>
      </c>
      <c r="H17" s="221">
        <v>-1</v>
      </c>
      <c r="I17" s="221">
        <v>-106</v>
      </c>
      <c r="J17" s="221">
        <v>-74</v>
      </c>
      <c r="K17" s="221">
        <v>0</v>
      </c>
      <c r="L17" s="221">
        <v>0</v>
      </c>
      <c r="M17" s="221">
        <f t="shared" si="0"/>
        <v>414</v>
      </c>
      <c r="N17" s="221">
        <f t="shared" si="1"/>
        <v>189</v>
      </c>
      <c r="O17" s="155"/>
      <c r="P17" s="155"/>
      <c r="Q17" s="155">
        <f t="shared" si="2"/>
        <v>225</v>
      </c>
      <c r="R17" s="155"/>
    </row>
    <row r="18" spans="1:28">
      <c r="A18" s="221" t="s">
        <v>117</v>
      </c>
      <c r="B18" s="221">
        <v>2015</v>
      </c>
      <c r="C18" s="221">
        <v>0</v>
      </c>
      <c r="D18" s="221">
        <v>3</v>
      </c>
      <c r="E18" s="221">
        <v>335</v>
      </c>
      <c r="F18" s="221">
        <v>77</v>
      </c>
      <c r="G18" s="221">
        <v>-5</v>
      </c>
      <c r="H18" s="221">
        <v>0</v>
      </c>
      <c r="I18" s="221">
        <v>-91</v>
      </c>
      <c r="J18" s="221">
        <v>-83</v>
      </c>
      <c r="K18" s="221">
        <v>0</v>
      </c>
      <c r="L18" s="221">
        <v>-1</v>
      </c>
      <c r="M18" s="221">
        <f t="shared" ref="M18" si="3">SUM(C18:F18)</f>
        <v>415</v>
      </c>
      <c r="N18" s="221">
        <f t="shared" si="1"/>
        <v>180</v>
      </c>
      <c r="O18" s="155"/>
      <c r="P18" s="155"/>
      <c r="Q18" s="155">
        <f t="shared" si="2"/>
        <v>236</v>
      </c>
      <c r="R18" s="155"/>
    </row>
    <row r="19" spans="1:28">
      <c r="A19" s="221" t="s">
        <v>117</v>
      </c>
      <c r="B19" s="221">
        <v>2016</v>
      </c>
      <c r="C19" s="221">
        <v>0</v>
      </c>
      <c r="D19" s="221">
        <v>0</v>
      </c>
      <c r="E19" s="221">
        <v>673</v>
      </c>
      <c r="F19" s="221">
        <v>89</v>
      </c>
      <c r="G19" s="221">
        <v>-6</v>
      </c>
      <c r="H19" s="221">
        <v>0</v>
      </c>
      <c r="I19" s="221">
        <v>-61</v>
      </c>
      <c r="J19" s="221">
        <v>-73</v>
      </c>
      <c r="K19" s="221">
        <v>0</v>
      </c>
      <c r="L19" s="221">
        <v>0</v>
      </c>
      <c r="M19" s="221">
        <f t="shared" ref="M19" si="4">SUM(C19:F19)</f>
        <v>762</v>
      </c>
      <c r="N19" s="221">
        <f t="shared" ref="N19" si="5">-SUM(G19:J19,L19)</f>
        <v>140</v>
      </c>
      <c r="O19" s="155"/>
      <c r="Q19" s="155">
        <f t="shared" si="2"/>
        <v>622</v>
      </c>
    </row>
    <row r="20" spans="1:28">
      <c r="A20" s="221" t="s">
        <v>117</v>
      </c>
      <c r="B20" s="221">
        <v>2017</v>
      </c>
      <c r="C20" s="221">
        <v>0</v>
      </c>
      <c r="D20" s="221">
        <v>4</v>
      </c>
      <c r="E20" s="221">
        <v>597</v>
      </c>
      <c r="F20" s="221">
        <v>93</v>
      </c>
      <c r="G20" s="221">
        <v>-8</v>
      </c>
      <c r="H20" s="221">
        <v>0</v>
      </c>
      <c r="I20" s="221">
        <v>-62</v>
      </c>
      <c r="J20" s="221">
        <v>-85</v>
      </c>
      <c r="K20" s="221">
        <v>1</v>
      </c>
      <c r="L20" s="221">
        <v>0</v>
      </c>
      <c r="M20" s="221">
        <f t="shared" ref="M20:M21" si="6">SUM(C20:F20)</f>
        <v>694</v>
      </c>
      <c r="N20" s="221">
        <f t="shared" ref="N20:N21" si="7">-SUM(G20:J20,L20)</f>
        <v>155</v>
      </c>
      <c r="O20" s="155"/>
      <c r="Q20" s="155">
        <f t="shared" ref="Q20:Q21" si="8">SUM(C20:K20)</f>
        <v>540</v>
      </c>
      <c r="R20" s="155"/>
    </row>
    <row r="21" spans="1:28">
      <c r="A21" s="221" t="s">
        <v>117</v>
      </c>
      <c r="B21" s="221">
        <v>2018</v>
      </c>
      <c r="C21" s="221">
        <v>1</v>
      </c>
      <c r="D21" s="221">
        <v>4</v>
      </c>
      <c r="E21" s="221">
        <v>840</v>
      </c>
      <c r="F21" s="221">
        <v>91</v>
      </c>
      <c r="G21" s="221">
        <v>-3</v>
      </c>
      <c r="H21" s="221">
        <v>-2</v>
      </c>
      <c r="I21" s="221">
        <v>-52</v>
      </c>
      <c r="J21" s="221">
        <v>-73</v>
      </c>
      <c r="K21" s="221">
        <v>19</v>
      </c>
      <c r="L21" s="221">
        <v>-1</v>
      </c>
      <c r="M21" s="221">
        <f t="shared" si="6"/>
        <v>936</v>
      </c>
      <c r="N21" s="221">
        <f t="shared" si="7"/>
        <v>131</v>
      </c>
      <c r="O21" s="155"/>
      <c r="Q21" s="155">
        <f t="shared" si="8"/>
        <v>825</v>
      </c>
      <c r="R21" s="155"/>
    </row>
    <row r="22" spans="1:28">
      <c r="A22" s="155" t="s">
        <v>118</v>
      </c>
      <c r="B22" s="155">
        <v>2001</v>
      </c>
      <c r="C22" s="155">
        <v>58</v>
      </c>
      <c r="D22" s="155">
        <v>42</v>
      </c>
      <c r="E22" s="155">
        <v>2792</v>
      </c>
      <c r="F22" s="155">
        <v>2879</v>
      </c>
      <c r="G22" s="155">
        <v>-539</v>
      </c>
      <c r="H22" s="155">
        <v>-14</v>
      </c>
      <c r="I22" s="155">
        <v>-2319</v>
      </c>
      <c r="J22" s="155">
        <v>-679</v>
      </c>
      <c r="K22" s="155">
        <v>0</v>
      </c>
      <c r="L22" s="155">
        <v>0</v>
      </c>
      <c r="M22" s="155">
        <f t="shared" ref="M22:M34" si="9">SUM(C22:F22)</f>
        <v>5771</v>
      </c>
      <c r="N22" s="155">
        <f t="shared" ref="N22:N55" si="10">-SUM(G22:J22,L22)</f>
        <v>3551</v>
      </c>
      <c r="O22" s="155"/>
      <c r="P22" s="155"/>
      <c r="Q22" s="155">
        <f t="shared" ref="Q22:Q35" si="11">SUM(C22:J22)</f>
        <v>2220</v>
      </c>
      <c r="R22" s="155"/>
    </row>
    <row r="23" spans="1:28">
      <c r="A23" s="155" t="s">
        <v>118</v>
      </c>
      <c r="B23" s="155">
        <v>2002</v>
      </c>
      <c r="C23" s="155">
        <v>66</v>
      </c>
      <c r="D23" s="155">
        <v>44</v>
      </c>
      <c r="E23" s="155">
        <v>3364</v>
      </c>
      <c r="F23" s="155">
        <v>3964</v>
      </c>
      <c r="G23" s="155">
        <v>-503</v>
      </c>
      <c r="H23" s="155">
        <v>-14</v>
      </c>
      <c r="I23" s="155">
        <v>-2328</v>
      </c>
      <c r="J23" s="155">
        <v>-735</v>
      </c>
      <c r="K23" s="155">
        <v>0</v>
      </c>
      <c r="L23" s="155">
        <v>0</v>
      </c>
      <c r="M23" s="155">
        <f t="shared" si="9"/>
        <v>7438</v>
      </c>
      <c r="N23" s="155">
        <f t="shared" si="10"/>
        <v>3580</v>
      </c>
      <c r="O23" s="155"/>
      <c r="P23" s="155"/>
      <c r="Q23" s="155">
        <f t="shared" si="11"/>
        <v>3858</v>
      </c>
      <c r="R23" s="155"/>
    </row>
    <row r="24" spans="1:28">
      <c r="A24" s="155" t="s">
        <v>118</v>
      </c>
      <c r="B24" s="155">
        <v>2003</v>
      </c>
      <c r="C24" s="155">
        <v>45</v>
      </c>
      <c r="D24" s="155">
        <v>31</v>
      </c>
      <c r="E24" s="155">
        <v>3895</v>
      </c>
      <c r="F24" s="155">
        <v>4986</v>
      </c>
      <c r="G24" s="155">
        <v>-437</v>
      </c>
      <c r="H24" s="155">
        <v>-19</v>
      </c>
      <c r="I24" s="155">
        <v>-2485</v>
      </c>
      <c r="J24" s="155">
        <v>-884</v>
      </c>
      <c r="K24" s="155">
        <v>0</v>
      </c>
      <c r="L24" s="155">
        <v>0</v>
      </c>
      <c r="M24" s="155">
        <f t="shared" si="9"/>
        <v>8957</v>
      </c>
      <c r="N24" s="155">
        <f t="shared" si="10"/>
        <v>3825</v>
      </c>
      <c r="O24" s="155"/>
      <c r="P24" s="155"/>
      <c r="Q24" s="155">
        <f t="shared" si="11"/>
        <v>5132</v>
      </c>
      <c r="R24" s="155"/>
    </row>
    <row r="25" spans="1:28">
      <c r="A25" s="155" t="s">
        <v>118</v>
      </c>
      <c r="B25" s="155">
        <v>2004</v>
      </c>
      <c r="C25" s="155">
        <v>43</v>
      </c>
      <c r="D25" s="155">
        <v>54</v>
      </c>
      <c r="E25" s="155">
        <v>4465</v>
      </c>
      <c r="F25" s="155">
        <v>6202</v>
      </c>
      <c r="G25" s="155">
        <v>-387</v>
      </c>
      <c r="H25" s="155">
        <v>-19</v>
      </c>
      <c r="I25" s="155">
        <v>-2495</v>
      </c>
      <c r="J25" s="155">
        <v>-996</v>
      </c>
      <c r="K25" s="155">
        <v>0</v>
      </c>
      <c r="L25" s="155">
        <v>0</v>
      </c>
      <c r="M25" s="155">
        <f t="shared" si="9"/>
        <v>10764</v>
      </c>
      <c r="N25" s="155">
        <f t="shared" si="10"/>
        <v>3897</v>
      </c>
      <c r="O25" s="155"/>
      <c r="P25" s="155"/>
      <c r="Q25" s="155">
        <f t="shared" si="11"/>
        <v>6867</v>
      </c>
      <c r="R25" s="155"/>
    </row>
    <row r="26" spans="1:28">
      <c r="A26" s="155" t="s">
        <v>118</v>
      </c>
      <c r="B26" s="155">
        <v>2005</v>
      </c>
      <c r="C26" s="155">
        <v>36</v>
      </c>
      <c r="D26" s="155">
        <v>67</v>
      </c>
      <c r="E26" s="155">
        <v>4724</v>
      </c>
      <c r="F26" s="155">
        <v>5389</v>
      </c>
      <c r="G26" s="155">
        <v>-421</v>
      </c>
      <c r="H26" s="155">
        <v>-18</v>
      </c>
      <c r="I26" s="155">
        <v>-2589</v>
      </c>
      <c r="J26" s="155">
        <v>-1164</v>
      </c>
      <c r="K26" s="155">
        <v>0</v>
      </c>
      <c r="L26" s="155">
        <v>0</v>
      </c>
      <c r="M26" s="155">
        <f t="shared" si="9"/>
        <v>10216</v>
      </c>
      <c r="N26" s="155">
        <f t="shared" si="10"/>
        <v>4192</v>
      </c>
      <c r="O26" s="155"/>
      <c r="P26" s="155"/>
      <c r="Q26" s="155">
        <f t="shared" si="11"/>
        <v>6024</v>
      </c>
      <c r="R26" s="155"/>
    </row>
    <row r="27" spans="1:28">
      <c r="A27" s="155" t="s">
        <v>118</v>
      </c>
      <c r="B27" s="155">
        <v>2006</v>
      </c>
      <c r="C27" s="155">
        <v>22</v>
      </c>
      <c r="D27" s="155">
        <v>42</v>
      </c>
      <c r="E27" s="155">
        <v>3885</v>
      </c>
      <c r="F27" s="155">
        <v>4874</v>
      </c>
      <c r="G27" s="155">
        <v>-325</v>
      </c>
      <c r="H27" s="155">
        <v>-29</v>
      </c>
      <c r="I27" s="155">
        <v>-2657</v>
      </c>
      <c r="J27" s="155">
        <v>-1288</v>
      </c>
      <c r="K27" s="155">
        <v>0</v>
      </c>
      <c r="L27" s="155">
        <v>0</v>
      </c>
      <c r="M27" s="155">
        <f t="shared" si="9"/>
        <v>8823</v>
      </c>
      <c r="N27" s="155">
        <f t="shared" si="10"/>
        <v>4299</v>
      </c>
      <c r="O27" s="155"/>
      <c r="P27" s="155"/>
      <c r="Q27" s="155">
        <f t="shared" si="11"/>
        <v>4524</v>
      </c>
      <c r="R27" s="155"/>
    </row>
    <row r="28" spans="1:28">
      <c r="A28" s="155" t="s">
        <v>118</v>
      </c>
      <c r="B28" s="155">
        <v>2007</v>
      </c>
      <c r="C28" s="155">
        <v>23</v>
      </c>
      <c r="D28" s="155">
        <v>55</v>
      </c>
      <c r="E28" s="155">
        <v>4113</v>
      </c>
      <c r="F28" s="155">
        <v>4712</v>
      </c>
      <c r="G28" s="155">
        <v>-316</v>
      </c>
      <c r="H28" s="155">
        <v>-20</v>
      </c>
      <c r="I28" s="155">
        <v>-2685</v>
      </c>
      <c r="J28" s="155">
        <v>-1451</v>
      </c>
      <c r="K28" s="155">
        <v>0</v>
      </c>
      <c r="L28" s="155">
        <v>0</v>
      </c>
      <c r="M28" s="155">
        <f t="shared" si="9"/>
        <v>8903</v>
      </c>
      <c r="N28" s="155">
        <f t="shared" si="10"/>
        <v>4472</v>
      </c>
      <c r="O28" s="155"/>
      <c r="P28" s="155"/>
      <c r="Q28" s="155">
        <f t="shared" si="11"/>
        <v>4431</v>
      </c>
      <c r="R28" s="155"/>
    </row>
    <row r="29" spans="1:28">
      <c r="A29" s="155" t="s">
        <v>118</v>
      </c>
      <c r="B29" s="155">
        <v>2008</v>
      </c>
      <c r="C29" s="155">
        <v>14</v>
      </c>
      <c r="D29" s="155">
        <v>64</v>
      </c>
      <c r="E29" s="155">
        <v>4307</v>
      </c>
      <c r="F29" s="155">
        <v>3520</v>
      </c>
      <c r="G29" s="155">
        <v>-287</v>
      </c>
      <c r="H29" s="155">
        <v>-23</v>
      </c>
      <c r="I29" s="155">
        <v>-2720</v>
      </c>
      <c r="J29" s="155">
        <v>-1600</v>
      </c>
      <c r="K29" s="155">
        <v>0</v>
      </c>
      <c r="L29" s="155">
        <v>0</v>
      </c>
      <c r="M29" s="155">
        <f t="shared" si="9"/>
        <v>7905</v>
      </c>
      <c r="N29" s="155">
        <f t="shared" si="10"/>
        <v>4630</v>
      </c>
      <c r="O29" s="155"/>
      <c r="P29" s="155"/>
      <c r="Q29" s="155">
        <f t="shared" si="11"/>
        <v>3275</v>
      </c>
      <c r="R29" s="155"/>
      <c r="AA29" s="155"/>
      <c r="AB29" s="155" t="s">
        <v>832</v>
      </c>
    </row>
    <row r="30" spans="1:28">
      <c r="A30" s="155" t="s">
        <v>118</v>
      </c>
      <c r="B30" s="155">
        <v>2009</v>
      </c>
      <c r="C30" s="155">
        <v>15</v>
      </c>
      <c r="D30" s="155">
        <v>36</v>
      </c>
      <c r="E30" s="155">
        <v>2403</v>
      </c>
      <c r="F30" s="155">
        <v>848</v>
      </c>
      <c r="G30" s="155">
        <v>-252</v>
      </c>
      <c r="H30" s="155">
        <v>-22</v>
      </c>
      <c r="I30" s="155">
        <v>-2652</v>
      </c>
      <c r="J30" s="155">
        <v>-1567</v>
      </c>
      <c r="K30" s="155">
        <v>0</v>
      </c>
      <c r="L30" s="155">
        <v>0</v>
      </c>
      <c r="M30" s="155">
        <f t="shared" si="9"/>
        <v>3302</v>
      </c>
      <c r="N30" s="155">
        <f t="shared" si="10"/>
        <v>4493</v>
      </c>
      <c r="O30" s="155"/>
      <c r="P30" s="155"/>
      <c r="Q30" s="155">
        <f t="shared" si="11"/>
        <v>-1191</v>
      </c>
      <c r="R30" s="155"/>
      <c r="AA30" s="221">
        <v>2001</v>
      </c>
      <c r="AB30" s="155">
        <f t="shared" ref="AB30:AB47" si="12">-SUM(G40:J40)-SUM(G58:J58)</f>
        <v>140711</v>
      </c>
    </row>
    <row r="31" spans="1:28">
      <c r="A31" s="155" t="s">
        <v>118</v>
      </c>
      <c r="B31" s="155">
        <v>2010</v>
      </c>
      <c r="C31" s="155">
        <v>19</v>
      </c>
      <c r="D31" s="155">
        <v>36</v>
      </c>
      <c r="E31" s="155">
        <v>2406</v>
      </c>
      <c r="F31" s="155">
        <v>668</v>
      </c>
      <c r="G31" s="155">
        <v>-255</v>
      </c>
      <c r="H31" s="155">
        <v>-28</v>
      </c>
      <c r="I31" s="155">
        <v>-2818</v>
      </c>
      <c r="J31" s="155">
        <v>-1664</v>
      </c>
      <c r="K31" s="155">
        <v>0</v>
      </c>
      <c r="L31" s="155">
        <v>0</v>
      </c>
      <c r="M31" s="155">
        <f t="shared" si="9"/>
        <v>3129</v>
      </c>
      <c r="N31" s="155">
        <f t="shared" si="10"/>
        <v>4765</v>
      </c>
      <c r="O31" s="367"/>
      <c r="P31" s="367"/>
      <c r="Q31" s="155">
        <f t="shared" si="11"/>
        <v>-1636</v>
      </c>
      <c r="R31" s="155"/>
      <c r="AA31" s="221">
        <v>2002</v>
      </c>
      <c r="AB31" s="155">
        <f t="shared" si="12"/>
        <v>142465</v>
      </c>
    </row>
    <row r="32" spans="1:28">
      <c r="A32" s="303" t="s">
        <v>118</v>
      </c>
      <c r="B32" s="303">
        <v>2011</v>
      </c>
      <c r="C32" s="303">
        <v>10</v>
      </c>
      <c r="D32" s="303">
        <v>32</v>
      </c>
      <c r="E32" s="303">
        <v>2859</v>
      </c>
      <c r="F32" s="303">
        <v>678</v>
      </c>
      <c r="G32" s="303">
        <v>-196</v>
      </c>
      <c r="H32" s="303">
        <v>-31</v>
      </c>
      <c r="I32" s="303">
        <v>-2828</v>
      </c>
      <c r="J32" s="303">
        <v>-1992</v>
      </c>
      <c r="K32" s="303">
        <v>0</v>
      </c>
      <c r="L32" s="303">
        <v>0</v>
      </c>
      <c r="M32" s="303">
        <f t="shared" si="9"/>
        <v>3579</v>
      </c>
      <c r="N32" s="303">
        <f t="shared" si="10"/>
        <v>5047</v>
      </c>
      <c r="O32" s="367"/>
      <c r="P32" s="367"/>
      <c r="Q32" s="155">
        <f t="shared" si="11"/>
        <v>-1468</v>
      </c>
      <c r="R32" s="155"/>
      <c r="AA32" s="221">
        <v>2003</v>
      </c>
      <c r="AB32" s="155">
        <f t="shared" si="12"/>
        <v>145597</v>
      </c>
    </row>
    <row r="33" spans="1:28">
      <c r="A33" s="303" t="s">
        <v>118</v>
      </c>
      <c r="B33" s="303">
        <v>2012</v>
      </c>
      <c r="C33" s="303">
        <v>15</v>
      </c>
      <c r="D33" s="303">
        <v>24</v>
      </c>
      <c r="E33" s="303">
        <v>3141</v>
      </c>
      <c r="F33" s="303">
        <v>713</v>
      </c>
      <c r="G33" s="303">
        <v>-174</v>
      </c>
      <c r="H33" s="303">
        <v>-20</v>
      </c>
      <c r="I33" s="303">
        <v>-2259</v>
      </c>
      <c r="J33" s="303">
        <v>-1599</v>
      </c>
      <c r="K33" s="303">
        <v>0</v>
      </c>
      <c r="L33" s="303">
        <v>0</v>
      </c>
      <c r="M33" s="303">
        <f t="shared" si="9"/>
        <v>3893</v>
      </c>
      <c r="N33" s="303">
        <f t="shared" si="10"/>
        <v>4052</v>
      </c>
      <c r="O33" s="367"/>
      <c r="P33" s="367"/>
      <c r="Q33" s="155">
        <f t="shared" si="11"/>
        <v>-159</v>
      </c>
      <c r="R33" s="155"/>
      <c r="AA33" s="221">
        <v>2004</v>
      </c>
      <c r="AB33" s="155">
        <f t="shared" si="12"/>
        <v>154200</v>
      </c>
    </row>
    <row r="34" spans="1:28">
      <c r="A34" s="155" t="s">
        <v>118</v>
      </c>
      <c r="B34" s="155">
        <v>2013</v>
      </c>
      <c r="C34" s="155">
        <v>23</v>
      </c>
      <c r="D34" s="155">
        <v>22</v>
      </c>
      <c r="E34" s="155">
        <v>4013</v>
      </c>
      <c r="F34" s="155">
        <v>1183</v>
      </c>
      <c r="G34" s="155">
        <v>-82</v>
      </c>
      <c r="H34" s="155">
        <v>-17</v>
      </c>
      <c r="I34" s="155">
        <v>-1913</v>
      </c>
      <c r="J34" s="155">
        <v>-1321</v>
      </c>
      <c r="K34" s="155">
        <v>0</v>
      </c>
      <c r="L34" s="155">
        <v>0</v>
      </c>
      <c r="M34" s="303">
        <f t="shared" si="9"/>
        <v>5241</v>
      </c>
      <c r="N34" s="303">
        <f t="shared" si="10"/>
        <v>3333</v>
      </c>
      <c r="O34" s="155"/>
      <c r="P34" s="155"/>
      <c r="Q34" s="155">
        <f t="shared" si="11"/>
        <v>1908</v>
      </c>
      <c r="R34" s="155"/>
      <c r="AA34" s="221">
        <v>2005</v>
      </c>
      <c r="AB34" s="155">
        <f t="shared" si="12"/>
        <v>163367</v>
      </c>
    </row>
    <row r="35" spans="1:28">
      <c r="A35" s="155" t="s">
        <v>118</v>
      </c>
      <c r="B35" s="155">
        <v>2014</v>
      </c>
      <c r="C35" s="155">
        <v>9</v>
      </c>
      <c r="D35" s="155">
        <v>26</v>
      </c>
      <c r="E35" s="155">
        <v>4933</v>
      </c>
      <c r="F35" s="155">
        <v>1398</v>
      </c>
      <c r="G35" s="155">
        <v>-92</v>
      </c>
      <c r="H35" s="155">
        <v>-12</v>
      </c>
      <c r="I35" s="155">
        <v>-1645</v>
      </c>
      <c r="J35" s="155">
        <v>-1152</v>
      </c>
      <c r="K35" s="155">
        <v>0</v>
      </c>
      <c r="L35" s="155">
        <v>0</v>
      </c>
      <c r="M35" s="303">
        <f t="shared" ref="M35:M36" si="13">SUM(C35:F35)</f>
        <v>6366</v>
      </c>
      <c r="N35" s="303">
        <f t="shared" si="10"/>
        <v>2901</v>
      </c>
      <c r="O35" s="155"/>
      <c r="P35" s="155"/>
      <c r="Q35" s="155">
        <f t="shared" si="11"/>
        <v>3465</v>
      </c>
      <c r="R35" s="155"/>
      <c r="AA35" s="221">
        <v>2006</v>
      </c>
      <c r="AB35" s="155">
        <f t="shared" si="12"/>
        <v>168940</v>
      </c>
    </row>
    <row r="36" spans="1:28">
      <c r="A36" s="155" t="s">
        <v>118</v>
      </c>
      <c r="B36" s="155">
        <v>2015</v>
      </c>
      <c r="C36" s="155">
        <v>17</v>
      </c>
      <c r="D36" s="155">
        <v>31</v>
      </c>
      <c r="E36" s="155">
        <v>4868</v>
      </c>
      <c r="F36" s="155">
        <v>1743</v>
      </c>
      <c r="G36" s="155">
        <v>-89</v>
      </c>
      <c r="H36" s="155">
        <v>-18</v>
      </c>
      <c r="I36" s="155">
        <v>-1788</v>
      </c>
      <c r="J36" s="155">
        <v>-1338</v>
      </c>
      <c r="K36" s="155">
        <v>0</v>
      </c>
      <c r="L36" s="155">
        <v>0</v>
      </c>
      <c r="M36" s="303">
        <f t="shared" si="13"/>
        <v>6659</v>
      </c>
      <c r="N36" s="303">
        <f t="shared" si="10"/>
        <v>3233</v>
      </c>
      <c r="O36" s="155"/>
      <c r="P36" s="155"/>
      <c r="Q36" s="155">
        <f t="shared" ref="Q36:Q37" si="14">SUM(C36:J36)</f>
        <v>3426</v>
      </c>
      <c r="R36" s="303"/>
      <c r="AA36" s="221">
        <v>2007</v>
      </c>
      <c r="AB36" s="155">
        <f t="shared" si="12"/>
        <v>173379</v>
      </c>
    </row>
    <row r="37" spans="1:28">
      <c r="A37" s="155" t="s">
        <v>118</v>
      </c>
      <c r="B37" s="155">
        <v>2016</v>
      </c>
      <c r="C37" s="155">
        <v>15</v>
      </c>
      <c r="D37" s="155">
        <v>44</v>
      </c>
      <c r="E37" s="155">
        <v>4540</v>
      </c>
      <c r="F37" s="155">
        <v>1777</v>
      </c>
      <c r="G37" s="155">
        <v>-111</v>
      </c>
      <c r="H37" s="155">
        <v>-20</v>
      </c>
      <c r="I37" s="155">
        <v>-1577</v>
      </c>
      <c r="J37" s="155">
        <v>-1401</v>
      </c>
      <c r="K37" s="155">
        <v>0</v>
      </c>
      <c r="L37" s="155">
        <v>0</v>
      </c>
      <c r="M37" s="303">
        <f t="shared" ref="M37" si="15">SUM(C37:F37)</f>
        <v>6376</v>
      </c>
      <c r="N37" s="303">
        <f t="shared" si="10"/>
        <v>3109</v>
      </c>
      <c r="Q37" s="155">
        <f t="shared" si="14"/>
        <v>3267</v>
      </c>
      <c r="R37" s="303"/>
      <c r="AA37" s="221">
        <v>2008</v>
      </c>
      <c r="AB37" s="155">
        <f t="shared" si="12"/>
        <v>174767</v>
      </c>
    </row>
    <row r="38" spans="1:28">
      <c r="A38" s="155" t="s">
        <v>118</v>
      </c>
      <c r="B38" s="155">
        <v>2017</v>
      </c>
      <c r="C38" s="155">
        <v>18</v>
      </c>
      <c r="D38" s="155">
        <v>27</v>
      </c>
      <c r="E38" s="155">
        <v>5717</v>
      </c>
      <c r="F38" s="155">
        <v>2248</v>
      </c>
      <c r="G38" s="155">
        <v>-79</v>
      </c>
      <c r="H38" s="155">
        <v>-17</v>
      </c>
      <c r="I38" s="155">
        <v>-1722</v>
      </c>
      <c r="J38" s="155">
        <v>-1412</v>
      </c>
      <c r="K38" s="155">
        <v>0</v>
      </c>
      <c r="L38" s="155">
        <v>0</v>
      </c>
      <c r="M38" s="303">
        <f t="shared" ref="M38:M39" si="16">SUM(C38:F38)</f>
        <v>8010</v>
      </c>
      <c r="N38" s="303">
        <f t="shared" ref="N38:N39" si="17">-SUM(G38:J38,L38)</f>
        <v>3230</v>
      </c>
      <c r="Q38" s="155">
        <f t="shared" ref="Q38:Q39" si="18">SUM(C38:J38)</f>
        <v>4780</v>
      </c>
      <c r="R38" s="303"/>
      <c r="AA38" s="221">
        <v>2009</v>
      </c>
      <c r="AB38" s="155">
        <f t="shared" si="12"/>
        <v>154871</v>
      </c>
    </row>
    <row r="39" spans="1:28">
      <c r="A39" s="155" t="s">
        <v>118</v>
      </c>
      <c r="B39" s="155">
        <v>2018</v>
      </c>
      <c r="C39" s="155">
        <v>15</v>
      </c>
      <c r="D39" s="155">
        <v>30</v>
      </c>
      <c r="E39" s="155">
        <v>5895</v>
      </c>
      <c r="F39" s="155">
        <v>2279</v>
      </c>
      <c r="G39" s="155">
        <v>-49</v>
      </c>
      <c r="H39" s="155">
        <v>-22</v>
      </c>
      <c r="I39" s="155">
        <v>-1935</v>
      </c>
      <c r="J39" s="155">
        <v>-1718</v>
      </c>
      <c r="K39" s="155">
        <v>0</v>
      </c>
      <c r="L39" s="155">
        <v>0</v>
      </c>
      <c r="M39" s="303">
        <f t="shared" si="16"/>
        <v>8219</v>
      </c>
      <c r="N39" s="303">
        <f t="shared" si="17"/>
        <v>3724</v>
      </c>
      <c r="Q39" s="155">
        <f t="shared" si="18"/>
        <v>4495</v>
      </c>
      <c r="R39" s="303"/>
      <c r="AA39" s="221">
        <v>2010</v>
      </c>
      <c r="AB39" s="155">
        <f t="shared" si="12"/>
        <v>154165</v>
      </c>
    </row>
    <row r="40" spans="1:28">
      <c r="A40" s="221" t="s">
        <v>119</v>
      </c>
      <c r="B40" s="221">
        <v>2001</v>
      </c>
      <c r="C40" s="221">
        <v>4011</v>
      </c>
      <c r="D40" s="221">
        <v>1752</v>
      </c>
      <c r="E40" s="221">
        <v>11074</v>
      </c>
      <c r="F40" s="221">
        <v>2990</v>
      </c>
      <c r="G40" s="221">
        <v>-10285</v>
      </c>
      <c r="H40" s="221">
        <v>-2222</v>
      </c>
      <c r="I40" s="221">
        <v>-1799</v>
      </c>
      <c r="J40" s="221">
        <v>-2847</v>
      </c>
      <c r="K40" s="221">
        <v>0</v>
      </c>
      <c r="L40" s="221">
        <v>0</v>
      </c>
      <c r="M40" s="221">
        <f t="shared" ref="M40:M60" si="19">SUM(C40:F40)</f>
        <v>19827</v>
      </c>
      <c r="N40" s="221">
        <f t="shared" si="10"/>
        <v>17153</v>
      </c>
      <c r="O40" s="368">
        <f t="shared" ref="O40:O49" si="20">(E40+F40)/SUM(C40:F40)</f>
        <v>0.70933575427447415</v>
      </c>
      <c r="P40" s="368">
        <f t="shared" ref="P40:P49" si="21">E40/(C40+E40)</f>
        <v>0.73410672853828307</v>
      </c>
      <c r="Q40" s="221">
        <f t="shared" ref="Q40:Q50" si="22">SUM(C40:J40)</f>
        <v>2674</v>
      </c>
      <c r="R40" s="303"/>
      <c r="AA40" s="221">
        <v>2011</v>
      </c>
      <c r="AB40" s="155">
        <f t="shared" si="12"/>
        <v>177753</v>
      </c>
    </row>
    <row r="41" spans="1:28">
      <c r="A41" s="221" t="s">
        <v>119</v>
      </c>
      <c r="B41" s="221">
        <v>2002</v>
      </c>
      <c r="C41" s="221">
        <v>4913</v>
      </c>
      <c r="D41" s="221">
        <v>2289</v>
      </c>
      <c r="E41" s="221">
        <v>12062</v>
      </c>
      <c r="F41" s="221">
        <v>4353</v>
      </c>
      <c r="G41" s="221">
        <v>-10036</v>
      </c>
      <c r="H41" s="221">
        <v>-2335</v>
      </c>
      <c r="I41" s="221">
        <v>-2103</v>
      </c>
      <c r="J41" s="221">
        <v>-3169</v>
      </c>
      <c r="K41" s="221">
        <v>0</v>
      </c>
      <c r="L41" s="221">
        <v>0</v>
      </c>
      <c r="M41" s="221">
        <f t="shared" si="19"/>
        <v>23617</v>
      </c>
      <c r="N41" s="221">
        <f t="shared" si="10"/>
        <v>17643</v>
      </c>
      <c r="O41" s="368">
        <f t="shared" si="20"/>
        <v>0.69505017572087902</v>
      </c>
      <c r="P41" s="368">
        <f t="shared" si="21"/>
        <v>0.71057437407952873</v>
      </c>
      <c r="Q41" s="221">
        <f t="shared" si="22"/>
        <v>5974</v>
      </c>
      <c r="R41" s="303"/>
      <c r="AA41" s="221">
        <v>2012</v>
      </c>
      <c r="AB41" s="155">
        <f t="shared" si="12"/>
        <v>138743</v>
      </c>
    </row>
    <row r="42" spans="1:28">
      <c r="A42" s="221" t="s">
        <v>119</v>
      </c>
      <c r="B42" s="221">
        <v>2003</v>
      </c>
      <c r="C42" s="221">
        <v>5426</v>
      </c>
      <c r="D42" s="221">
        <v>1890</v>
      </c>
      <c r="E42" s="221">
        <v>12967</v>
      </c>
      <c r="F42" s="221">
        <v>6105</v>
      </c>
      <c r="G42" s="221">
        <v>-9496</v>
      </c>
      <c r="H42" s="221">
        <v>-2358</v>
      </c>
      <c r="I42" s="221">
        <v>-2249</v>
      </c>
      <c r="J42" s="221">
        <v>-3543</v>
      </c>
      <c r="K42" s="221">
        <v>0</v>
      </c>
      <c r="L42" s="221">
        <v>0</v>
      </c>
      <c r="M42" s="221">
        <f t="shared" si="19"/>
        <v>26388</v>
      </c>
      <c r="N42" s="221">
        <f t="shared" si="10"/>
        <v>17646</v>
      </c>
      <c r="O42" s="368">
        <f t="shared" si="20"/>
        <v>0.72275276640897379</v>
      </c>
      <c r="P42" s="368">
        <f t="shared" si="21"/>
        <v>0.70499646604686561</v>
      </c>
      <c r="Q42" s="221">
        <f t="shared" si="22"/>
        <v>8742</v>
      </c>
      <c r="R42" s="303"/>
      <c r="AA42" s="221">
        <v>2013</v>
      </c>
      <c r="AB42" s="155">
        <f t="shared" si="12"/>
        <v>142649</v>
      </c>
    </row>
    <row r="43" spans="1:28">
      <c r="A43" s="221" t="s">
        <v>119</v>
      </c>
      <c r="B43" s="221">
        <v>2004</v>
      </c>
      <c r="C43" s="221">
        <v>5906</v>
      </c>
      <c r="D43" s="221">
        <v>1848</v>
      </c>
      <c r="E43" s="221">
        <v>14529</v>
      </c>
      <c r="F43" s="221">
        <v>7438</v>
      </c>
      <c r="G43" s="221">
        <v>-9322</v>
      </c>
      <c r="H43" s="221">
        <v>-2431</v>
      </c>
      <c r="I43" s="221">
        <v>-2380</v>
      </c>
      <c r="J43" s="221">
        <v>-3884</v>
      </c>
      <c r="K43" s="221">
        <v>0</v>
      </c>
      <c r="L43" s="221">
        <v>0</v>
      </c>
      <c r="M43" s="221">
        <f t="shared" si="19"/>
        <v>29721</v>
      </c>
      <c r="N43" s="221">
        <f t="shared" si="10"/>
        <v>18017</v>
      </c>
      <c r="O43" s="368">
        <f t="shared" si="20"/>
        <v>0.73910702870024558</v>
      </c>
      <c r="P43" s="368">
        <f t="shared" si="21"/>
        <v>0.71098605333985809</v>
      </c>
      <c r="Q43" s="221">
        <f t="shared" si="22"/>
        <v>11704</v>
      </c>
      <c r="R43" s="303"/>
      <c r="AA43" s="221">
        <v>2014</v>
      </c>
      <c r="AB43" s="155">
        <f t="shared" si="12"/>
        <v>149101</v>
      </c>
    </row>
    <row r="44" spans="1:28">
      <c r="A44" s="221" t="s">
        <v>119</v>
      </c>
      <c r="B44" s="221">
        <v>2005</v>
      </c>
      <c r="C44" s="221">
        <v>5408</v>
      </c>
      <c r="D44" s="221">
        <v>2262</v>
      </c>
      <c r="E44" s="221">
        <v>16465</v>
      </c>
      <c r="F44" s="221">
        <v>6553</v>
      </c>
      <c r="G44" s="221">
        <v>-8944</v>
      </c>
      <c r="H44" s="221">
        <v>-2416</v>
      </c>
      <c r="I44" s="221">
        <v>-2540</v>
      </c>
      <c r="J44" s="221">
        <v>-4420</v>
      </c>
      <c r="K44" s="221">
        <v>0</v>
      </c>
      <c r="L44" s="221">
        <v>0</v>
      </c>
      <c r="M44" s="221">
        <f t="shared" si="19"/>
        <v>30688</v>
      </c>
      <c r="N44" s="221">
        <f t="shared" si="10"/>
        <v>18320</v>
      </c>
      <c r="O44" s="368">
        <f t="shared" si="20"/>
        <v>0.75006517205422318</v>
      </c>
      <c r="P44" s="368">
        <f t="shared" si="21"/>
        <v>0.75275453755771959</v>
      </c>
      <c r="Q44" s="221">
        <f t="shared" si="22"/>
        <v>12368</v>
      </c>
      <c r="R44" s="303"/>
      <c r="AA44" s="221">
        <v>2015</v>
      </c>
      <c r="AB44" s="155">
        <f t="shared" si="12"/>
        <v>161516</v>
      </c>
    </row>
    <row r="45" spans="1:28">
      <c r="A45" s="221" t="s">
        <v>119</v>
      </c>
      <c r="B45" s="221">
        <v>2006</v>
      </c>
      <c r="C45" s="221">
        <v>4459</v>
      </c>
      <c r="D45" s="221">
        <v>1939</v>
      </c>
      <c r="E45" s="221">
        <v>16000</v>
      </c>
      <c r="F45" s="221">
        <v>5656</v>
      </c>
      <c r="G45" s="221">
        <v>-8679</v>
      </c>
      <c r="H45" s="221">
        <v>-2340</v>
      </c>
      <c r="I45" s="221">
        <v>-2804</v>
      </c>
      <c r="J45" s="221">
        <v>-4819</v>
      </c>
      <c r="K45" s="221">
        <v>0</v>
      </c>
      <c r="L45" s="221">
        <v>0</v>
      </c>
      <c r="M45" s="221">
        <f t="shared" si="19"/>
        <v>28054</v>
      </c>
      <c r="N45" s="221">
        <f t="shared" si="10"/>
        <v>18642</v>
      </c>
      <c r="O45" s="368">
        <f t="shared" si="20"/>
        <v>0.77193983032722602</v>
      </c>
      <c r="P45" s="368">
        <f t="shared" si="21"/>
        <v>0.78205190869543961</v>
      </c>
      <c r="Q45" s="221">
        <f t="shared" si="22"/>
        <v>9412</v>
      </c>
      <c r="R45" s="303"/>
      <c r="AA45" s="221">
        <v>2016</v>
      </c>
      <c r="AB45" s="155">
        <f t="shared" si="12"/>
        <v>156530</v>
      </c>
    </row>
    <row r="46" spans="1:28">
      <c r="A46" s="221" t="s">
        <v>119</v>
      </c>
      <c r="B46" s="221">
        <v>2007</v>
      </c>
      <c r="C46" s="221">
        <v>3846</v>
      </c>
      <c r="D46" s="221">
        <v>2578</v>
      </c>
      <c r="E46" s="221">
        <v>17942</v>
      </c>
      <c r="F46" s="221">
        <v>5273</v>
      </c>
      <c r="G46" s="221">
        <v>-8300</v>
      </c>
      <c r="H46" s="221">
        <v>-2306</v>
      </c>
      <c r="I46" s="221">
        <v>-3118</v>
      </c>
      <c r="J46" s="221">
        <v>-4770</v>
      </c>
      <c r="K46" s="221">
        <v>0</v>
      </c>
      <c r="L46" s="221">
        <v>0</v>
      </c>
      <c r="M46" s="221">
        <f t="shared" si="19"/>
        <v>29639</v>
      </c>
      <c r="N46" s="221">
        <f t="shared" si="10"/>
        <v>18494</v>
      </c>
      <c r="O46" s="368">
        <f t="shared" si="20"/>
        <v>0.78325854448530652</v>
      </c>
      <c r="P46" s="368">
        <f t="shared" si="21"/>
        <v>0.82348081512759319</v>
      </c>
      <c r="Q46" s="221">
        <f t="shared" si="22"/>
        <v>11145</v>
      </c>
      <c r="R46" s="303"/>
      <c r="AA46" s="221">
        <v>2017</v>
      </c>
      <c r="AB46" s="155">
        <f t="shared" si="12"/>
        <v>175640</v>
      </c>
    </row>
    <row r="47" spans="1:28">
      <c r="A47" s="221" t="s">
        <v>119</v>
      </c>
      <c r="B47" s="221">
        <v>2008</v>
      </c>
      <c r="C47" s="221">
        <v>3089</v>
      </c>
      <c r="D47" s="221">
        <v>2708</v>
      </c>
      <c r="E47" s="221">
        <v>17064</v>
      </c>
      <c r="F47" s="221">
        <v>2499</v>
      </c>
      <c r="G47" s="221">
        <v>-7958</v>
      </c>
      <c r="H47" s="221">
        <v>-2272</v>
      </c>
      <c r="I47" s="221">
        <v>-3733</v>
      </c>
      <c r="J47" s="221">
        <v>-5183</v>
      </c>
      <c r="K47" s="221">
        <v>0</v>
      </c>
      <c r="L47" s="221">
        <v>0</v>
      </c>
      <c r="M47" s="221">
        <f t="shared" si="19"/>
        <v>25360</v>
      </c>
      <c r="N47" s="221">
        <f t="shared" si="10"/>
        <v>19146</v>
      </c>
      <c r="O47" s="368">
        <f t="shared" si="20"/>
        <v>0.77141167192429017</v>
      </c>
      <c r="P47" s="368">
        <f t="shared" si="21"/>
        <v>0.84672257232173875</v>
      </c>
      <c r="Q47" s="221">
        <f t="shared" si="22"/>
        <v>6214</v>
      </c>
      <c r="R47" s="303"/>
      <c r="AA47" s="221">
        <v>2018</v>
      </c>
      <c r="AB47" s="155">
        <f t="shared" si="12"/>
        <v>185438</v>
      </c>
    </row>
    <row r="48" spans="1:28">
      <c r="A48" s="221" t="s">
        <v>119</v>
      </c>
      <c r="B48" s="221">
        <v>2009</v>
      </c>
      <c r="C48" s="221">
        <v>1885</v>
      </c>
      <c r="D48" s="221">
        <v>1598</v>
      </c>
      <c r="E48" s="221">
        <v>11743</v>
      </c>
      <c r="F48" s="221">
        <v>1024</v>
      </c>
      <c r="G48" s="221">
        <v>-6775</v>
      </c>
      <c r="H48" s="221">
        <v>-1954</v>
      </c>
      <c r="I48" s="221">
        <v>-3854</v>
      </c>
      <c r="J48" s="221">
        <v>-4601</v>
      </c>
      <c r="K48" s="221">
        <v>0</v>
      </c>
      <c r="L48" s="221">
        <v>0</v>
      </c>
      <c r="M48" s="221">
        <f t="shared" si="19"/>
        <v>16250</v>
      </c>
      <c r="N48" s="221">
        <f t="shared" si="10"/>
        <v>17184</v>
      </c>
      <c r="O48" s="368">
        <f t="shared" si="20"/>
        <v>0.78566153846153841</v>
      </c>
      <c r="P48" s="368">
        <f t="shared" si="21"/>
        <v>0.86168183152333433</v>
      </c>
      <c r="Q48" s="221">
        <f t="shared" si="22"/>
        <v>-934</v>
      </c>
      <c r="R48" s="303"/>
    </row>
    <row r="49" spans="1:30">
      <c r="A49" s="221" t="s">
        <v>119</v>
      </c>
      <c r="B49" s="221">
        <v>2010</v>
      </c>
      <c r="C49" s="221">
        <v>2212</v>
      </c>
      <c r="D49" s="221">
        <v>1895</v>
      </c>
      <c r="E49" s="221">
        <v>14482</v>
      </c>
      <c r="F49" s="221">
        <v>671</v>
      </c>
      <c r="G49" s="221">
        <v>-6656</v>
      </c>
      <c r="H49" s="221">
        <v>-1812</v>
      </c>
      <c r="I49" s="221">
        <v>-4557</v>
      </c>
      <c r="J49" s="221">
        <v>-4663</v>
      </c>
      <c r="K49" s="221">
        <v>0</v>
      </c>
      <c r="L49" s="221">
        <v>0</v>
      </c>
      <c r="M49" s="221">
        <f t="shared" si="19"/>
        <v>19260</v>
      </c>
      <c r="N49" s="221">
        <f t="shared" si="10"/>
        <v>17688</v>
      </c>
      <c r="O49" s="368">
        <f t="shared" si="20"/>
        <v>0.78676012461059186</v>
      </c>
      <c r="P49" s="368">
        <f t="shared" si="21"/>
        <v>0.86749730442075002</v>
      </c>
      <c r="Q49" s="221">
        <f t="shared" si="22"/>
        <v>1572</v>
      </c>
      <c r="R49" s="303"/>
      <c r="AA49" s="155"/>
      <c r="AB49" s="155" t="s">
        <v>833</v>
      </c>
      <c r="AC49" s="155"/>
    </row>
    <row r="50" spans="1:30">
      <c r="A50" s="221" t="s">
        <v>119</v>
      </c>
      <c r="B50" s="221">
        <v>2011</v>
      </c>
      <c r="C50" s="221">
        <v>2161</v>
      </c>
      <c r="D50" s="221">
        <v>2529</v>
      </c>
      <c r="E50" s="221">
        <v>16331</v>
      </c>
      <c r="F50" s="221">
        <v>434</v>
      </c>
      <c r="G50" s="221">
        <v>-6987</v>
      </c>
      <c r="H50" s="221">
        <v>-2021</v>
      </c>
      <c r="I50" s="221">
        <v>-5707</v>
      </c>
      <c r="J50" s="221">
        <v>-5227</v>
      </c>
      <c r="K50" s="221">
        <v>0</v>
      </c>
      <c r="L50" s="221">
        <v>0</v>
      </c>
      <c r="M50" s="221">
        <f t="shared" si="19"/>
        <v>21455</v>
      </c>
      <c r="N50" s="221">
        <f t="shared" si="10"/>
        <v>19942</v>
      </c>
      <c r="O50" s="368">
        <f t="shared" ref="O50" si="23">(E50+F50)/SUM(C50:F50)</f>
        <v>0.78140293637846658</v>
      </c>
      <c r="P50" s="368">
        <f t="shared" ref="P50" si="24">E50/(C50+E50)</f>
        <v>0.8831386545533203</v>
      </c>
      <c r="Q50" s="221">
        <f t="shared" si="22"/>
        <v>1513</v>
      </c>
      <c r="R50" s="303"/>
      <c r="AA50" s="155"/>
      <c r="AB50" s="222" t="s">
        <v>39</v>
      </c>
      <c r="AC50" s="222" t="s">
        <v>40</v>
      </c>
      <c r="AD50" s="222" t="s">
        <v>426</v>
      </c>
    </row>
    <row r="51" spans="1:30">
      <c r="A51" s="221" t="s">
        <v>119</v>
      </c>
      <c r="B51" s="221">
        <v>2012</v>
      </c>
      <c r="C51" s="221">
        <v>2434</v>
      </c>
      <c r="D51" s="221">
        <v>2342</v>
      </c>
      <c r="E51" s="221">
        <v>19098</v>
      </c>
      <c r="F51" s="221">
        <v>756</v>
      </c>
      <c r="G51" s="221">
        <v>-4969</v>
      </c>
      <c r="H51" s="221">
        <v>-1555</v>
      </c>
      <c r="I51" s="221">
        <v>-4843</v>
      </c>
      <c r="J51" s="221">
        <v>-4015</v>
      </c>
      <c r="K51" s="221">
        <v>0</v>
      </c>
      <c r="L51" s="221">
        <v>0</v>
      </c>
      <c r="M51" s="221">
        <f t="shared" si="19"/>
        <v>24630</v>
      </c>
      <c r="N51" s="221">
        <f t="shared" si="10"/>
        <v>15382</v>
      </c>
      <c r="O51" s="368">
        <f t="shared" ref="O51" si="25">(E51+F51)/SUM(C51:F51)</f>
        <v>0.8060901339829476</v>
      </c>
      <c r="P51" s="368">
        <f t="shared" ref="P51" si="26">E51/(C51+E51)</f>
        <v>0.886958944826305</v>
      </c>
      <c r="Q51" s="221">
        <f t="shared" ref="Q51" si="27">SUM(C51:J51)</f>
        <v>9248</v>
      </c>
      <c r="R51" s="303"/>
      <c r="AA51" s="221">
        <v>2001</v>
      </c>
      <c r="AB51" s="222">
        <f t="shared" ref="AB51:AB68" si="28">SUM(C40,E40,C58,E58)</f>
        <v>76309</v>
      </c>
      <c r="AC51" s="222">
        <f t="shared" ref="AC51:AC68" si="29">SUM(D40,F40,D58,F58)</f>
        <v>135120</v>
      </c>
      <c r="AD51" s="222">
        <f t="shared" ref="AD51:AD63" si="30">SUM(AB51:AC51)</f>
        <v>211429</v>
      </c>
    </row>
    <row r="52" spans="1:30">
      <c r="A52" s="221" t="s">
        <v>119</v>
      </c>
      <c r="B52" s="221">
        <v>2013</v>
      </c>
      <c r="C52" s="221">
        <v>2485</v>
      </c>
      <c r="D52" s="221">
        <v>3035</v>
      </c>
      <c r="E52" s="221">
        <v>25016</v>
      </c>
      <c r="F52" s="221">
        <v>2126</v>
      </c>
      <c r="G52" s="221">
        <v>-4375</v>
      </c>
      <c r="H52" s="221">
        <v>-1402</v>
      </c>
      <c r="I52" s="221">
        <v>-4698</v>
      </c>
      <c r="J52" s="221">
        <v>-3498</v>
      </c>
      <c r="K52" s="221">
        <v>0</v>
      </c>
      <c r="L52" s="221">
        <v>0</v>
      </c>
      <c r="M52" s="221">
        <f t="shared" si="19"/>
        <v>32662</v>
      </c>
      <c r="N52" s="221">
        <f t="shared" si="10"/>
        <v>13973</v>
      </c>
      <c r="O52" s="368">
        <f t="shared" ref="O52:O54" si="31">(E52+F52)/SUM(C52:F52)</f>
        <v>0.83099626477251853</v>
      </c>
      <c r="P52" s="368">
        <f t="shared" ref="P52:P54" si="32">E52/(C52+E52)</f>
        <v>0.90963964946729214</v>
      </c>
      <c r="Q52" s="221">
        <f t="shared" ref="Q52:Q54" si="33">SUM(C52:J52)</f>
        <v>18689</v>
      </c>
      <c r="R52" s="155"/>
      <c r="AA52" s="221">
        <v>2002</v>
      </c>
      <c r="AB52" s="222">
        <f t="shared" si="28"/>
        <v>84159</v>
      </c>
      <c r="AC52" s="222">
        <f t="shared" si="29"/>
        <v>144987</v>
      </c>
      <c r="AD52" s="222">
        <f t="shared" si="30"/>
        <v>229146</v>
      </c>
    </row>
    <row r="53" spans="1:30">
      <c r="A53" s="221" t="s">
        <v>119</v>
      </c>
      <c r="B53" s="221">
        <v>2014</v>
      </c>
      <c r="C53" s="221">
        <v>2728</v>
      </c>
      <c r="D53" s="221">
        <v>4100</v>
      </c>
      <c r="E53" s="221">
        <v>29719</v>
      </c>
      <c r="F53" s="221">
        <v>2717</v>
      </c>
      <c r="G53" s="221">
        <v>-4116</v>
      </c>
      <c r="H53" s="221">
        <v>-1425</v>
      </c>
      <c r="I53" s="221">
        <v>-4646</v>
      </c>
      <c r="J53" s="221">
        <v>-3318</v>
      </c>
      <c r="K53" s="221">
        <v>0</v>
      </c>
      <c r="L53" s="221">
        <v>0</v>
      </c>
      <c r="M53" s="221">
        <f t="shared" si="19"/>
        <v>39264</v>
      </c>
      <c r="N53" s="221">
        <f t="shared" si="10"/>
        <v>13505</v>
      </c>
      <c r="O53" s="368">
        <f t="shared" si="31"/>
        <v>0.8261002444987775</v>
      </c>
      <c r="P53" s="368">
        <f t="shared" si="32"/>
        <v>0.91592443060991768</v>
      </c>
      <c r="Q53" s="221">
        <f t="shared" si="33"/>
        <v>25759</v>
      </c>
      <c r="R53" s="155"/>
      <c r="AA53" s="221">
        <v>2003</v>
      </c>
      <c r="AB53" s="222">
        <f t="shared" si="28"/>
        <v>91531</v>
      </c>
      <c r="AC53" s="222">
        <f t="shared" si="29"/>
        <v>167090</v>
      </c>
      <c r="AD53" s="222">
        <f t="shared" si="30"/>
        <v>258621</v>
      </c>
    </row>
    <row r="54" spans="1:30">
      <c r="A54" s="221" t="s">
        <v>119</v>
      </c>
      <c r="B54" s="221">
        <v>2015</v>
      </c>
      <c r="C54" s="221">
        <v>1887</v>
      </c>
      <c r="D54" s="221">
        <v>4736</v>
      </c>
      <c r="E54" s="221">
        <v>33044</v>
      </c>
      <c r="F54" s="221">
        <v>2688</v>
      </c>
      <c r="G54" s="221">
        <v>-4223</v>
      </c>
      <c r="H54" s="221">
        <v>-1459</v>
      </c>
      <c r="I54" s="221">
        <v>-5322</v>
      </c>
      <c r="J54" s="221">
        <v>-3232</v>
      </c>
      <c r="K54" s="221">
        <v>0</v>
      </c>
      <c r="L54" s="221">
        <v>0</v>
      </c>
      <c r="M54" s="221">
        <f t="shared" si="19"/>
        <v>42355</v>
      </c>
      <c r="N54" s="221">
        <f t="shared" si="10"/>
        <v>14236</v>
      </c>
      <c r="O54" s="368">
        <f t="shared" si="31"/>
        <v>0.84363121237162086</v>
      </c>
      <c r="P54" s="368">
        <f t="shared" si="32"/>
        <v>0.94597921616901892</v>
      </c>
      <c r="Q54" s="221">
        <f t="shared" si="33"/>
        <v>28119</v>
      </c>
      <c r="R54" s="155"/>
      <c r="AA54" s="221">
        <v>2004</v>
      </c>
      <c r="AB54" s="222">
        <f t="shared" si="28"/>
        <v>97452</v>
      </c>
      <c r="AC54" s="222">
        <f t="shared" si="29"/>
        <v>165449</v>
      </c>
      <c r="AD54" s="222">
        <f t="shared" si="30"/>
        <v>262901</v>
      </c>
    </row>
    <row r="55" spans="1:30">
      <c r="A55" s="221" t="s">
        <v>119</v>
      </c>
      <c r="B55" s="221">
        <v>2016</v>
      </c>
      <c r="C55" s="221">
        <v>2070</v>
      </c>
      <c r="D55" s="221">
        <v>6081</v>
      </c>
      <c r="E55" s="221">
        <v>37838</v>
      </c>
      <c r="F55" s="221">
        <v>3506</v>
      </c>
      <c r="G55" s="221">
        <v>-3911</v>
      </c>
      <c r="H55" s="221">
        <v>-1361</v>
      </c>
      <c r="I55" s="221">
        <v>-5101</v>
      </c>
      <c r="J55" s="221">
        <v>-3063</v>
      </c>
      <c r="K55" s="221">
        <v>0</v>
      </c>
      <c r="L55" s="221">
        <v>0</v>
      </c>
      <c r="M55" s="221">
        <f t="shared" si="19"/>
        <v>49495</v>
      </c>
      <c r="N55" s="221">
        <f t="shared" si="10"/>
        <v>13436</v>
      </c>
      <c r="O55" s="368">
        <f t="shared" ref="O55" si="34">(E55+F55)/SUM(C55:F55)</f>
        <v>0.83531669865642999</v>
      </c>
      <c r="P55" s="368">
        <f t="shared" ref="P55" si="35">E55/(C55+E55)</f>
        <v>0.94813070061140625</v>
      </c>
      <c r="Q55" s="221">
        <f t="shared" ref="Q55" si="36">SUM(C55:J55)</f>
        <v>36059</v>
      </c>
      <c r="R55" s="155"/>
      <c r="AA55" s="221">
        <v>2005</v>
      </c>
      <c r="AB55" s="222">
        <f t="shared" si="28"/>
        <v>101623</v>
      </c>
      <c r="AC55" s="222">
        <f t="shared" si="29"/>
        <v>163632</v>
      </c>
      <c r="AD55" s="222">
        <f t="shared" si="30"/>
        <v>265255</v>
      </c>
    </row>
    <row r="56" spans="1:30">
      <c r="A56" s="221" t="s">
        <v>119</v>
      </c>
      <c r="B56" s="221">
        <v>2017</v>
      </c>
      <c r="C56" s="221">
        <v>1510</v>
      </c>
      <c r="D56" s="221">
        <v>6605</v>
      </c>
      <c r="E56" s="221">
        <v>44667</v>
      </c>
      <c r="F56" s="221">
        <v>4487</v>
      </c>
      <c r="G56" s="221">
        <v>-3877</v>
      </c>
      <c r="H56" s="221">
        <v>-1689</v>
      </c>
      <c r="I56" s="221">
        <v>-6129</v>
      </c>
      <c r="J56" s="221">
        <v>-3052</v>
      </c>
      <c r="K56" s="221">
        <v>0</v>
      </c>
      <c r="L56" s="221">
        <v>0</v>
      </c>
      <c r="M56" s="221">
        <f t="shared" ref="M56:M57" si="37">SUM(C56:F56)</f>
        <v>57269</v>
      </c>
      <c r="N56" s="221">
        <f t="shared" ref="N56:N57" si="38">-SUM(G56:J56,L56)</f>
        <v>14747</v>
      </c>
      <c r="O56" s="368">
        <f t="shared" ref="O56:O57" si="39">(E56+F56)/SUM(C56:F56)</f>
        <v>0.85830030208315145</v>
      </c>
      <c r="P56" s="368">
        <f t="shared" ref="P56:P57" si="40">E56/(C56+E56)</f>
        <v>0.96729973796478763</v>
      </c>
      <c r="Q56" s="221">
        <f t="shared" ref="Q56:Q57" si="41">SUM(C56:J56)</f>
        <v>42522</v>
      </c>
      <c r="R56" s="155"/>
      <c r="AA56" s="221">
        <v>2006</v>
      </c>
      <c r="AB56" s="222">
        <f t="shared" si="28"/>
        <v>99180</v>
      </c>
      <c r="AC56" s="222">
        <f t="shared" si="29"/>
        <v>133921</v>
      </c>
      <c r="AD56" s="222">
        <f t="shared" si="30"/>
        <v>233101</v>
      </c>
    </row>
    <row r="57" spans="1:30">
      <c r="A57" s="221" t="s">
        <v>119</v>
      </c>
      <c r="B57" s="221">
        <v>2018</v>
      </c>
      <c r="C57" s="221">
        <v>1049</v>
      </c>
      <c r="D57" s="221">
        <v>5787</v>
      </c>
      <c r="E57" s="221">
        <v>46997</v>
      </c>
      <c r="F57" s="221">
        <v>4388</v>
      </c>
      <c r="G57" s="221">
        <v>-4090</v>
      </c>
      <c r="H57" s="221">
        <v>-1952</v>
      </c>
      <c r="I57" s="221">
        <v>-9248</v>
      </c>
      <c r="J57" s="221">
        <v>-3300</v>
      </c>
      <c r="K57" s="221">
        <v>0</v>
      </c>
      <c r="L57" s="221">
        <v>0</v>
      </c>
      <c r="M57" s="221">
        <f t="shared" si="37"/>
        <v>58221</v>
      </c>
      <c r="N57" s="221">
        <f t="shared" si="38"/>
        <v>18590</v>
      </c>
      <c r="O57" s="368">
        <f t="shared" si="39"/>
        <v>0.88258532144758761</v>
      </c>
      <c r="P57" s="368">
        <f t="shared" si="40"/>
        <v>0.97816675685801102</v>
      </c>
      <c r="Q57" s="221">
        <f t="shared" si="41"/>
        <v>39631</v>
      </c>
      <c r="R57" s="155"/>
      <c r="AA57" s="221">
        <v>2007</v>
      </c>
      <c r="AB57" s="222">
        <f t="shared" si="28"/>
        <v>101449</v>
      </c>
      <c r="AC57" s="222">
        <f t="shared" si="29"/>
        <v>131659</v>
      </c>
      <c r="AD57" s="222">
        <f t="shared" si="30"/>
        <v>233108</v>
      </c>
    </row>
    <row r="58" spans="1:30">
      <c r="A58" s="155" t="s">
        <v>120</v>
      </c>
      <c r="B58" s="155">
        <v>2001</v>
      </c>
      <c r="C58" s="155">
        <v>58621</v>
      </c>
      <c r="D58" s="155">
        <v>116966</v>
      </c>
      <c r="E58" s="155">
        <v>2603</v>
      </c>
      <c r="F58" s="155">
        <v>13412</v>
      </c>
      <c r="G58" s="155">
        <v>-80185</v>
      </c>
      <c r="H58" s="155">
        <v>-38354</v>
      </c>
      <c r="I58" s="155">
        <v>-585</v>
      </c>
      <c r="J58" s="155">
        <v>-4434</v>
      </c>
      <c r="K58" s="155">
        <v>0</v>
      </c>
      <c r="L58" s="155">
        <v>0</v>
      </c>
      <c r="M58" s="155">
        <f t="shared" si="19"/>
        <v>191602</v>
      </c>
      <c r="N58" s="155">
        <f t="shared" ref="N58:N80" si="42">-SUM(G58:J58,L58)</f>
        <v>123558</v>
      </c>
      <c r="O58" s="367">
        <f t="shared" ref="O58:O68" si="43">(E58+F58)/SUM(C58:F58)</f>
        <v>8.3584722497677483E-2</v>
      </c>
      <c r="P58" s="367">
        <f t="shared" ref="P58:P68" si="44">E58/(C58+E58)</f>
        <v>4.2516006794721027E-2</v>
      </c>
      <c r="Q58" s="155">
        <f t="shared" ref="Q58:Q90" si="45">SUM(C58:J58)</f>
        <v>68044</v>
      </c>
      <c r="R58" s="155"/>
      <c r="AA58" s="221">
        <v>2008</v>
      </c>
      <c r="AB58" s="222">
        <f t="shared" si="28"/>
        <v>95598</v>
      </c>
      <c r="AC58" s="222">
        <f t="shared" si="29"/>
        <v>99666</v>
      </c>
      <c r="AD58" s="222">
        <f t="shared" si="30"/>
        <v>195264</v>
      </c>
    </row>
    <row r="59" spans="1:30">
      <c r="A59" s="155" t="s">
        <v>120</v>
      </c>
      <c r="B59" s="155">
        <v>2002</v>
      </c>
      <c r="C59" s="155">
        <v>64645</v>
      </c>
      <c r="D59" s="155">
        <v>120657</v>
      </c>
      <c r="E59" s="155">
        <v>2539</v>
      </c>
      <c r="F59" s="155">
        <v>17688</v>
      </c>
      <c r="G59" s="155">
        <v>-76264</v>
      </c>
      <c r="H59" s="155">
        <v>-42620</v>
      </c>
      <c r="I59" s="155">
        <v>-539</v>
      </c>
      <c r="J59" s="155">
        <v>-5399</v>
      </c>
      <c r="K59" s="155">
        <v>0</v>
      </c>
      <c r="L59" s="155">
        <v>0</v>
      </c>
      <c r="M59" s="155">
        <f t="shared" si="19"/>
        <v>205529</v>
      </c>
      <c r="N59" s="155">
        <f t="shared" si="42"/>
        <v>124822</v>
      </c>
      <c r="O59" s="367">
        <f t="shared" si="43"/>
        <v>9.8414335689853985E-2</v>
      </c>
      <c r="P59" s="367">
        <f t="shared" si="44"/>
        <v>3.7791736127649439E-2</v>
      </c>
      <c r="Q59" s="155">
        <f t="shared" si="45"/>
        <v>80707</v>
      </c>
      <c r="R59" s="155"/>
      <c r="AA59" s="221">
        <v>2009</v>
      </c>
      <c r="AB59" s="222">
        <f t="shared" si="28"/>
        <v>70563</v>
      </c>
      <c r="AC59" s="222">
        <f t="shared" si="29"/>
        <v>75766</v>
      </c>
      <c r="AD59" s="222">
        <f t="shared" si="30"/>
        <v>146329</v>
      </c>
    </row>
    <row r="60" spans="1:30">
      <c r="A60" s="155" t="s">
        <v>120</v>
      </c>
      <c r="B60" s="155">
        <v>2003</v>
      </c>
      <c r="C60" s="155">
        <v>70749</v>
      </c>
      <c r="D60" s="155">
        <v>135228</v>
      </c>
      <c r="E60" s="155">
        <v>2389</v>
      </c>
      <c r="F60" s="155">
        <v>23867</v>
      </c>
      <c r="G60" s="155">
        <v>-72708</v>
      </c>
      <c r="H60" s="155">
        <v>-48069</v>
      </c>
      <c r="I60" s="155">
        <v>-563</v>
      </c>
      <c r="J60" s="155">
        <v>-6611</v>
      </c>
      <c r="K60" s="155">
        <v>0</v>
      </c>
      <c r="L60" s="155">
        <v>0</v>
      </c>
      <c r="M60" s="155">
        <f t="shared" si="19"/>
        <v>232233</v>
      </c>
      <c r="N60" s="155">
        <f t="shared" si="42"/>
        <v>127951</v>
      </c>
      <c r="O60" s="367">
        <f t="shared" si="43"/>
        <v>0.11305886760279547</v>
      </c>
      <c r="P60" s="367">
        <f t="shared" si="44"/>
        <v>3.2664278487243292E-2</v>
      </c>
      <c r="Q60" s="155">
        <f t="shared" si="45"/>
        <v>104282</v>
      </c>
      <c r="R60" s="155"/>
      <c r="AA60" s="221">
        <v>2010</v>
      </c>
      <c r="AB60" s="222">
        <f t="shared" si="28"/>
        <v>81177</v>
      </c>
      <c r="AC60" s="222">
        <f t="shared" si="29"/>
        <v>95134</v>
      </c>
      <c r="AD60" s="222">
        <f t="shared" si="30"/>
        <v>176311</v>
      </c>
    </row>
    <row r="61" spans="1:30">
      <c r="A61" s="155" t="s">
        <v>120</v>
      </c>
      <c r="B61" s="155">
        <v>2004</v>
      </c>
      <c r="C61" s="155">
        <v>74259</v>
      </c>
      <c r="D61" s="155">
        <v>135398</v>
      </c>
      <c r="E61" s="155">
        <v>2758</v>
      </c>
      <c r="F61" s="155">
        <v>20765</v>
      </c>
      <c r="G61" s="155">
        <v>-72299</v>
      </c>
      <c r="H61" s="155">
        <v>-55539</v>
      </c>
      <c r="I61" s="155">
        <v>-529</v>
      </c>
      <c r="J61" s="155">
        <v>-7816</v>
      </c>
      <c r="K61" s="155">
        <v>0</v>
      </c>
      <c r="L61" s="155">
        <v>0</v>
      </c>
      <c r="M61" s="155">
        <f t="shared" ref="M61:M67" si="46">SUM(C61:F61)</f>
        <v>233180</v>
      </c>
      <c r="N61" s="155">
        <f t="shared" si="42"/>
        <v>136183</v>
      </c>
      <c r="O61" s="367">
        <f t="shared" si="43"/>
        <v>0.10087914915515911</v>
      </c>
      <c r="P61" s="367">
        <f t="shared" si="44"/>
        <v>3.5810275653427162E-2</v>
      </c>
      <c r="Q61" s="155">
        <f t="shared" si="45"/>
        <v>96997</v>
      </c>
      <c r="R61" s="155"/>
      <c r="AA61" s="221">
        <v>2011</v>
      </c>
      <c r="AB61" s="222">
        <f t="shared" si="28"/>
        <v>84790</v>
      </c>
      <c r="AC61" s="222">
        <f t="shared" si="29"/>
        <v>87062</v>
      </c>
      <c r="AD61" s="222">
        <f t="shared" si="30"/>
        <v>171852</v>
      </c>
    </row>
    <row r="62" spans="1:30">
      <c r="A62" s="155" t="s">
        <v>120</v>
      </c>
      <c r="B62" s="155">
        <v>2005</v>
      </c>
      <c r="C62" s="155">
        <v>75379</v>
      </c>
      <c r="D62" s="155">
        <v>135207</v>
      </c>
      <c r="E62" s="155">
        <v>4371</v>
      </c>
      <c r="F62" s="155">
        <v>19610</v>
      </c>
      <c r="G62" s="155">
        <v>-70793</v>
      </c>
      <c r="H62" s="155">
        <v>-64345</v>
      </c>
      <c r="I62" s="155">
        <v>-508</v>
      </c>
      <c r="J62" s="155">
        <v>-9401</v>
      </c>
      <c r="K62" s="155">
        <v>0</v>
      </c>
      <c r="L62" s="155">
        <v>0</v>
      </c>
      <c r="M62" s="155">
        <f t="shared" si="46"/>
        <v>234567</v>
      </c>
      <c r="N62" s="155">
        <f t="shared" si="42"/>
        <v>145047</v>
      </c>
      <c r="O62" s="367">
        <f t="shared" si="43"/>
        <v>0.1022351822720161</v>
      </c>
      <c r="P62" s="367">
        <f t="shared" si="44"/>
        <v>5.4808777429467083E-2</v>
      </c>
      <c r="Q62" s="155">
        <f t="shared" si="45"/>
        <v>89520</v>
      </c>
      <c r="R62" s="155"/>
      <c r="AA62" s="221">
        <v>2012</v>
      </c>
      <c r="AB62" s="222">
        <f t="shared" si="28"/>
        <v>100880</v>
      </c>
      <c r="AC62" s="222">
        <f t="shared" si="29"/>
        <v>84957</v>
      </c>
      <c r="AD62" s="222">
        <f t="shared" si="30"/>
        <v>185837</v>
      </c>
    </row>
    <row r="63" spans="1:30">
      <c r="A63" s="155" t="s">
        <v>120</v>
      </c>
      <c r="B63" s="155">
        <v>2006</v>
      </c>
      <c r="C63" s="155">
        <v>72733</v>
      </c>
      <c r="D63" s="155">
        <v>115201</v>
      </c>
      <c r="E63" s="155">
        <v>5988</v>
      </c>
      <c r="F63" s="155">
        <v>11125</v>
      </c>
      <c r="G63" s="155">
        <v>-67757</v>
      </c>
      <c r="H63" s="155">
        <v>-71196</v>
      </c>
      <c r="I63" s="155">
        <v>-550</v>
      </c>
      <c r="J63" s="155">
        <v>-10795</v>
      </c>
      <c r="K63" s="155">
        <v>0</v>
      </c>
      <c r="L63" s="155">
        <v>0</v>
      </c>
      <c r="M63" s="155">
        <f t="shared" si="46"/>
        <v>205047</v>
      </c>
      <c r="N63" s="155">
        <f t="shared" si="42"/>
        <v>150298</v>
      </c>
      <c r="O63" s="367">
        <f t="shared" si="43"/>
        <v>8.3458914297697598E-2</v>
      </c>
      <c r="P63" s="367">
        <f t="shared" si="44"/>
        <v>7.6066106883804829E-2</v>
      </c>
      <c r="Q63" s="155">
        <f t="shared" si="45"/>
        <v>54749</v>
      </c>
      <c r="R63" s="155"/>
      <c r="AA63" s="221">
        <v>2013</v>
      </c>
      <c r="AB63" s="222">
        <f t="shared" si="28"/>
        <v>112501</v>
      </c>
      <c r="AC63" s="222">
        <f t="shared" si="29"/>
        <v>107371</v>
      </c>
      <c r="AD63" s="222">
        <f t="shared" si="30"/>
        <v>219872</v>
      </c>
    </row>
    <row r="64" spans="1:30">
      <c r="A64" s="155" t="s">
        <v>120</v>
      </c>
      <c r="B64" s="155">
        <v>2007</v>
      </c>
      <c r="C64" s="155">
        <v>71740</v>
      </c>
      <c r="D64" s="155">
        <v>115776</v>
      </c>
      <c r="E64" s="155">
        <v>7921</v>
      </c>
      <c r="F64" s="155">
        <v>8032</v>
      </c>
      <c r="G64" s="155">
        <v>-65552</v>
      </c>
      <c r="H64" s="155">
        <v>-77316</v>
      </c>
      <c r="I64" s="155">
        <v>-641</v>
      </c>
      <c r="J64" s="155">
        <v>-11376</v>
      </c>
      <c r="K64" s="155">
        <v>0</v>
      </c>
      <c r="L64" s="155">
        <v>0</v>
      </c>
      <c r="M64" s="155">
        <f t="shared" si="46"/>
        <v>203469</v>
      </c>
      <c r="N64" s="155">
        <f t="shared" si="42"/>
        <v>154885</v>
      </c>
      <c r="O64" s="367">
        <f t="shared" si="43"/>
        <v>7.8405064162108226E-2</v>
      </c>
      <c r="P64" s="367">
        <f t="shared" si="44"/>
        <v>9.9433850943372537E-2</v>
      </c>
      <c r="Q64" s="155">
        <f t="shared" si="45"/>
        <v>48584</v>
      </c>
      <c r="R64" s="155"/>
      <c r="AA64" s="221">
        <v>2014</v>
      </c>
      <c r="AB64" s="222">
        <f t="shared" si="28"/>
        <v>125400</v>
      </c>
      <c r="AC64" s="222">
        <f t="shared" si="29"/>
        <v>139552</v>
      </c>
      <c r="AD64" s="222">
        <f t="shared" ref="AD64:AD65" si="47">SUM(AB64:AC64)</f>
        <v>264952</v>
      </c>
    </row>
    <row r="65" spans="1:30">
      <c r="A65" s="155" t="s">
        <v>120</v>
      </c>
      <c r="B65" s="155">
        <v>2008</v>
      </c>
      <c r="C65" s="155">
        <v>65724</v>
      </c>
      <c r="D65" s="155">
        <v>91241</v>
      </c>
      <c r="E65" s="155">
        <v>9721</v>
      </c>
      <c r="F65" s="155">
        <v>3218</v>
      </c>
      <c r="G65" s="155">
        <v>-62894</v>
      </c>
      <c r="H65" s="155">
        <v>-80090</v>
      </c>
      <c r="I65" s="155">
        <v>-691</v>
      </c>
      <c r="J65" s="155">
        <v>-11946</v>
      </c>
      <c r="K65" s="155">
        <v>0</v>
      </c>
      <c r="L65" s="155">
        <v>0</v>
      </c>
      <c r="M65" s="155">
        <f t="shared" si="46"/>
        <v>169904</v>
      </c>
      <c r="N65" s="155">
        <f t="shared" si="42"/>
        <v>155621</v>
      </c>
      <c r="O65" s="367">
        <f t="shared" si="43"/>
        <v>7.6154769752330723E-2</v>
      </c>
      <c r="P65" s="367">
        <f t="shared" si="44"/>
        <v>0.12884883027370933</v>
      </c>
      <c r="Q65" s="155">
        <f t="shared" si="45"/>
        <v>14283</v>
      </c>
      <c r="R65" s="155"/>
      <c r="AA65" s="221">
        <v>2015</v>
      </c>
      <c r="AB65" s="222">
        <f t="shared" si="28"/>
        <v>132442</v>
      </c>
      <c r="AC65" s="222">
        <f t="shared" si="29"/>
        <v>153702</v>
      </c>
      <c r="AD65" s="222">
        <f t="shared" si="47"/>
        <v>286144</v>
      </c>
    </row>
    <row r="66" spans="1:30">
      <c r="A66" s="155" t="s">
        <v>120</v>
      </c>
      <c r="B66" s="155">
        <v>2009</v>
      </c>
      <c r="C66" s="155">
        <v>48195</v>
      </c>
      <c r="D66" s="155">
        <v>71841</v>
      </c>
      <c r="E66" s="155">
        <v>8740</v>
      </c>
      <c r="F66" s="155">
        <v>1303</v>
      </c>
      <c r="G66" s="155">
        <v>-53586</v>
      </c>
      <c r="H66" s="155">
        <v>-72596</v>
      </c>
      <c r="I66" s="155">
        <v>-722</v>
      </c>
      <c r="J66" s="155">
        <v>-10783</v>
      </c>
      <c r="K66" s="155">
        <v>0</v>
      </c>
      <c r="L66" s="155">
        <v>0</v>
      </c>
      <c r="M66" s="155">
        <f t="shared" si="46"/>
        <v>130079</v>
      </c>
      <c r="N66" s="155">
        <f t="shared" si="42"/>
        <v>137687</v>
      </c>
      <c r="O66" s="367">
        <f t="shared" si="43"/>
        <v>7.720692809754072E-2</v>
      </c>
      <c r="P66" s="367">
        <f t="shared" si="44"/>
        <v>0.15350838675682796</v>
      </c>
      <c r="Q66" s="155">
        <f t="shared" si="45"/>
        <v>-7608</v>
      </c>
      <c r="R66" s="155"/>
      <c r="AA66" s="221">
        <v>2016</v>
      </c>
      <c r="AB66" s="222">
        <f t="shared" si="28"/>
        <v>145288</v>
      </c>
      <c r="AC66" s="222">
        <f t="shared" si="29"/>
        <v>161385</v>
      </c>
      <c r="AD66" s="222">
        <f t="shared" ref="AD66:AD67" si="48">SUM(AB66:AC66)</f>
        <v>306673</v>
      </c>
    </row>
    <row r="67" spans="1:30">
      <c r="A67" s="155" t="s">
        <v>120</v>
      </c>
      <c r="B67" s="155">
        <v>2010</v>
      </c>
      <c r="C67" s="155">
        <v>54660</v>
      </c>
      <c r="D67" s="155">
        <v>91721</v>
      </c>
      <c r="E67" s="155">
        <v>9823</v>
      </c>
      <c r="F67" s="155">
        <v>847</v>
      </c>
      <c r="G67" s="155">
        <v>-51591</v>
      </c>
      <c r="H67" s="155">
        <v>-73101</v>
      </c>
      <c r="I67" s="155">
        <v>-797</v>
      </c>
      <c r="J67" s="155">
        <v>-10988</v>
      </c>
      <c r="K67" s="155">
        <v>0</v>
      </c>
      <c r="L67" s="155">
        <v>0</v>
      </c>
      <c r="M67" s="155">
        <f t="shared" si="46"/>
        <v>157051</v>
      </c>
      <c r="N67" s="155">
        <f t="shared" si="42"/>
        <v>136477</v>
      </c>
      <c r="O67" s="367">
        <f t="shared" si="43"/>
        <v>6.7939713850914671E-2</v>
      </c>
      <c r="P67" s="367">
        <f t="shared" si="44"/>
        <v>0.15233472388071276</v>
      </c>
      <c r="Q67" s="155">
        <f t="shared" si="45"/>
        <v>20574</v>
      </c>
      <c r="R67" s="155"/>
      <c r="AA67" s="221">
        <v>2017</v>
      </c>
      <c r="AB67" s="222">
        <f t="shared" si="28"/>
        <v>157020</v>
      </c>
      <c r="AC67" s="222">
        <f t="shared" si="29"/>
        <v>177408</v>
      </c>
      <c r="AD67" s="222">
        <f t="shared" si="48"/>
        <v>334428</v>
      </c>
    </row>
    <row r="68" spans="1:30">
      <c r="A68" s="155" t="s">
        <v>120</v>
      </c>
      <c r="B68" s="155">
        <v>2011</v>
      </c>
      <c r="C68" s="155">
        <v>55264</v>
      </c>
      <c r="D68" s="155">
        <v>83040</v>
      </c>
      <c r="E68" s="155">
        <v>11034</v>
      </c>
      <c r="F68" s="155">
        <v>1059</v>
      </c>
      <c r="G68" s="155">
        <v>-56560</v>
      </c>
      <c r="H68" s="155">
        <v>-87276</v>
      </c>
      <c r="I68" s="155">
        <v>-1036</v>
      </c>
      <c r="J68" s="155">
        <v>-12939</v>
      </c>
      <c r="K68" s="155">
        <v>0</v>
      </c>
      <c r="L68" s="155">
        <v>0</v>
      </c>
      <c r="M68" s="155">
        <f t="shared" ref="M68" si="49">SUM(C68:F68)</f>
        <v>150397</v>
      </c>
      <c r="N68" s="155">
        <f t="shared" si="42"/>
        <v>157811</v>
      </c>
      <c r="O68" s="367">
        <f t="shared" si="43"/>
        <v>8.0407188973184301E-2</v>
      </c>
      <c r="P68" s="367">
        <f t="shared" si="44"/>
        <v>0.16643035989019275</v>
      </c>
      <c r="Q68" s="155">
        <f t="shared" si="45"/>
        <v>-7414</v>
      </c>
      <c r="R68" s="155"/>
      <c r="AA68" s="221">
        <v>2018</v>
      </c>
      <c r="AB68" s="222">
        <f t="shared" si="28"/>
        <v>158135</v>
      </c>
      <c r="AC68" s="222">
        <f t="shared" si="29"/>
        <v>157221</v>
      </c>
      <c r="AD68" s="222">
        <f t="shared" ref="AD68" si="50">SUM(AB68:AC68)</f>
        <v>315356</v>
      </c>
    </row>
    <row r="69" spans="1:30">
      <c r="A69" s="155" t="s">
        <v>120</v>
      </c>
      <c r="B69" s="155">
        <v>2012</v>
      </c>
      <c r="C69" s="155">
        <v>65099</v>
      </c>
      <c r="D69" s="155">
        <v>79952</v>
      </c>
      <c r="E69" s="155">
        <v>14249</v>
      </c>
      <c r="F69" s="155">
        <v>1907</v>
      </c>
      <c r="G69" s="155">
        <v>-43857</v>
      </c>
      <c r="H69" s="155">
        <v>-68664</v>
      </c>
      <c r="I69" s="155">
        <v>-887</v>
      </c>
      <c r="J69" s="155">
        <v>-9953</v>
      </c>
      <c r="K69" s="155">
        <v>0</v>
      </c>
      <c r="L69" s="155">
        <v>0</v>
      </c>
      <c r="M69" s="155">
        <f t="shared" ref="M69:M72" si="51">SUM(C69:F69)</f>
        <v>161207</v>
      </c>
      <c r="N69" s="155">
        <f t="shared" si="42"/>
        <v>123361</v>
      </c>
      <c r="O69" s="367">
        <f t="shared" ref="O69:O72" si="52">(E69+F69)/SUM(C69:F69)</f>
        <v>0.10021897312151458</v>
      </c>
      <c r="P69" s="367">
        <f t="shared" ref="P69:P72" si="53">E69/(C69+E69)</f>
        <v>0.17957604476483338</v>
      </c>
      <c r="Q69" s="155">
        <f t="shared" si="45"/>
        <v>37846</v>
      </c>
      <c r="R69" s="155"/>
    </row>
    <row r="70" spans="1:30">
      <c r="A70" s="155" t="s">
        <v>120</v>
      </c>
      <c r="B70" s="155">
        <v>2013</v>
      </c>
      <c r="C70" s="155">
        <v>69531</v>
      </c>
      <c r="D70" s="155">
        <v>99895</v>
      </c>
      <c r="E70" s="155">
        <v>15469</v>
      </c>
      <c r="F70" s="155">
        <v>2315</v>
      </c>
      <c r="G70" s="155">
        <v>-44521</v>
      </c>
      <c r="H70" s="155">
        <v>-73926</v>
      </c>
      <c r="I70" s="155">
        <v>-1001</v>
      </c>
      <c r="J70" s="155">
        <v>-9228</v>
      </c>
      <c r="K70" s="155">
        <v>0</v>
      </c>
      <c r="L70" s="155">
        <v>0</v>
      </c>
      <c r="M70" s="155">
        <f t="shared" si="51"/>
        <v>187210</v>
      </c>
      <c r="N70" s="155">
        <f t="shared" si="42"/>
        <v>128676</v>
      </c>
      <c r="O70" s="367">
        <f t="shared" si="52"/>
        <v>9.4994925484749748E-2</v>
      </c>
      <c r="P70" s="367">
        <f t="shared" si="53"/>
        <v>0.18198823529411765</v>
      </c>
      <c r="Q70" s="155">
        <f t="shared" si="45"/>
        <v>58534</v>
      </c>
      <c r="R70" s="155"/>
      <c r="AA70" s="155"/>
      <c r="AB70" s="155" t="s">
        <v>984</v>
      </c>
      <c r="AC70" s="155"/>
    </row>
    <row r="71" spans="1:30">
      <c r="A71" s="155" t="s">
        <v>120</v>
      </c>
      <c r="B71" s="155">
        <v>2014</v>
      </c>
      <c r="C71" s="155">
        <v>77817</v>
      </c>
      <c r="D71" s="155">
        <v>130577</v>
      </c>
      <c r="E71" s="155">
        <v>15136</v>
      </c>
      <c r="F71" s="155">
        <v>2158</v>
      </c>
      <c r="G71" s="155">
        <v>-46404</v>
      </c>
      <c r="H71" s="155">
        <v>-79271</v>
      </c>
      <c r="I71" s="155">
        <v>-1059</v>
      </c>
      <c r="J71" s="155">
        <v>-8862</v>
      </c>
      <c r="K71" s="155">
        <v>0</v>
      </c>
      <c r="L71" s="155">
        <v>0</v>
      </c>
      <c r="M71" s="155">
        <f t="shared" si="51"/>
        <v>225688</v>
      </c>
      <c r="N71" s="155">
        <f t="shared" si="42"/>
        <v>135596</v>
      </c>
      <c r="O71" s="367">
        <f t="shared" si="52"/>
        <v>7.6627911098507681E-2</v>
      </c>
      <c r="P71" s="367">
        <f t="shared" si="53"/>
        <v>0.16283498111949049</v>
      </c>
      <c r="Q71" s="155">
        <f t="shared" si="45"/>
        <v>90092</v>
      </c>
      <c r="R71" s="155"/>
      <c r="AA71" s="155"/>
      <c r="AB71" s="222" t="s">
        <v>39</v>
      </c>
      <c r="AC71" s="222" t="s">
        <v>40</v>
      </c>
      <c r="AD71" s="222" t="s">
        <v>426</v>
      </c>
    </row>
    <row r="72" spans="1:30">
      <c r="A72" s="155" t="s">
        <v>120</v>
      </c>
      <c r="B72" s="155">
        <v>2015</v>
      </c>
      <c r="C72" s="155">
        <v>81895</v>
      </c>
      <c r="D72" s="155">
        <v>144263</v>
      </c>
      <c r="E72" s="155">
        <v>15616</v>
      </c>
      <c r="F72" s="155">
        <v>2015</v>
      </c>
      <c r="G72" s="155">
        <v>-50497</v>
      </c>
      <c r="H72" s="155">
        <v>-87103</v>
      </c>
      <c r="I72" s="155">
        <v>-1209</v>
      </c>
      <c r="J72" s="155">
        <v>-8471</v>
      </c>
      <c r="K72" s="155">
        <v>0</v>
      </c>
      <c r="L72" s="155">
        <v>0</v>
      </c>
      <c r="M72" s="155">
        <f t="shared" si="51"/>
        <v>243789</v>
      </c>
      <c r="N72" s="155">
        <f t="shared" si="42"/>
        <v>147280</v>
      </c>
      <c r="O72" s="367">
        <f t="shared" si="52"/>
        <v>7.2320736374487771E-2</v>
      </c>
      <c r="P72" s="367">
        <f t="shared" si="53"/>
        <v>0.16014603480632955</v>
      </c>
      <c r="Q72" s="155">
        <f t="shared" si="45"/>
        <v>96509</v>
      </c>
      <c r="R72" s="155"/>
      <c r="AA72" s="221">
        <v>2001</v>
      </c>
      <c r="AB72" s="222">
        <f t="shared" ref="AB72:AB89" si="54">C22+E22</f>
        <v>2850</v>
      </c>
      <c r="AC72" s="222">
        <f t="shared" ref="AC72:AC89" si="55">D22+F22</f>
        <v>2921</v>
      </c>
      <c r="AD72" s="222">
        <f t="shared" ref="AD72" si="56">SUM(AB72:AC72)</f>
        <v>5771</v>
      </c>
    </row>
    <row r="73" spans="1:30">
      <c r="A73" s="155" t="s">
        <v>120</v>
      </c>
      <c r="B73" s="155">
        <v>2016</v>
      </c>
      <c r="C73" s="155">
        <v>87669</v>
      </c>
      <c r="D73" s="155">
        <v>149024</v>
      </c>
      <c r="E73" s="155">
        <v>17711</v>
      </c>
      <c r="F73" s="155">
        <v>2774</v>
      </c>
      <c r="G73" s="155">
        <v>-48207</v>
      </c>
      <c r="H73" s="155">
        <v>-85974</v>
      </c>
      <c r="I73" s="155">
        <v>-1237</v>
      </c>
      <c r="J73" s="155">
        <v>-7676</v>
      </c>
      <c r="K73" s="155">
        <v>0</v>
      </c>
      <c r="L73" s="155">
        <v>0</v>
      </c>
      <c r="M73" s="155">
        <f t="shared" ref="M73" si="57">SUM(C73:F73)</f>
        <v>257178</v>
      </c>
      <c r="N73" s="155">
        <f t="shared" si="42"/>
        <v>143094</v>
      </c>
      <c r="O73" s="367">
        <f t="shared" ref="O73" si="58">(E73+F73)/SUM(C73:F73)</f>
        <v>7.9653002978481824E-2</v>
      </c>
      <c r="P73" s="367">
        <f t="shared" ref="P73" si="59">E73/(C73+E73)</f>
        <v>0.16806794458151453</v>
      </c>
      <c r="Q73" s="155">
        <f t="shared" si="45"/>
        <v>114084</v>
      </c>
      <c r="R73" s="155"/>
      <c r="AA73" s="221">
        <v>2002</v>
      </c>
      <c r="AB73" s="222">
        <f t="shared" si="54"/>
        <v>3430</v>
      </c>
      <c r="AC73" s="222">
        <f t="shared" si="55"/>
        <v>4008</v>
      </c>
      <c r="AD73" s="222">
        <f t="shared" ref="AD73:AD86" si="60">SUM(AB73:AC73)</f>
        <v>7438</v>
      </c>
    </row>
    <row r="74" spans="1:30">
      <c r="A74" s="155" t="s">
        <v>120</v>
      </c>
      <c r="B74" s="155">
        <v>2017</v>
      </c>
      <c r="C74" s="155">
        <v>93749</v>
      </c>
      <c r="D74" s="155">
        <v>161842</v>
      </c>
      <c r="E74" s="155">
        <v>17094</v>
      </c>
      <c r="F74" s="155">
        <v>4474</v>
      </c>
      <c r="G74" s="155">
        <v>-53807</v>
      </c>
      <c r="H74" s="155">
        <v>-97971</v>
      </c>
      <c r="I74" s="155">
        <v>-1709</v>
      </c>
      <c r="J74" s="155">
        <v>-7406</v>
      </c>
      <c r="K74" s="155">
        <v>0</v>
      </c>
      <c r="L74" s="155">
        <v>0</v>
      </c>
      <c r="M74" s="155">
        <f t="shared" ref="M74:M75" si="61">SUM(C74:F74)</f>
        <v>277159</v>
      </c>
      <c r="N74" s="155">
        <f t="shared" ref="N74:N75" si="62">-SUM(G74:J74,L74)</f>
        <v>160893</v>
      </c>
      <c r="O74" s="367">
        <f t="shared" ref="O74:O75" si="63">(E74+F74)/SUM(C74:F74)</f>
        <v>7.781814770582951E-2</v>
      </c>
      <c r="P74" s="367">
        <f t="shared" ref="P74:P75" si="64">E74/(C74+E74)</f>
        <v>0.15421812834369333</v>
      </c>
      <c r="Q74" s="155">
        <f t="shared" ref="Q74:Q75" si="65">SUM(C74:J74)</f>
        <v>116266</v>
      </c>
      <c r="R74" s="155"/>
      <c r="AA74" s="221">
        <v>2003</v>
      </c>
      <c r="AB74" s="222">
        <f t="shared" si="54"/>
        <v>3940</v>
      </c>
      <c r="AC74" s="222">
        <f t="shared" si="55"/>
        <v>5017</v>
      </c>
      <c r="AD74" s="222">
        <f t="shared" si="60"/>
        <v>8957</v>
      </c>
    </row>
    <row r="75" spans="1:30">
      <c r="A75" s="155" t="s">
        <v>120</v>
      </c>
      <c r="B75" s="155">
        <v>2018</v>
      </c>
      <c r="C75" s="155">
        <v>94170</v>
      </c>
      <c r="D75" s="155">
        <v>143520</v>
      </c>
      <c r="E75" s="155">
        <v>15919</v>
      </c>
      <c r="F75" s="155">
        <v>3526</v>
      </c>
      <c r="G75" s="155">
        <v>-55676</v>
      </c>
      <c r="H75" s="155">
        <v>-101000</v>
      </c>
      <c r="I75" s="155">
        <v>-2907</v>
      </c>
      <c r="J75" s="155">
        <v>-7265</v>
      </c>
      <c r="K75" s="155">
        <v>0</v>
      </c>
      <c r="L75" s="155">
        <v>0</v>
      </c>
      <c r="M75" s="155">
        <f t="shared" si="61"/>
        <v>257135</v>
      </c>
      <c r="N75" s="155">
        <f t="shared" si="62"/>
        <v>166848</v>
      </c>
      <c r="O75" s="367">
        <f t="shared" si="63"/>
        <v>7.5621755109183897E-2</v>
      </c>
      <c r="P75" s="367">
        <f t="shared" si="64"/>
        <v>0.14460118631289229</v>
      </c>
      <c r="Q75" s="155">
        <f t="shared" si="65"/>
        <v>90287</v>
      </c>
      <c r="R75" s="155"/>
      <c r="AA75" s="221">
        <v>2004</v>
      </c>
      <c r="AB75" s="222">
        <f t="shared" si="54"/>
        <v>4508</v>
      </c>
      <c r="AC75" s="222">
        <f t="shared" si="55"/>
        <v>6256</v>
      </c>
      <c r="AD75" s="222">
        <f t="shared" si="60"/>
        <v>10764</v>
      </c>
    </row>
    <row r="76" spans="1:30">
      <c r="A76" s="221" t="s">
        <v>121</v>
      </c>
      <c r="B76" s="221">
        <v>2001</v>
      </c>
      <c r="C76" s="221">
        <v>4964</v>
      </c>
      <c r="D76" s="221">
        <v>2276</v>
      </c>
      <c r="E76" s="221">
        <v>7</v>
      </c>
      <c r="F76" s="221">
        <v>0</v>
      </c>
      <c r="G76" s="221">
        <v>-3790</v>
      </c>
      <c r="H76" s="221">
        <v>-1829</v>
      </c>
      <c r="I76" s="221">
        <v>0</v>
      </c>
      <c r="J76" s="221">
        <v>0</v>
      </c>
      <c r="K76" s="221">
        <v>0</v>
      </c>
      <c r="L76" s="221">
        <v>0</v>
      </c>
      <c r="M76" s="221">
        <f t="shared" ref="M76:M85" si="66">SUM(C76:F76)</f>
        <v>7247</v>
      </c>
      <c r="N76" s="221">
        <f t="shared" si="42"/>
        <v>5619</v>
      </c>
      <c r="O76" s="155"/>
      <c r="P76" s="155"/>
      <c r="Q76" s="155">
        <f t="shared" si="45"/>
        <v>1628</v>
      </c>
      <c r="R76" s="155"/>
      <c r="AA76" s="221">
        <v>2005</v>
      </c>
      <c r="AB76" s="222">
        <f t="shared" si="54"/>
        <v>4760</v>
      </c>
      <c r="AC76" s="222">
        <f t="shared" si="55"/>
        <v>5456</v>
      </c>
      <c r="AD76" s="222">
        <f t="shared" si="60"/>
        <v>10216</v>
      </c>
    </row>
    <row r="77" spans="1:30">
      <c r="A77" s="221" t="s">
        <v>121</v>
      </c>
      <c r="B77" s="221">
        <v>2002</v>
      </c>
      <c r="C77" s="221">
        <v>5083</v>
      </c>
      <c r="D77" s="221">
        <v>2581</v>
      </c>
      <c r="E77" s="221">
        <v>4</v>
      </c>
      <c r="F77" s="221">
        <v>0</v>
      </c>
      <c r="G77" s="221">
        <v>-3359</v>
      </c>
      <c r="H77" s="221">
        <v>-1700</v>
      </c>
      <c r="I77" s="221">
        <v>0</v>
      </c>
      <c r="J77" s="221">
        <v>0</v>
      </c>
      <c r="K77" s="221">
        <v>0</v>
      </c>
      <c r="L77" s="221">
        <v>0</v>
      </c>
      <c r="M77" s="221">
        <f t="shared" si="66"/>
        <v>7668</v>
      </c>
      <c r="N77" s="221">
        <f t="shared" si="42"/>
        <v>5059</v>
      </c>
      <c r="O77" s="155"/>
      <c r="P77" s="155"/>
      <c r="Q77" s="155">
        <f t="shared" si="45"/>
        <v>2609</v>
      </c>
      <c r="R77" s="155"/>
      <c r="AA77" s="221">
        <v>2006</v>
      </c>
      <c r="AB77" s="222">
        <f t="shared" si="54"/>
        <v>3907</v>
      </c>
      <c r="AC77" s="222">
        <f t="shared" si="55"/>
        <v>4916</v>
      </c>
      <c r="AD77" s="222">
        <f t="shared" si="60"/>
        <v>8823</v>
      </c>
    </row>
    <row r="78" spans="1:30">
      <c r="A78" s="221" t="s">
        <v>121</v>
      </c>
      <c r="B78" s="221">
        <v>2003</v>
      </c>
      <c r="C78" s="221">
        <v>6026</v>
      </c>
      <c r="D78" s="221">
        <v>2980</v>
      </c>
      <c r="E78" s="221">
        <v>2</v>
      </c>
      <c r="F78" s="221">
        <v>0</v>
      </c>
      <c r="G78" s="221">
        <v>-3239</v>
      </c>
      <c r="H78" s="221">
        <v>-1827</v>
      </c>
      <c r="I78" s="221">
        <v>0</v>
      </c>
      <c r="J78" s="221">
        <v>0</v>
      </c>
      <c r="K78" s="221">
        <v>0</v>
      </c>
      <c r="L78" s="221">
        <v>0</v>
      </c>
      <c r="M78" s="221">
        <f t="shared" si="66"/>
        <v>9008</v>
      </c>
      <c r="N78" s="221">
        <f t="shared" si="42"/>
        <v>5066</v>
      </c>
      <c r="O78" s="155"/>
      <c r="P78" s="155"/>
      <c r="Q78" s="155">
        <f t="shared" si="45"/>
        <v>3942</v>
      </c>
      <c r="R78" s="155"/>
      <c r="AA78" s="221">
        <v>2007</v>
      </c>
      <c r="AB78" s="222">
        <f t="shared" si="54"/>
        <v>4136</v>
      </c>
      <c r="AC78" s="222">
        <f t="shared" si="55"/>
        <v>4767</v>
      </c>
      <c r="AD78" s="222">
        <f t="shared" si="60"/>
        <v>8903</v>
      </c>
    </row>
    <row r="79" spans="1:30">
      <c r="A79" s="221" t="s">
        <v>121</v>
      </c>
      <c r="B79" s="221">
        <v>2004</v>
      </c>
      <c r="C79" s="221">
        <v>7948</v>
      </c>
      <c r="D79" s="221">
        <v>3195</v>
      </c>
      <c r="E79" s="221">
        <v>2</v>
      </c>
      <c r="F79" s="221">
        <v>6</v>
      </c>
      <c r="G79" s="221">
        <v>-3320</v>
      </c>
      <c r="H79" s="221">
        <v>-1728</v>
      </c>
      <c r="I79" s="221">
        <v>0</v>
      </c>
      <c r="J79" s="221">
        <v>0</v>
      </c>
      <c r="K79" s="221">
        <v>0</v>
      </c>
      <c r="L79" s="221">
        <v>0</v>
      </c>
      <c r="M79" s="221">
        <f t="shared" si="66"/>
        <v>11151</v>
      </c>
      <c r="N79" s="221">
        <f t="shared" si="42"/>
        <v>5048</v>
      </c>
      <c r="O79" s="155"/>
      <c r="P79" s="155"/>
      <c r="Q79" s="155">
        <f t="shared" si="45"/>
        <v>6103</v>
      </c>
      <c r="R79" s="155"/>
      <c r="AA79" s="221">
        <v>2008</v>
      </c>
      <c r="AB79" s="222">
        <f t="shared" si="54"/>
        <v>4321</v>
      </c>
      <c r="AC79" s="222">
        <f t="shared" si="55"/>
        <v>3584</v>
      </c>
      <c r="AD79" s="222">
        <f t="shared" si="60"/>
        <v>7905</v>
      </c>
    </row>
    <row r="80" spans="1:30">
      <c r="A80" s="221" t="s">
        <v>121</v>
      </c>
      <c r="B80" s="221">
        <v>2005</v>
      </c>
      <c r="C80" s="221">
        <v>11577</v>
      </c>
      <c r="D80" s="221">
        <v>3890</v>
      </c>
      <c r="E80" s="221">
        <v>4</v>
      </c>
      <c r="F80" s="221">
        <v>1</v>
      </c>
      <c r="G80" s="221">
        <v>-3260</v>
      </c>
      <c r="H80" s="221">
        <v>-1669</v>
      </c>
      <c r="I80" s="221">
        <v>0</v>
      </c>
      <c r="J80" s="221">
        <v>0</v>
      </c>
      <c r="K80" s="221">
        <v>0</v>
      </c>
      <c r="L80" s="221">
        <v>0</v>
      </c>
      <c r="M80" s="221">
        <f t="shared" si="66"/>
        <v>15472</v>
      </c>
      <c r="N80" s="221">
        <f t="shared" si="42"/>
        <v>4929</v>
      </c>
      <c r="O80" s="155"/>
      <c r="P80" s="155"/>
      <c r="Q80" s="155">
        <f t="shared" si="45"/>
        <v>10543</v>
      </c>
      <c r="R80" s="155"/>
      <c r="AA80" s="221">
        <v>2009</v>
      </c>
      <c r="AB80" s="222">
        <f t="shared" si="54"/>
        <v>2418</v>
      </c>
      <c r="AC80" s="222">
        <f t="shared" si="55"/>
        <v>884</v>
      </c>
      <c r="AD80" s="222">
        <f t="shared" si="60"/>
        <v>3302</v>
      </c>
    </row>
    <row r="81" spans="1:30">
      <c r="A81" s="221" t="s">
        <v>121</v>
      </c>
      <c r="B81" s="221">
        <v>2006</v>
      </c>
      <c r="C81" s="221">
        <v>13846</v>
      </c>
      <c r="D81" s="221">
        <v>4585</v>
      </c>
      <c r="E81" s="221">
        <v>6</v>
      </c>
      <c r="F81" s="221">
        <v>2</v>
      </c>
      <c r="G81" s="221">
        <v>-3999</v>
      </c>
      <c r="H81" s="221">
        <v>-1725</v>
      </c>
      <c r="I81" s="221">
        <v>0</v>
      </c>
      <c r="J81" s="221">
        <v>0</v>
      </c>
      <c r="K81" s="221">
        <v>0</v>
      </c>
      <c r="L81" s="221">
        <v>0</v>
      </c>
      <c r="M81" s="221">
        <f t="shared" si="66"/>
        <v>18439</v>
      </c>
      <c r="N81" s="221">
        <f t="shared" ref="N81:N85" si="67">-SUM(G81:J81,L81)</f>
        <v>5724</v>
      </c>
      <c r="O81" s="155"/>
      <c r="P81" s="155"/>
      <c r="Q81" s="155">
        <f t="shared" si="45"/>
        <v>12715</v>
      </c>
      <c r="R81" s="155"/>
      <c r="AA81" s="221">
        <v>2010</v>
      </c>
      <c r="AB81" s="222">
        <f t="shared" si="54"/>
        <v>2425</v>
      </c>
      <c r="AC81" s="222">
        <f t="shared" si="55"/>
        <v>704</v>
      </c>
      <c r="AD81" s="222">
        <f t="shared" si="60"/>
        <v>3129</v>
      </c>
    </row>
    <row r="82" spans="1:30">
      <c r="A82" s="221" t="s">
        <v>121</v>
      </c>
      <c r="B82" s="221">
        <v>2007</v>
      </c>
      <c r="C82" s="221">
        <v>14810</v>
      </c>
      <c r="D82" s="221">
        <v>4699</v>
      </c>
      <c r="E82" s="221">
        <v>18</v>
      </c>
      <c r="F82" s="221">
        <v>3</v>
      </c>
      <c r="G82" s="221">
        <v>-4394</v>
      </c>
      <c r="H82" s="221">
        <v>-1818</v>
      </c>
      <c r="I82" s="221">
        <v>0</v>
      </c>
      <c r="J82" s="221">
        <v>0</v>
      </c>
      <c r="K82" s="221">
        <v>0</v>
      </c>
      <c r="L82" s="221">
        <v>0</v>
      </c>
      <c r="M82" s="221">
        <f t="shared" si="66"/>
        <v>19530</v>
      </c>
      <c r="N82" s="221">
        <f t="shared" si="67"/>
        <v>6212</v>
      </c>
      <c r="O82" s="155"/>
      <c r="P82" s="155"/>
      <c r="Q82" s="155">
        <f t="shared" si="45"/>
        <v>13318</v>
      </c>
      <c r="R82" s="155"/>
      <c r="AA82" s="221">
        <v>2011</v>
      </c>
      <c r="AB82" s="222">
        <f t="shared" si="54"/>
        <v>2869</v>
      </c>
      <c r="AC82" s="222">
        <f t="shared" si="55"/>
        <v>710</v>
      </c>
      <c r="AD82" s="222">
        <f t="shared" si="60"/>
        <v>3579</v>
      </c>
    </row>
    <row r="83" spans="1:30">
      <c r="A83" s="221" t="s">
        <v>121</v>
      </c>
      <c r="B83" s="221">
        <v>2008</v>
      </c>
      <c r="C83" s="221">
        <v>16765</v>
      </c>
      <c r="D83" s="221">
        <v>5271</v>
      </c>
      <c r="E83" s="221">
        <v>15</v>
      </c>
      <c r="F83" s="221">
        <v>2</v>
      </c>
      <c r="G83" s="221">
        <v>-4678</v>
      </c>
      <c r="H83" s="221">
        <v>-1847</v>
      </c>
      <c r="I83" s="221">
        <v>0</v>
      </c>
      <c r="J83" s="221">
        <v>0</v>
      </c>
      <c r="K83" s="221">
        <v>0</v>
      </c>
      <c r="L83" s="221">
        <v>0</v>
      </c>
      <c r="M83" s="221">
        <f t="shared" si="66"/>
        <v>22053</v>
      </c>
      <c r="N83" s="221">
        <f t="shared" si="67"/>
        <v>6525</v>
      </c>
      <c r="O83" s="155"/>
      <c r="P83" s="155"/>
      <c r="Q83" s="155">
        <f t="shared" si="45"/>
        <v>15528</v>
      </c>
      <c r="R83" s="155"/>
      <c r="AA83" s="221">
        <v>2012</v>
      </c>
      <c r="AB83" s="222">
        <f t="shared" si="54"/>
        <v>3156</v>
      </c>
      <c r="AC83" s="222">
        <f t="shared" si="55"/>
        <v>737</v>
      </c>
      <c r="AD83" s="222">
        <f t="shared" si="60"/>
        <v>3893</v>
      </c>
    </row>
    <row r="84" spans="1:30">
      <c r="A84" s="221" t="s">
        <v>121</v>
      </c>
      <c r="B84" s="221">
        <v>2009</v>
      </c>
      <c r="C84" s="221">
        <v>10061</v>
      </c>
      <c r="D84" s="221">
        <v>3621</v>
      </c>
      <c r="E84" s="221">
        <v>22</v>
      </c>
      <c r="F84" s="221">
        <v>1</v>
      </c>
      <c r="G84" s="221">
        <v>-5215</v>
      </c>
      <c r="H84" s="221">
        <v>-1924</v>
      </c>
      <c r="I84" s="221">
        <v>0</v>
      </c>
      <c r="J84" s="221">
        <v>0</v>
      </c>
      <c r="K84" s="221">
        <v>0</v>
      </c>
      <c r="L84" s="221">
        <v>0</v>
      </c>
      <c r="M84" s="221">
        <f t="shared" si="66"/>
        <v>13705</v>
      </c>
      <c r="N84" s="221">
        <f t="shared" si="67"/>
        <v>7139</v>
      </c>
      <c r="O84" s="155"/>
      <c r="P84" s="155"/>
      <c r="Q84" s="155">
        <f t="shared" si="45"/>
        <v>6566</v>
      </c>
      <c r="AA84" s="221">
        <v>2013</v>
      </c>
      <c r="AB84" s="222">
        <f t="shared" si="54"/>
        <v>4036</v>
      </c>
      <c r="AC84" s="222">
        <f t="shared" si="55"/>
        <v>1205</v>
      </c>
      <c r="AD84" s="222">
        <f t="shared" si="60"/>
        <v>5241</v>
      </c>
    </row>
    <row r="85" spans="1:30">
      <c r="A85" s="221" t="s">
        <v>121</v>
      </c>
      <c r="B85" s="221">
        <v>2010</v>
      </c>
      <c r="C85" s="221">
        <v>7929</v>
      </c>
      <c r="D85" s="221">
        <v>3215</v>
      </c>
      <c r="E85" s="221">
        <v>12</v>
      </c>
      <c r="F85" s="221">
        <v>4</v>
      </c>
      <c r="G85" s="221">
        <v>-5647</v>
      </c>
      <c r="H85" s="221">
        <v>-2184</v>
      </c>
      <c r="I85" s="221">
        <v>0</v>
      </c>
      <c r="J85" s="221">
        <v>0</v>
      </c>
      <c r="K85" s="221">
        <v>0</v>
      </c>
      <c r="L85" s="221">
        <v>0</v>
      </c>
      <c r="M85" s="221">
        <f t="shared" si="66"/>
        <v>11160</v>
      </c>
      <c r="N85" s="221">
        <f t="shared" si="67"/>
        <v>7831</v>
      </c>
      <c r="O85" s="155"/>
      <c r="P85" s="155"/>
      <c r="Q85" s="155">
        <f t="shared" si="45"/>
        <v>3329</v>
      </c>
      <c r="AA85" s="221">
        <v>2014</v>
      </c>
      <c r="AB85" s="222">
        <f t="shared" si="54"/>
        <v>4942</v>
      </c>
      <c r="AC85" s="222">
        <f t="shared" si="55"/>
        <v>1424</v>
      </c>
      <c r="AD85" s="222">
        <f t="shared" si="60"/>
        <v>6366</v>
      </c>
    </row>
    <row r="86" spans="1:30">
      <c r="A86" s="221" t="s">
        <v>121</v>
      </c>
      <c r="B86" s="221">
        <v>2011</v>
      </c>
      <c r="C86" s="221">
        <v>7923</v>
      </c>
      <c r="D86" s="221">
        <v>2860</v>
      </c>
      <c r="E86" s="221">
        <v>21</v>
      </c>
      <c r="F86" s="221">
        <v>4</v>
      </c>
      <c r="G86" s="221">
        <v>-6468</v>
      </c>
      <c r="H86" s="221">
        <v>-2375</v>
      </c>
      <c r="I86" s="221">
        <v>0</v>
      </c>
      <c r="J86" s="221">
        <v>0</v>
      </c>
      <c r="K86" s="221">
        <v>0</v>
      </c>
      <c r="L86" s="221">
        <v>0</v>
      </c>
      <c r="M86" s="221">
        <f t="shared" ref="M86:M90" si="68">SUM(C86:F86)</f>
        <v>10808</v>
      </c>
      <c r="N86" s="221">
        <f t="shared" ref="N86:N90" si="69">-SUM(G86:J86,L86)</f>
        <v>8843</v>
      </c>
      <c r="Q86" s="155">
        <f t="shared" si="45"/>
        <v>1965</v>
      </c>
      <c r="AA86" s="221">
        <v>2015</v>
      </c>
      <c r="AB86" s="222">
        <f t="shared" si="54"/>
        <v>4885</v>
      </c>
      <c r="AC86" s="222">
        <f t="shared" si="55"/>
        <v>1774</v>
      </c>
      <c r="AD86" s="222">
        <f t="shared" si="60"/>
        <v>6659</v>
      </c>
    </row>
    <row r="87" spans="1:30">
      <c r="A87" s="221" t="s">
        <v>121</v>
      </c>
      <c r="B87" s="221">
        <v>2012</v>
      </c>
      <c r="C87" s="221">
        <v>7361</v>
      </c>
      <c r="D87" s="221">
        <v>2500</v>
      </c>
      <c r="E87" s="221">
        <v>20</v>
      </c>
      <c r="F87" s="221">
        <v>3</v>
      </c>
      <c r="G87" s="221">
        <v>-4259</v>
      </c>
      <c r="H87" s="221">
        <v>-1507</v>
      </c>
      <c r="I87" s="221">
        <v>0</v>
      </c>
      <c r="J87" s="221">
        <v>-1</v>
      </c>
      <c r="K87" s="221">
        <v>0</v>
      </c>
      <c r="L87" s="221">
        <v>0</v>
      </c>
      <c r="M87" s="221">
        <f t="shared" si="68"/>
        <v>9884</v>
      </c>
      <c r="N87" s="221">
        <f t="shared" si="69"/>
        <v>5767</v>
      </c>
      <c r="Q87" s="155">
        <f t="shared" si="45"/>
        <v>4117</v>
      </c>
      <c r="AA87" s="221">
        <v>2016</v>
      </c>
      <c r="AB87" s="222">
        <f t="shared" si="54"/>
        <v>4555</v>
      </c>
      <c r="AC87" s="222">
        <f t="shared" si="55"/>
        <v>1821</v>
      </c>
      <c r="AD87" s="222">
        <f t="shared" ref="AD87:AD88" si="70">SUM(AB87:AC87)</f>
        <v>6376</v>
      </c>
    </row>
    <row r="88" spans="1:30">
      <c r="A88" s="221" t="s">
        <v>121</v>
      </c>
      <c r="B88" s="221">
        <v>2013</v>
      </c>
      <c r="C88" s="221">
        <v>8554</v>
      </c>
      <c r="D88" s="221">
        <v>2886</v>
      </c>
      <c r="E88" s="221">
        <v>39</v>
      </c>
      <c r="F88" s="221">
        <v>2</v>
      </c>
      <c r="G88" s="221">
        <v>-4444</v>
      </c>
      <c r="H88" s="221">
        <v>-1555</v>
      </c>
      <c r="I88" s="221">
        <v>0</v>
      </c>
      <c r="J88" s="221">
        <v>0</v>
      </c>
      <c r="K88" s="221">
        <v>0</v>
      </c>
      <c r="L88" s="221">
        <v>0</v>
      </c>
      <c r="M88" s="221">
        <f t="shared" si="68"/>
        <v>11481</v>
      </c>
      <c r="N88" s="221">
        <f t="shared" si="69"/>
        <v>5999</v>
      </c>
      <c r="Q88" s="155">
        <f t="shared" si="45"/>
        <v>5482</v>
      </c>
      <c r="AA88" s="221">
        <v>2017</v>
      </c>
      <c r="AB88" s="222">
        <f t="shared" si="54"/>
        <v>5735</v>
      </c>
      <c r="AC88" s="222">
        <f t="shared" si="55"/>
        <v>2275</v>
      </c>
      <c r="AD88" s="222">
        <f t="shared" si="70"/>
        <v>8010</v>
      </c>
    </row>
    <row r="89" spans="1:30">
      <c r="A89" s="221" t="s">
        <v>121</v>
      </c>
      <c r="B89" s="221">
        <v>2014</v>
      </c>
      <c r="C89" s="221">
        <v>9440</v>
      </c>
      <c r="D89" s="221">
        <v>3399</v>
      </c>
      <c r="E89" s="221">
        <v>38</v>
      </c>
      <c r="F89" s="221">
        <v>8</v>
      </c>
      <c r="G89" s="221">
        <v>-4476</v>
      </c>
      <c r="H89" s="221">
        <v>-1472</v>
      </c>
      <c r="I89" s="221">
        <v>0</v>
      </c>
      <c r="J89" s="221">
        <v>0</v>
      </c>
      <c r="K89" s="221">
        <v>0</v>
      </c>
      <c r="L89" s="221">
        <v>0</v>
      </c>
      <c r="M89" s="221">
        <f t="shared" si="68"/>
        <v>12885</v>
      </c>
      <c r="N89" s="221">
        <f t="shared" si="69"/>
        <v>5948</v>
      </c>
      <c r="Q89" s="155">
        <f t="shared" si="45"/>
        <v>6937</v>
      </c>
      <c r="AA89" s="221">
        <v>2018</v>
      </c>
      <c r="AB89" s="222">
        <f t="shared" si="54"/>
        <v>5910</v>
      </c>
      <c r="AC89" s="222">
        <f t="shared" si="55"/>
        <v>2309</v>
      </c>
      <c r="AD89" s="222">
        <f t="shared" ref="AD89" si="71">SUM(AB89:AC89)</f>
        <v>8219</v>
      </c>
    </row>
    <row r="90" spans="1:30">
      <c r="A90" s="221" t="s">
        <v>121</v>
      </c>
      <c r="B90" s="221">
        <v>2015</v>
      </c>
      <c r="C90" s="221">
        <v>10445</v>
      </c>
      <c r="D90" s="221">
        <v>3772</v>
      </c>
      <c r="E90" s="221">
        <v>25</v>
      </c>
      <c r="F90" s="221">
        <v>23</v>
      </c>
      <c r="G90" s="221">
        <v>-5066</v>
      </c>
      <c r="H90" s="221">
        <v>-1679</v>
      </c>
      <c r="I90" s="221">
        <v>-1</v>
      </c>
      <c r="J90" s="221">
        <v>0</v>
      </c>
      <c r="K90" s="221">
        <v>0</v>
      </c>
      <c r="L90" s="221">
        <v>0</v>
      </c>
      <c r="M90" s="221">
        <f t="shared" si="68"/>
        <v>14265</v>
      </c>
      <c r="N90" s="221">
        <f t="shared" si="69"/>
        <v>6746</v>
      </c>
      <c r="Q90" s="155">
        <f t="shared" si="45"/>
        <v>7519</v>
      </c>
      <c r="AA90" s="155"/>
    </row>
    <row r="91" spans="1:30">
      <c r="A91" s="221" t="s">
        <v>121</v>
      </c>
      <c r="B91" s="221">
        <v>2016</v>
      </c>
      <c r="C91" s="221">
        <v>10270</v>
      </c>
      <c r="D91" s="221">
        <v>3644</v>
      </c>
      <c r="E91" s="221">
        <v>34</v>
      </c>
      <c r="F91" s="221">
        <v>11</v>
      </c>
      <c r="G91" s="221">
        <v>-5188</v>
      </c>
      <c r="H91" s="221">
        <v>-1766</v>
      </c>
      <c r="I91" s="221">
        <v>-2</v>
      </c>
      <c r="J91" s="221">
        <v>0</v>
      </c>
      <c r="K91" s="221">
        <v>0</v>
      </c>
      <c r="L91" s="221">
        <v>0</v>
      </c>
      <c r="M91" s="221">
        <f t="shared" ref="M91:M93" si="72">SUM(C91:F91)</f>
        <v>13959</v>
      </c>
      <c r="N91" s="221">
        <f t="shared" ref="N91:N93" si="73">-SUM(G91:J91,L91)</f>
        <v>6956</v>
      </c>
      <c r="Q91" s="155">
        <f t="shared" ref="Q91:Q93" si="74">SUM(C91:J91)</f>
        <v>7003</v>
      </c>
      <c r="AB91" s="155" t="s">
        <v>985</v>
      </c>
      <c r="AC91" s="155"/>
    </row>
    <row r="92" spans="1:30">
      <c r="A92" s="221" t="s">
        <v>121</v>
      </c>
      <c r="B92" s="221">
        <v>2017</v>
      </c>
      <c r="C92" s="221">
        <v>10315</v>
      </c>
      <c r="D92" s="221">
        <v>4129</v>
      </c>
      <c r="E92" s="221">
        <v>47</v>
      </c>
      <c r="F92" s="221">
        <v>24</v>
      </c>
      <c r="G92" s="221">
        <v>-4881</v>
      </c>
      <c r="H92" s="221">
        <v>-1661</v>
      </c>
      <c r="I92" s="221">
        <v>-3</v>
      </c>
      <c r="J92" s="221">
        <v>0</v>
      </c>
      <c r="K92" s="221">
        <v>0</v>
      </c>
      <c r="L92" s="221">
        <v>0</v>
      </c>
      <c r="M92" s="221">
        <f t="shared" si="72"/>
        <v>14515</v>
      </c>
      <c r="N92" s="221">
        <f t="shared" si="73"/>
        <v>6545</v>
      </c>
      <c r="Q92" s="155">
        <f t="shared" si="74"/>
        <v>7970</v>
      </c>
      <c r="AB92" s="222" t="s">
        <v>39</v>
      </c>
      <c r="AC92" s="222" t="s">
        <v>40</v>
      </c>
      <c r="AD92" s="222" t="s">
        <v>426</v>
      </c>
    </row>
    <row r="93" spans="1:30">
      <c r="A93" s="221" t="s">
        <v>121</v>
      </c>
      <c r="B93" s="221">
        <v>2018</v>
      </c>
      <c r="C93" s="221">
        <v>10491</v>
      </c>
      <c r="D93" s="221">
        <v>4199</v>
      </c>
      <c r="E93" s="221">
        <v>40</v>
      </c>
      <c r="F93" s="221">
        <v>30</v>
      </c>
      <c r="G93" s="221">
        <v>-4445</v>
      </c>
      <c r="H93" s="221">
        <v>-1422</v>
      </c>
      <c r="I93" s="221">
        <v>0</v>
      </c>
      <c r="J93" s="221">
        <v>-2</v>
      </c>
      <c r="K93" s="221">
        <v>0</v>
      </c>
      <c r="L93" s="221">
        <v>0</v>
      </c>
      <c r="M93" s="221">
        <f t="shared" si="72"/>
        <v>14760</v>
      </c>
      <c r="N93" s="221">
        <f t="shared" si="73"/>
        <v>5869</v>
      </c>
      <c r="Q93" s="155">
        <f t="shared" si="74"/>
        <v>8891</v>
      </c>
      <c r="AA93" s="221">
        <v>2001</v>
      </c>
      <c r="AB93" s="222">
        <f t="shared" ref="AB93:AB110" si="75">C4+E4+K4</f>
        <v>168</v>
      </c>
      <c r="AC93" s="222">
        <f t="shared" ref="AC93:AC110" si="76">D4+F4</f>
        <v>211</v>
      </c>
      <c r="AD93" s="222">
        <f t="shared" ref="AD93" si="77">SUM(AB93:AC93)</f>
        <v>379</v>
      </c>
    </row>
    <row r="94" spans="1:30">
      <c r="AA94" s="221">
        <v>2002</v>
      </c>
      <c r="AB94" s="222">
        <f t="shared" si="75"/>
        <v>160</v>
      </c>
      <c r="AC94" s="222">
        <f t="shared" si="76"/>
        <v>372</v>
      </c>
      <c r="AD94" s="222">
        <f t="shared" ref="AD94:AD106" si="78">SUM(AB94:AC94)</f>
        <v>532</v>
      </c>
    </row>
    <row r="95" spans="1:30">
      <c r="C95">
        <f>C57+C75</f>
        <v>95219</v>
      </c>
      <c r="D95">
        <f>D57+D75</f>
        <v>149307</v>
      </c>
      <c r="E95">
        <f>E57+E75</f>
        <v>62916</v>
      </c>
      <c r="F95">
        <f>F57+F75</f>
        <v>7914</v>
      </c>
      <c r="AA95" s="221">
        <v>2003</v>
      </c>
      <c r="AB95" s="222">
        <f t="shared" si="75"/>
        <v>221</v>
      </c>
      <c r="AC95" s="222">
        <f t="shared" si="76"/>
        <v>300</v>
      </c>
      <c r="AD95" s="222">
        <f t="shared" si="78"/>
        <v>521</v>
      </c>
    </row>
    <row r="96" spans="1:30">
      <c r="AA96" s="221">
        <v>2004</v>
      </c>
      <c r="AB96" s="222">
        <f t="shared" si="75"/>
        <v>277</v>
      </c>
      <c r="AC96" s="222">
        <f t="shared" si="76"/>
        <v>292</v>
      </c>
      <c r="AD96" s="222">
        <f t="shared" si="78"/>
        <v>569</v>
      </c>
    </row>
    <row r="97" spans="1:30">
      <c r="AA97" s="221">
        <v>2005</v>
      </c>
      <c r="AB97" s="222">
        <f t="shared" si="75"/>
        <v>210</v>
      </c>
      <c r="AC97" s="222">
        <f t="shared" si="76"/>
        <v>271</v>
      </c>
      <c r="AD97" s="222">
        <f t="shared" si="78"/>
        <v>481</v>
      </c>
    </row>
    <row r="98" spans="1:30">
      <c r="AA98" s="221">
        <v>2006</v>
      </c>
      <c r="AB98" s="222">
        <f t="shared" si="75"/>
        <v>146</v>
      </c>
      <c r="AC98" s="222">
        <f t="shared" si="76"/>
        <v>268</v>
      </c>
      <c r="AD98" s="222">
        <f t="shared" si="78"/>
        <v>414</v>
      </c>
    </row>
    <row r="99" spans="1:30">
      <c r="AA99" s="221">
        <v>2007</v>
      </c>
      <c r="AB99" s="222">
        <f t="shared" si="75"/>
        <v>198</v>
      </c>
      <c r="AC99" s="222">
        <f t="shared" si="76"/>
        <v>450</v>
      </c>
      <c r="AD99" s="222">
        <f t="shared" si="78"/>
        <v>648</v>
      </c>
    </row>
    <row r="100" spans="1:30">
      <c r="AA100" s="221">
        <v>2008</v>
      </c>
      <c r="AB100" s="222">
        <f t="shared" si="75"/>
        <v>310</v>
      </c>
      <c r="AC100" s="222">
        <f t="shared" si="76"/>
        <v>463</v>
      </c>
      <c r="AD100" s="222">
        <f t="shared" si="78"/>
        <v>773</v>
      </c>
    </row>
    <row r="101" spans="1:30">
      <c r="AA101" s="221">
        <v>2009</v>
      </c>
      <c r="AB101" s="222">
        <f t="shared" si="75"/>
        <v>416</v>
      </c>
      <c r="AC101" s="222">
        <f t="shared" si="76"/>
        <v>51</v>
      </c>
      <c r="AD101" s="222">
        <f t="shared" si="78"/>
        <v>467</v>
      </c>
    </row>
    <row r="102" spans="1:30">
      <c r="AA102" s="221">
        <v>2010</v>
      </c>
      <c r="AB102" s="222">
        <f t="shared" si="75"/>
        <v>247</v>
      </c>
      <c r="AC102" s="222">
        <f t="shared" si="76"/>
        <v>51</v>
      </c>
      <c r="AD102" s="222">
        <f t="shared" si="78"/>
        <v>298</v>
      </c>
    </row>
    <row r="103" spans="1:30">
      <c r="A103" s="369" t="s">
        <v>835</v>
      </c>
      <c r="B103" s="369"/>
      <c r="C103" s="369"/>
      <c r="D103" s="369"/>
      <c r="AA103" s="221">
        <v>2011</v>
      </c>
      <c r="AB103" s="222">
        <f t="shared" si="75"/>
        <v>314</v>
      </c>
      <c r="AC103" s="222">
        <f t="shared" si="76"/>
        <v>25</v>
      </c>
      <c r="AD103" s="222">
        <f t="shared" si="78"/>
        <v>339</v>
      </c>
    </row>
    <row r="104" spans="1:30">
      <c r="A104" s="369"/>
      <c r="B104" s="184" t="s">
        <v>408</v>
      </c>
      <c r="C104" s="184" t="s">
        <v>325</v>
      </c>
      <c r="D104" s="184" t="s">
        <v>836</v>
      </c>
      <c r="F104" t="s">
        <v>842</v>
      </c>
      <c r="AA104" s="221">
        <v>2012</v>
      </c>
      <c r="AB104" s="222">
        <f t="shared" si="75"/>
        <v>304</v>
      </c>
      <c r="AC104" s="222">
        <f t="shared" si="76"/>
        <v>65</v>
      </c>
      <c r="AD104" s="222">
        <f t="shared" si="78"/>
        <v>369</v>
      </c>
    </row>
    <row r="105" spans="1:30">
      <c r="A105" s="369"/>
      <c r="B105" s="184">
        <v>2001</v>
      </c>
      <c r="C105" s="184">
        <f>SUM(C40:F40,C58:F58)</f>
        <v>211429</v>
      </c>
      <c r="D105" s="184">
        <f>-SUM(G40:J40,G58:J58)</f>
        <v>140711</v>
      </c>
      <c r="AA105" s="221">
        <v>2013</v>
      </c>
      <c r="AB105" s="222">
        <f t="shared" si="75"/>
        <v>325</v>
      </c>
      <c r="AC105" s="222">
        <f t="shared" si="76"/>
        <v>127</v>
      </c>
      <c r="AD105" s="222">
        <f t="shared" si="78"/>
        <v>452</v>
      </c>
    </row>
    <row r="106" spans="1:30">
      <c r="A106" s="369"/>
      <c r="B106" s="184">
        <v>2002</v>
      </c>
      <c r="C106" s="184">
        <f t="shared" ref="C106:C122" si="79">SUM(C41:F41,C59:F59)</f>
        <v>229146</v>
      </c>
      <c r="D106" s="184">
        <f t="shared" ref="D106:D122" si="80">-SUM(G41:J41,G59:J59)</f>
        <v>142465</v>
      </c>
      <c r="AA106" s="221">
        <v>2014</v>
      </c>
      <c r="AB106" s="222">
        <f t="shared" si="75"/>
        <v>321</v>
      </c>
      <c r="AC106" s="222">
        <f t="shared" si="76"/>
        <v>93</v>
      </c>
      <c r="AD106" s="222">
        <f t="shared" si="78"/>
        <v>414</v>
      </c>
    </row>
    <row r="107" spans="1:30">
      <c r="A107" s="369"/>
      <c r="B107" s="184">
        <v>2003</v>
      </c>
      <c r="C107" s="184">
        <f t="shared" si="79"/>
        <v>258621</v>
      </c>
      <c r="D107" s="184">
        <f t="shared" si="80"/>
        <v>145597</v>
      </c>
      <c r="AA107" s="221">
        <v>2015</v>
      </c>
      <c r="AB107" s="222">
        <f t="shared" si="75"/>
        <v>335</v>
      </c>
      <c r="AC107" s="222">
        <f t="shared" si="76"/>
        <v>80</v>
      </c>
      <c r="AD107" s="222">
        <f t="shared" ref="AD107" si="81">SUM(AB107:AC107)</f>
        <v>415</v>
      </c>
    </row>
    <row r="108" spans="1:30">
      <c r="A108" s="369"/>
      <c r="B108" s="184">
        <v>2004</v>
      </c>
      <c r="C108" s="184">
        <f t="shared" si="79"/>
        <v>262901</v>
      </c>
      <c r="D108" s="184">
        <f t="shared" si="80"/>
        <v>154200</v>
      </c>
      <c r="AA108" s="221">
        <v>2016</v>
      </c>
      <c r="AB108" s="222">
        <f t="shared" si="75"/>
        <v>673</v>
      </c>
      <c r="AC108" s="222">
        <f t="shared" si="76"/>
        <v>89</v>
      </c>
      <c r="AD108" s="222">
        <f t="shared" ref="AD108" si="82">SUM(AB108:AC108)</f>
        <v>762</v>
      </c>
    </row>
    <row r="109" spans="1:30">
      <c r="A109" s="369"/>
      <c r="B109" s="184">
        <v>2005</v>
      </c>
      <c r="C109" s="184">
        <f t="shared" si="79"/>
        <v>265255</v>
      </c>
      <c r="D109" s="184">
        <f t="shared" si="80"/>
        <v>163367</v>
      </c>
      <c r="AA109" s="221">
        <v>2017</v>
      </c>
      <c r="AB109" s="222">
        <f t="shared" si="75"/>
        <v>598</v>
      </c>
      <c r="AC109" s="222">
        <f t="shared" si="76"/>
        <v>97</v>
      </c>
      <c r="AD109" s="222">
        <f t="shared" ref="AD109" si="83">SUM(AB109:AC109)</f>
        <v>695</v>
      </c>
    </row>
    <row r="110" spans="1:30">
      <c r="A110" s="369"/>
      <c r="B110" s="184">
        <v>2006</v>
      </c>
      <c r="C110" s="184">
        <f t="shared" si="79"/>
        <v>233101</v>
      </c>
      <c r="D110" s="184">
        <f t="shared" si="80"/>
        <v>168940</v>
      </c>
      <c r="AA110" s="221">
        <v>2018</v>
      </c>
      <c r="AB110" s="222">
        <f t="shared" si="75"/>
        <v>860</v>
      </c>
      <c r="AC110" s="222">
        <f t="shared" si="76"/>
        <v>95</v>
      </c>
      <c r="AD110" s="222">
        <f t="shared" ref="AD110" si="84">SUM(AB110:AC110)</f>
        <v>955</v>
      </c>
    </row>
    <row r="111" spans="1:30">
      <c r="A111" s="369"/>
      <c r="B111" s="184">
        <v>2007</v>
      </c>
      <c r="C111" s="184">
        <f t="shared" si="79"/>
        <v>233108</v>
      </c>
      <c r="D111" s="184">
        <f t="shared" si="80"/>
        <v>173379</v>
      </c>
    </row>
    <row r="112" spans="1:30">
      <c r="A112" s="369"/>
      <c r="B112" s="184">
        <v>2008</v>
      </c>
      <c r="C112" s="184">
        <f t="shared" si="79"/>
        <v>195264</v>
      </c>
      <c r="D112" s="184">
        <f t="shared" si="80"/>
        <v>174767</v>
      </c>
      <c r="AB112" s="155" t="s">
        <v>986</v>
      </c>
      <c r="AC112" s="155"/>
    </row>
    <row r="113" spans="1:30">
      <c r="A113" s="369"/>
      <c r="B113" s="184">
        <v>2009</v>
      </c>
      <c r="C113" s="184">
        <f t="shared" si="79"/>
        <v>146329</v>
      </c>
      <c r="D113" s="184">
        <f t="shared" si="80"/>
        <v>154871</v>
      </c>
      <c r="AB113" s="222" t="s">
        <v>39</v>
      </c>
      <c r="AC113" s="222" t="s">
        <v>40</v>
      </c>
      <c r="AD113" s="222" t="s">
        <v>426</v>
      </c>
    </row>
    <row r="114" spans="1:30">
      <c r="A114" s="369"/>
      <c r="B114" s="184">
        <v>2010</v>
      </c>
      <c r="C114" s="184">
        <f t="shared" si="79"/>
        <v>176311</v>
      </c>
      <c r="D114" s="184">
        <f t="shared" si="80"/>
        <v>154165</v>
      </c>
      <c r="AA114" s="221">
        <v>2001</v>
      </c>
      <c r="AB114" s="222">
        <f t="shared" ref="AB114:AB131" si="85">C76</f>
        <v>4964</v>
      </c>
      <c r="AC114" s="222">
        <f t="shared" ref="AC114:AC131" si="86">D76</f>
        <v>2276</v>
      </c>
      <c r="AD114" s="222">
        <f t="shared" ref="AD114" si="87">SUM(AB114:AC114)</f>
        <v>7240</v>
      </c>
    </row>
    <row r="115" spans="1:30">
      <c r="A115" s="369"/>
      <c r="B115" s="184">
        <v>2011</v>
      </c>
      <c r="C115" s="184">
        <f t="shared" si="79"/>
        <v>171852</v>
      </c>
      <c r="D115" s="184">
        <f t="shared" si="80"/>
        <v>177753</v>
      </c>
      <c r="AA115" s="221">
        <v>2002</v>
      </c>
      <c r="AB115" s="222">
        <f t="shared" si="85"/>
        <v>5083</v>
      </c>
      <c r="AC115" s="222">
        <f t="shared" si="86"/>
        <v>2581</v>
      </c>
      <c r="AD115" s="222">
        <f t="shared" ref="AD115:AD128" si="88">SUM(AB115:AC115)</f>
        <v>7664</v>
      </c>
    </row>
    <row r="116" spans="1:30">
      <c r="A116" s="369"/>
      <c r="B116" s="184">
        <v>2012</v>
      </c>
      <c r="C116" s="184">
        <f t="shared" si="79"/>
        <v>185837</v>
      </c>
      <c r="D116" s="184">
        <f t="shared" si="80"/>
        <v>138743</v>
      </c>
      <c r="AA116" s="221">
        <v>2003</v>
      </c>
      <c r="AB116" s="222">
        <f t="shared" si="85"/>
        <v>6026</v>
      </c>
      <c r="AC116" s="222">
        <f t="shared" si="86"/>
        <v>2980</v>
      </c>
      <c r="AD116" s="222">
        <f t="shared" si="88"/>
        <v>9006</v>
      </c>
    </row>
    <row r="117" spans="1:30">
      <c r="A117" s="369"/>
      <c r="B117" s="184">
        <v>2013</v>
      </c>
      <c r="C117" s="184">
        <f t="shared" si="79"/>
        <v>219872</v>
      </c>
      <c r="D117" s="184">
        <f t="shared" si="80"/>
        <v>142649</v>
      </c>
      <c r="AA117" s="221">
        <v>2004</v>
      </c>
      <c r="AB117" s="222">
        <f t="shared" si="85"/>
        <v>7948</v>
      </c>
      <c r="AC117" s="222">
        <f t="shared" si="86"/>
        <v>3195</v>
      </c>
      <c r="AD117" s="222">
        <f t="shared" si="88"/>
        <v>11143</v>
      </c>
    </row>
    <row r="118" spans="1:30">
      <c r="A118" s="369"/>
      <c r="B118" s="184">
        <v>2014</v>
      </c>
      <c r="C118" s="184">
        <f t="shared" si="79"/>
        <v>264952</v>
      </c>
      <c r="D118" s="184">
        <f t="shared" si="80"/>
        <v>149101</v>
      </c>
      <c r="AA118" s="221">
        <v>2005</v>
      </c>
      <c r="AB118" s="222">
        <f t="shared" si="85"/>
        <v>11577</v>
      </c>
      <c r="AC118" s="222">
        <f t="shared" si="86"/>
        <v>3890</v>
      </c>
      <c r="AD118" s="222">
        <f t="shared" si="88"/>
        <v>15467</v>
      </c>
    </row>
    <row r="119" spans="1:30">
      <c r="B119" s="184">
        <v>2015</v>
      </c>
      <c r="C119" s="184">
        <f t="shared" si="79"/>
        <v>286144</v>
      </c>
      <c r="D119" s="184">
        <f t="shared" si="80"/>
        <v>161516</v>
      </c>
      <c r="AA119" s="221">
        <v>2006</v>
      </c>
      <c r="AB119" s="222">
        <f t="shared" si="85"/>
        <v>13846</v>
      </c>
      <c r="AC119" s="222">
        <f t="shared" si="86"/>
        <v>4585</v>
      </c>
      <c r="AD119" s="222">
        <f t="shared" si="88"/>
        <v>18431</v>
      </c>
    </row>
    <row r="120" spans="1:30">
      <c r="B120" s="184">
        <v>2016</v>
      </c>
      <c r="C120" s="184">
        <f t="shared" si="79"/>
        <v>306673</v>
      </c>
      <c r="D120" s="184">
        <f t="shared" si="80"/>
        <v>156530</v>
      </c>
      <c r="AA120" s="221">
        <v>2007</v>
      </c>
      <c r="AB120" s="222">
        <f t="shared" si="85"/>
        <v>14810</v>
      </c>
      <c r="AC120" s="222">
        <f t="shared" si="86"/>
        <v>4699</v>
      </c>
      <c r="AD120" s="222">
        <f t="shared" si="88"/>
        <v>19509</v>
      </c>
    </row>
    <row r="121" spans="1:30">
      <c r="B121" s="184">
        <v>2017</v>
      </c>
      <c r="C121" s="184">
        <f t="shared" si="79"/>
        <v>334428</v>
      </c>
      <c r="D121" s="184">
        <f t="shared" si="80"/>
        <v>175640</v>
      </c>
      <c r="AA121" s="221">
        <v>2008</v>
      </c>
      <c r="AB121" s="222">
        <f t="shared" si="85"/>
        <v>16765</v>
      </c>
      <c r="AC121" s="222">
        <f t="shared" si="86"/>
        <v>5271</v>
      </c>
      <c r="AD121" s="222">
        <f t="shared" si="88"/>
        <v>22036</v>
      </c>
    </row>
    <row r="122" spans="1:30">
      <c r="B122" s="184">
        <v>2018</v>
      </c>
      <c r="C122" s="184">
        <f t="shared" si="79"/>
        <v>315356</v>
      </c>
      <c r="D122" s="184">
        <f t="shared" si="80"/>
        <v>185438</v>
      </c>
      <c r="AA122" s="221">
        <v>2009</v>
      </c>
      <c r="AB122" s="222">
        <f t="shared" si="85"/>
        <v>10061</v>
      </c>
      <c r="AC122" s="222">
        <f t="shared" si="86"/>
        <v>3621</v>
      </c>
      <c r="AD122" s="222">
        <f t="shared" si="88"/>
        <v>13682</v>
      </c>
    </row>
    <row r="123" spans="1:30">
      <c r="AA123" s="221">
        <v>2010</v>
      </c>
      <c r="AB123" s="222">
        <f t="shared" si="85"/>
        <v>7929</v>
      </c>
      <c r="AC123" s="222">
        <f t="shared" si="86"/>
        <v>3215</v>
      </c>
      <c r="AD123" s="222">
        <f t="shared" si="88"/>
        <v>11144</v>
      </c>
    </row>
    <row r="124" spans="1:30">
      <c r="AA124" s="221">
        <v>2011</v>
      </c>
      <c r="AB124" s="222">
        <f t="shared" si="85"/>
        <v>7923</v>
      </c>
      <c r="AC124" s="222">
        <f t="shared" si="86"/>
        <v>2860</v>
      </c>
      <c r="AD124" s="222">
        <f t="shared" si="88"/>
        <v>10783</v>
      </c>
    </row>
    <row r="125" spans="1:30">
      <c r="AA125" s="221">
        <v>2012</v>
      </c>
      <c r="AB125" s="222">
        <f t="shared" si="85"/>
        <v>7361</v>
      </c>
      <c r="AC125" s="222">
        <f t="shared" si="86"/>
        <v>2500</v>
      </c>
      <c r="AD125" s="222">
        <f t="shared" si="88"/>
        <v>9861</v>
      </c>
    </row>
    <row r="126" spans="1:30">
      <c r="AA126" s="221">
        <v>2013</v>
      </c>
      <c r="AB126" s="222">
        <f t="shared" si="85"/>
        <v>8554</v>
      </c>
      <c r="AC126" s="222">
        <f t="shared" si="86"/>
        <v>2886</v>
      </c>
      <c r="AD126" s="222">
        <f t="shared" si="88"/>
        <v>11440</v>
      </c>
    </row>
    <row r="127" spans="1:30">
      <c r="AA127" s="221">
        <v>2014</v>
      </c>
      <c r="AB127" s="222">
        <f t="shared" si="85"/>
        <v>9440</v>
      </c>
      <c r="AC127" s="222">
        <f t="shared" si="86"/>
        <v>3399</v>
      </c>
      <c r="AD127" s="222">
        <f t="shared" si="88"/>
        <v>12839</v>
      </c>
    </row>
    <row r="128" spans="1:30">
      <c r="AA128" s="221">
        <v>2015</v>
      </c>
      <c r="AB128" s="222">
        <f t="shared" si="85"/>
        <v>10445</v>
      </c>
      <c r="AC128" s="222">
        <f t="shared" si="86"/>
        <v>3772</v>
      </c>
      <c r="AD128" s="222">
        <f t="shared" si="88"/>
        <v>14217</v>
      </c>
    </row>
    <row r="129" spans="27:30">
      <c r="AA129" s="221">
        <v>2016</v>
      </c>
      <c r="AB129" s="222">
        <f t="shared" si="85"/>
        <v>10270</v>
      </c>
      <c r="AC129" s="222">
        <f t="shared" si="86"/>
        <v>3644</v>
      </c>
      <c r="AD129" s="222">
        <f t="shared" ref="AD129:AD130" si="89">SUM(AB129:AC129)</f>
        <v>13914</v>
      </c>
    </row>
    <row r="130" spans="27:30">
      <c r="AA130" s="221">
        <v>2017</v>
      </c>
      <c r="AB130" s="222">
        <f t="shared" si="85"/>
        <v>10315</v>
      </c>
      <c r="AC130" s="222">
        <f t="shared" si="86"/>
        <v>4129</v>
      </c>
      <c r="AD130" s="222">
        <f t="shared" si="89"/>
        <v>14444</v>
      </c>
    </row>
    <row r="131" spans="27:30">
      <c r="AA131" s="221">
        <v>2018</v>
      </c>
      <c r="AB131" s="222">
        <f t="shared" si="85"/>
        <v>10491</v>
      </c>
      <c r="AC131" s="222">
        <f t="shared" si="86"/>
        <v>4199</v>
      </c>
      <c r="AD131" s="222">
        <f t="shared" ref="AD131" si="90">SUM(AB131:AC131)</f>
        <v>14690</v>
      </c>
    </row>
  </sheetData>
  <mergeCells count="1">
    <mergeCell ref="M1:O1"/>
  </mergeCells>
  <phoneticPr fontId="7" type="noConversion"/>
  <hyperlinks>
    <hyperlink ref="M1:O1" location="Contents!A1" display="Back to Contents" xr:uid="{00000000-0004-0000-1A00-000000000000}"/>
  </hyperlinks>
  <pageMargins left="0.45" right="0.41" top="0.35" bottom="0.38" header="0.31496062992125984" footer="0.31496062992125984"/>
  <pageSetup paperSize="8" scale="4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5" tint="0.39997558519241921"/>
  </sheetPr>
  <dimension ref="A1:AI49"/>
  <sheetViews>
    <sheetView workbookViewId="0">
      <selection activeCell="M1" sqref="M1:R1"/>
    </sheetView>
  </sheetViews>
  <sheetFormatPr defaultColWidth="8.85546875" defaultRowHeight="12.75"/>
  <sheetData>
    <row r="1" spans="1:35" ht="27" customHeight="1">
      <c r="A1" s="28" t="s">
        <v>145</v>
      </c>
      <c r="B1" s="29"/>
      <c r="C1" s="29"/>
      <c r="D1" s="29"/>
      <c r="E1" s="29"/>
      <c r="F1" s="29"/>
      <c r="G1" s="29"/>
      <c r="H1" s="29"/>
      <c r="I1" s="29"/>
      <c r="J1" s="29"/>
      <c r="K1" s="29"/>
      <c r="L1" s="29"/>
      <c r="M1" s="684" t="s">
        <v>473</v>
      </c>
      <c r="N1" s="684"/>
      <c r="O1" s="684"/>
      <c r="P1" s="684"/>
      <c r="Q1" s="684"/>
      <c r="R1" s="684"/>
      <c r="S1" s="29"/>
      <c r="T1" s="29"/>
      <c r="U1" s="29"/>
      <c r="V1" s="29"/>
      <c r="W1" s="29"/>
      <c r="X1" s="29"/>
    </row>
    <row r="2" spans="1:35" ht="22.5">
      <c r="A2" s="272" t="s">
        <v>400</v>
      </c>
      <c r="B2" s="273" t="s">
        <v>234</v>
      </c>
      <c r="C2" s="273" t="s">
        <v>235</v>
      </c>
      <c r="D2" s="273" t="s">
        <v>242</v>
      </c>
      <c r="E2" s="273" t="s">
        <v>243</v>
      </c>
      <c r="F2" s="273" t="s">
        <v>236</v>
      </c>
      <c r="G2" s="273" t="s">
        <v>237</v>
      </c>
      <c r="H2" s="273" t="s">
        <v>244</v>
      </c>
      <c r="I2" s="273" t="s">
        <v>245</v>
      </c>
      <c r="J2" s="273" t="s">
        <v>238</v>
      </c>
      <c r="K2" s="273" t="s">
        <v>239</v>
      </c>
      <c r="L2" s="273" t="s">
        <v>246</v>
      </c>
      <c r="M2" s="273" t="s">
        <v>247</v>
      </c>
      <c r="N2" s="273" t="s">
        <v>240</v>
      </c>
      <c r="O2" s="273" t="s">
        <v>241</v>
      </c>
      <c r="P2" s="273" t="s">
        <v>248</v>
      </c>
      <c r="Q2" s="273" t="s">
        <v>249</v>
      </c>
      <c r="R2" s="273" t="s">
        <v>400</v>
      </c>
      <c r="T2" s="273"/>
      <c r="U2" s="273"/>
      <c r="V2" s="273"/>
      <c r="W2" s="273"/>
      <c r="X2" s="273"/>
      <c r="Y2" s="273"/>
      <c r="Z2" s="273"/>
      <c r="AA2" s="273"/>
      <c r="AB2" s="273"/>
      <c r="AC2" s="273"/>
      <c r="AD2" s="273"/>
      <c r="AE2" s="273"/>
      <c r="AF2" s="273"/>
      <c r="AG2" s="273"/>
      <c r="AH2" s="273"/>
      <c r="AI2" s="273"/>
    </row>
    <row r="3" spans="1:35">
      <c r="A3" s="222">
        <v>1980</v>
      </c>
      <c r="B3" s="222">
        <v>1135</v>
      </c>
      <c r="C3" s="222">
        <v>-207</v>
      </c>
      <c r="D3" s="222">
        <v>513</v>
      </c>
      <c r="E3" s="222">
        <v>-768</v>
      </c>
      <c r="F3" s="222">
        <v>267</v>
      </c>
      <c r="G3" s="222">
        <v>-35</v>
      </c>
      <c r="H3" s="222">
        <v>382</v>
      </c>
      <c r="I3" s="222">
        <v>-90</v>
      </c>
      <c r="J3" s="222">
        <v>2</v>
      </c>
      <c r="K3" s="222">
        <v>-5</v>
      </c>
      <c r="L3" s="222">
        <v>20</v>
      </c>
      <c r="M3" s="222">
        <v>-92</v>
      </c>
      <c r="N3" s="222">
        <v>0</v>
      </c>
      <c r="O3" s="222">
        <v>-2</v>
      </c>
      <c r="P3" s="222">
        <v>0</v>
      </c>
      <c r="Q3" s="222">
        <v>-5</v>
      </c>
      <c r="R3" s="274" t="s">
        <v>103</v>
      </c>
    </row>
    <row r="4" spans="1:35">
      <c r="A4" s="222">
        <v>1981</v>
      </c>
      <c r="B4" s="222">
        <v>14</v>
      </c>
      <c r="C4" s="222">
        <v>-25</v>
      </c>
      <c r="D4" s="222">
        <v>9</v>
      </c>
      <c r="E4" s="222">
        <v>-102</v>
      </c>
      <c r="F4" s="222">
        <v>20</v>
      </c>
      <c r="G4" s="222">
        <v>-11</v>
      </c>
      <c r="H4" s="222">
        <v>11</v>
      </c>
      <c r="I4" s="222">
        <v>-9</v>
      </c>
      <c r="J4" s="222">
        <v>0</v>
      </c>
      <c r="K4" s="222">
        <v>-8</v>
      </c>
      <c r="L4" s="222">
        <v>2</v>
      </c>
      <c r="M4" s="222">
        <v>-33</v>
      </c>
      <c r="N4" s="222">
        <v>0</v>
      </c>
      <c r="O4" s="222">
        <v>0</v>
      </c>
      <c r="P4" s="222">
        <v>0</v>
      </c>
      <c r="Q4" s="222">
        <v>0</v>
      </c>
      <c r="R4" s="272">
        <v>1981</v>
      </c>
    </row>
    <row r="5" spans="1:35">
      <c r="A5" s="222">
        <v>1982</v>
      </c>
      <c r="B5" s="222">
        <v>14</v>
      </c>
      <c r="C5" s="222">
        <v>-45</v>
      </c>
      <c r="D5" s="222">
        <v>7</v>
      </c>
      <c r="E5" s="222">
        <v>-120</v>
      </c>
      <c r="F5" s="222">
        <v>18</v>
      </c>
      <c r="G5" s="222">
        <v>-11</v>
      </c>
      <c r="H5" s="222">
        <v>11</v>
      </c>
      <c r="I5" s="222">
        <v>-16</v>
      </c>
      <c r="J5" s="222">
        <v>1</v>
      </c>
      <c r="K5" s="222">
        <v>-4</v>
      </c>
      <c r="L5" s="222">
        <v>0</v>
      </c>
      <c r="M5" s="222">
        <v>-36</v>
      </c>
      <c r="N5" s="222">
        <v>0</v>
      </c>
      <c r="O5" s="222">
        <v>-1</v>
      </c>
      <c r="P5" s="222">
        <v>0</v>
      </c>
      <c r="Q5" s="222">
        <v>-1</v>
      </c>
      <c r="R5" s="272">
        <v>1982</v>
      </c>
    </row>
    <row r="6" spans="1:35">
      <c r="A6" s="222">
        <v>1983</v>
      </c>
      <c r="B6" s="222">
        <v>12</v>
      </c>
      <c r="C6" s="222">
        <v>-65</v>
      </c>
      <c r="D6" s="222">
        <v>7</v>
      </c>
      <c r="E6" s="222">
        <v>-137</v>
      </c>
      <c r="F6" s="222">
        <v>14</v>
      </c>
      <c r="G6" s="222">
        <v>-10</v>
      </c>
      <c r="H6" s="222">
        <v>6</v>
      </c>
      <c r="I6" s="222">
        <v>-14</v>
      </c>
      <c r="J6" s="222">
        <v>0</v>
      </c>
      <c r="K6" s="222">
        <v>-14</v>
      </c>
      <c r="L6" s="222">
        <v>0</v>
      </c>
      <c r="M6" s="222">
        <v>-28</v>
      </c>
      <c r="N6" s="222">
        <v>0</v>
      </c>
      <c r="O6" s="222">
        <v>0</v>
      </c>
      <c r="P6" s="222">
        <v>1</v>
      </c>
      <c r="Q6" s="222">
        <v>-1</v>
      </c>
      <c r="R6" s="272">
        <v>1983</v>
      </c>
    </row>
    <row r="7" spans="1:35">
      <c r="A7" s="222">
        <v>1984</v>
      </c>
      <c r="B7" s="222">
        <v>14</v>
      </c>
      <c r="C7" s="222">
        <v>-112</v>
      </c>
      <c r="D7" s="222">
        <v>2</v>
      </c>
      <c r="E7" s="222">
        <v>-225</v>
      </c>
      <c r="F7" s="222">
        <v>11</v>
      </c>
      <c r="G7" s="222">
        <v>-13</v>
      </c>
      <c r="H7" s="222">
        <v>6</v>
      </c>
      <c r="I7" s="222">
        <v>-13</v>
      </c>
      <c r="J7" s="222">
        <v>2</v>
      </c>
      <c r="K7" s="222">
        <v>-17</v>
      </c>
      <c r="L7" s="222">
        <v>4</v>
      </c>
      <c r="M7" s="222">
        <v>-59</v>
      </c>
      <c r="N7" s="222">
        <v>0</v>
      </c>
      <c r="O7" s="222">
        <v>-2</v>
      </c>
      <c r="P7" s="222">
        <v>0</v>
      </c>
      <c r="Q7" s="222">
        <v>0</v>
      </c>
      <c r="R7" s="272">
        <v>1984</v>
      </c>
    </row>
    <row r="8" spans="1:35">
      <c r="A8" s="222">
        <v>1985</v>
      </c>
      <c r="B8" s="222">
        <v>24</v>
      </c>
      <c r="C8" s="222">
        <v>-176</v>
      </c>
      <c r="D8" s="222">
        <v>11</v>
      </c>
      <c r="E8" s="222">
        <v>-320</v>
      </c>
      <c r="F8" s="222">
        <v>26</v>
      </c>
      <c r="G8" s="222">
        <v>-28</v>
      </c>
      <c r="H8" s="222">
        <v>3</v>
      </c>
      <c r="I8" s="222">
        <v>-13</v>
      </c>
      <c r="J8" s="222">
        <v>6</v>
      </c>
      <c r="K8" s="222">
        <v>-32</v>
      </c>
      <c r="L8" s="222">
        <v>7</v>
      </c>
      <c r="M8" s="222">
        <v>-60</v>
      </c>
      <c r="N8" s="222">
        <v>0</v>
      </c>
      <c r="O8" s="222">
        <v>-3</v>
      </c>
      <c r="P8" s="222">
        <v>0</v>
      </c>
      <c r="Q8" s="222">
        <v>-5</v>
      </c>
      <c r="R8" s="272">
        <v>1985</v>
      </c>
    </row>
    <row r="9" spans="1:35">
      <c r="A9" s="222">
        <v>1986</v>
      </c>
      <c r="B9" s="222">
        <v>24</v>
      </c>
      <c r="C9" s="222">
        <v>-287</v>
      </c>
      <c r="D9" s="222">
        <v>8</v>
      </c>
      <c r="E9" s="222">
        <v>-413</v>
      </c>
      <c r="F9" s="222">
        <v>25</v>
      </c>
      <c r="G9" s="222">
        <v>-21</v>
      </c>
      <c r="H9" s="222">
        <v>8</v>
      </c>
      <c r="I9" s="222">
        <v>-33</v>
      </c>
      <c r="J9" s="222">
        <v>5</v>
      </c>
      <c r="K9" s="222">
        <v>-39</v>
      </c>
      <c r="L9" s="222">
        <v>3</v>
      </c>
      <c r="M9" s="222">
        <v>-52</v>
      </c>
      <c r="N9" s="222">
        <v>2</v>
      </c>
      <c r="O9" s="222">
        <v>-4</v>
      </c>
      <c r="P9" s="222">
        <v>0</v>
      </c>
      <c r="Q9" s="222">
        <v>-2</v>
      </c>
      <c r="R9" s="272">
        <v>1986</v>
      </c>
    </row>
    <row r="10" spans="1:35">
      <c r="A10" s="222">
        <v>1987</v>
      </c>
      <c r="B10" s="222">
        <v>27</v>
      </c>
      <c r="C10" s="222">
        <v>-386</v>
      </c>
      <c r="D10" s="222">
        <v>11</v>
      </c>
      <c r="E10" s="222">
        <v>-502</v>
      </c>
      <c r="F10" s="222">
        <v>25</v>
      </c>
      <c r="G10" s="222">
        <v>-30</v>
      </c>
      <c r="H10" s="222">
        <v>19</v>
      </c>
      <c r="I10" s="222">
        <v>-37</v>
      </c>
      <c r="J10" s="222">
        <v>1</v>
      </c>
      <c r="K10" s="222">
        <v>-47</v>
      </c>
      <c r="L10" s="222">
        <v>2</v>
      </c>
      <c r="M10" s="222">
        <v>-53</v>
      </c>
      <c r="N10" s="222">
        <v>0</v>
      </c>
      <c r="O10" s="222">
        <v>-5</v>
      </c>
      <c r="P10" s="222">
        <v>0</v>
      </c>
      <c r="Q10" s="222">
        <v>-7</v>
      </c>
      <c r="R10" s="272">
        <v>1987</v>
      </c>
    </row>
    <row r="11" spans="1:35">
      <c r="A11" s="222">
        <v>1988</v>
      </c>
      <c r="B11" s="222">
        <v>32</v>
      </c>
      <c r="C11" s="222">
        <v>-680</v>
      </c>
      <c r="D11" s="222">
        <v>11</v>
      </c>
      <c r="E11" s="222">
        <v>-731</v>
      </c>
      <c r="F11" s="222">
        <v>30</v>
      </c>
      <c r="G11" s="222">
        <v>-34</v>
      </c>
      <c r="H11" s="222">
        <v>15</v>
      </c>
      <c r="I11" s="222">
        <v>-24</v>
      </c>
      <c r="J11" s="222">
        <v>11</v>
      </c>
      <c r="K11" s="222">
        <v>-82</v>
      </c>
      <c r="L11" s="222">
        <v>4</v>
      </c>
      <c r="M11" s="222">
        <v>-43</v>
      </c>
      <c r="N11" s="222">
        <v>1</v>
      </c>
      <c r="O11" s="222">
        <v>-2</v>
      </c>
      <c r="P11" s="222">
        <v>0</v>
      </c>
      <c r="Q11" s="222">
        <v>-2</v>
      </c>
      <c r="R11" s="272">
        <v>1988</v>
      </c>
    </row>
    <row r="12" spans="1:35">
      <c r="A12" s="222">
        <v>1989</v>
      </c>
      <c r="B12" s="222">
        <v>43</v>
      </c>
      <c r="C12" s="222">
        <v>-1155</v>
      </c>
      <c r="D12" s="222">
        <v>9</v>
      </c>
      <c r="E12" s="222">
        <v>-1275</v>
      </c>
      <c r="F12" s="222">
        <v>27</v>
      </c>
      <c r="G12" s="222">
        <v>-28</v>
      </c>
      <c r="H12" s="222">
        <v>8</v>
      </c>
      <c r="I12" s="222">
        <v>-28</v>
      </c>
      <c r="J12" s="222">
        <v>6</v>
      </c>
      <c r="K12" s="222">
        <v>-98</v>
      </c>
      <c r="L12" s="222">
        <v>4</v>
      </c>
      <c r="M12" s="222">
        <v>-60</v>
      </c>
      <c r="N12" s="222">
        <v>1</v>
      </c>
      <c r="O12" s="222">
        <v>-11</v>
      </c>
      <c r="P12" s="222">
        <v>0</v>
      </c>
      <c r="Q12" s="222">
        <v>-3</v>
      </c>
      <c r="R12" s="272">
        <v>1989</v>
      </c>
    </row>
    <row r="13" spans="1:35">
      <c r="A13" s="222">
        <v>1990</v>
      </c>
      <c r="B13" s="222">
        <v>62</v>
      </c>
      <c r="C13" s="222">
        <v>-1860</v>
      </c>
      <c r="D13" s="222">
        <v>22</v>
      </c>
      <c r="E13" s="222">
        <v>-1940</v>
      </c>
      <c r="F13" s="222">
        <v>36</v>
      </c>
      <c r="G13" s="222">
        <v>-42</v>
      </c>
      <c r="H13" s="222">
        <v>9</v>
      </c>
      <c r="I13" s="222">
        <v>-26</v>
      </c>
      <c r="J13" s="222">
        <v>10</v>
      </c>
      <c r="K13" s="222">
        <v>-112</v>
      </c>
      <c r="L13" s="222">
        <v>5</v>
      </c>
      <c r="M13" s="222">
        <v>-64</v>
      </c>
      <c r="N13" s="222">
        <v>0</v>
      </c>
      <c r="O13" s="222">
        <v>-6</v>
      </c>
      <c r="P13" s="222">
        <v>0</v>
      </c>
      <c r="Q13" s="222">
        <v>-3</v>
      </c>
      <c r="R13" s="272">
        <v>1990</v>
      </c>
    </row>
    <row r="14" spans="1:35">
      <c r="A14" s="222">
        <v>1991</v>
      </c>
      <c r="B14" s="222">
        <v>119</v>
      </c>
      <c r="C14" s="222">
        <v>-2761</v>
      </c>
      <c r="D14" s="222">
        <v>18</v>
      </c>
      <c r="E14" s="222">
        <v>-1623</v>
      </c>
      <c r="F14" s="222">
        <v>24</v>
      </c>
      <c r="G14" s="222">
        <v>-26</v>
      </c>
      <c r="H14" s="222">
        <v>5</v>
      </c>
      <c r="I14" s="222">
        <v>-17</v>
      </c>
      <c r="J14" s="222">
        <v>9</v>
      </c>
      <c r="K14" s="222">
        <v>-116</v>
      </c>
      <c r="L14" s="222">
        <v>3</v>
      </c>
      <c r="M14" s="222">
        <v>-42</v>
      </c>
      <c r="N14" s="222">
        <v>0</v>
      </c>
      <c r="O14" s="222">
        <v>-9</v>
      </c>
      <c r="P14" s="222">
        <v>0</v>
      </c>
      <c r="Q14" s="222">
        <v>-2</v>
      </c>
      <c r="R14" s="272">
        <v>1991</v>
      </c>
    </row>
    <row r="15" spans="1:35">
      <c r="A15" s="222">
        <v>1992</v>
      </c>
      <c r="B15" s="222">
        <v>111</v>
      </c>
      <c r="C15" s="222">
        <v>-4041</v>
      </c>
      <c r="D15" s="222">
        <v>27</v>
      </c>
      <c r="E15" s="222">
        <v>-1882</v>
      </c>
      <c r="F15" s="222">
        <v>31</v>
      </c>
      <c r="G15" s="222">
        <v>-33</v>
      </c>
      <c r="H15" s="222">
        <v>4</v>
      </c>
      <c r="I15" s="222">
        <v>-12</v>
      </c>
      <c r="J15" s="222">
        <v>11</v>
      </c>
      <c r="K15" s="222">
        <v>-128</v>
      </c>
      <c r="L15" s="222">
        <v>5</v>
      </c>
      <c r="M15" s="222">
        <v>-60</v>
      </c>
      <c r="N15" s="222">
        <v>0</v>
      </c>
      <c r="O15" s="222">
        <v>-7</v>
      </c>
      <c r="P15" s="222">
        <v>0</v>
      </c>
      <c r="Q15" s="222">
        <v>0</v>
      </c>
      <c r="R15" s="272">
        <v>1992</v>
      </c>
    </row>
    <row r="16" spans="1:35">
      <c r="A16" s="222">
        <v>1993</v>
      </c>
      <c r="B16" s="222">
        <v>138</v>
      </c>
      <c r="C16" s="222">
        <v>-4187</v>
      </c>
      <c r="D16" s="222">
        <v>23</v>
      </c>
      <c r="E16" s="222">
        <v>-2408</v>
      </c>
      <c r="F16" s="222">
        <v>28</v>
      </c>
      <c r="G16" s="222">
        <v>-32</v>
      </c>
      <c r="H16" s="222">
        <v>5</v>
      </c>
      <c r="I16" s="222">
        <v>-10</v>
      </c>
      <c r="J16" s="222">
        <v>9</v>
      </c>
      <c r="K16" s="222">
        <v>-123</v>
      </c>
      <c r="L16" s="222">
        <v>5</v>
      </c>
      <c r="M16" s="222">
        <v>-61</v>
      </c>
      <c r="N16" s="222">
        <v>0</v>
      </c>
      <c r="O16" s="222">
        <v>-2</v>
      </c>
      <c r="P16" s="222">
        <v>0</v>
      </c>
      <c r="Q16" s="222">
        <v>-3</v>
      </c>
      <c r="R16" s="272">
        <v>1993</v>
      </c>
    </row>
    <row r="17" spans="1:18">
      <c r="A17" s="222">
        <v>1994</v>
      </c>
      <c r="B17" s="222">
        <v>229</v>
      </c>
      <c r="C17" s="222">
        <v>-6264</v>
      </c>
      <c r="D17" s="222">
        <v>38</v>
      </c>
      <c r="E17" s="222">
        <v>-3154</v>
      </c>
      <c r="F17" s="222">
        <v>39</v>
      </c>
      <c r="G17" s="222">
        <v>-30</v>
      </c>
      <c r="H17" s="222">
        <v>5</v>
      </c>
      <c r="I17" s="222">
        <v>-18</v>
      </c>
      <c r="J17" s="222">
        <v>17</v>
      </c>
      <c r="K17" s="222">
        <v>-164</v>
      </c>
      <c r="L17" s="222">
        <v>4</v>
      </c>
      <c r="M17" s="222">
        <v>-66</v>
      </c>
      <c r="N17" s="222">
        <v>0</v>
      </c>
      <c r="O17" s="222">
        <v>-5</v>
      </c>
      <c r="P17" s="222">
        <v>0</v>
      </c>
      <c r="Q17" s="222">
        <v>-3</v>
      </c>
      <c r="R17" s="272">
        <v>1994</v>
      </c>
    </row>
    <row r="18" spans="1:18">
      <c r="A18" s="222">
        <v>1995</v>
      </c>
      <c r="B18" s="222">
        <v>373</v>
      </c>
      <c r="C18" s="222">
        <v>-8970</v>
      </c>
      <c r="D18" s="222">
        <v>23</v>
      </c>
      <c r="E18" s="222">
        <v>-2764</v>
      </c>
      <c r="F18" s="222">
        <v>50</v>
      </c>
      <c r="G18" s="222">
        <v>-36</v>
      </c>
      <c r="H18" s="222">
        <v>8</v>
      </c>
      <c r="I18" s="222">
        <v>-14</v>
      </c>
      <c r="J18" s="222">
        <v>15</v>
      </c>
      <c r="K18" s="222">
        <v>-162</v>
      </c>
      <c r="L18" s="222">
        <v>3</v>
      </c>
      <c r="M18" s="222">
        <v>-49</v>
      </c>
      <c r="N18" s="222">
        <v>0</v>
      </c>
      <c r="O18" s="222">
        <v>-6</v>
      </c>
      <c r="P18" s="222">
        <v>0</v>
      </c>
      <c r="Q18" s="222">
        <v>-2</v>
      </c>
      <c r="R18" s="272">
        <v>1995</v>
      </c>
    </row>
    <row r="19" spans="1:18">
      <c r="A19" s="222">
        <v>1996</v>
      </c>
      <c r="B19" s="222">
        <v>841</v>
      </c>
      <c r="C19" s="222">
        <v>-13318</v>
      </c>
      <c r="D19" s="222">
        <v>38</v>
      </c>
      <c r="E19" s="222">
        <v>-3737</v>
      </c>
      <c r="F19" s="222">
        <v>44</v>
      </c>
      <c r="G19" s="222">
        <v>-37</v>
      </c>
      <c r="H19" s="222">
        <v>11</v>
      </c>
      <c r="I19" s="222">
        <v>-33</v>
      </c>
      <c r="J19" s="222">
        <v>17</v>
      </c>
      <c r="K19" s="222">
        <v>-150</v>
      </c>
      <c r="L19" s="222">
        <v>5</v>
      </c>
      <c r="M19" s="222">
        <v>-61</v>
      </c>
      <c r="N19" s="222">
        <v>1</v>
      </c>
      <c r="O19" s="222">
        <v>0</v>
      </c>
      <c r="P19" s="222">
        <v>0</v>
      </c>
      <c r="Q19" s="222">
        <v>-2</v>
      </c>
      <c r="R19" s="272">
        <v>1996</v>
      </c>
    </row>
    <row r="20" spans="1:18">
      <c r="A20" s="222">
        <v>1997</v>
      </c>
      <c r="B20" s="222">
        <v>987</v>
      </c>
      <c r="C20" s="222">
        <v>-11141</v>
      </c>
      <c r="D20" s="222">
        <v>31</v>
      </c>
      <c r="E20" s="222">
        <v>-3583</v>
      </c>
      <c r="F20" s="222">
        <v>60</v>
      </c>
      <c r="G20" s="222">
        <v>-31</v>
      </c>
      <c r="H20" s="222">
        <v>23</v>
      </c>
      <c r="I20" s="222">
        <v>-44</v>
      </c>
      <c r="J20" s="222">
        <v>19</v>
      </c>
      <c r="K20" s="222">
        <v>-110</v>
      </c>
      <c r="L20" s="222">
        <v>8</v>
      </c>
      <c r="M20" s="222">
        <v>-65</v>
      </c>
      <c r="N20" s="222">
        <v>2</v>
      </c>
      <c r="O20" s="222">
        <v>-3</v>
      </c>
      <c r="P20" s="222">
        <v>0</v>
      </c>
      <c r="Q20" s="222">
        <v>-1</v>
      </c>
      <c r="R20" s="272">
        <v>1997</v>
      </c>
    </row>
    <row r="21" spans="1:18">
      <c r="A21" s="222">
        <v>1998</v>
      </c>
      <c r="B21" s="222">
        <v>626</v>
      </c>
      <c r="C21" s="222">
        <v>-8571</v>
      </c>
      <c r="D21" s="222">
        <v>47</v>
      </c>
      <c r="E21" s="222">
        <v>-3603</v>
      </c>
      <c r="F21" s="222">
        <v>67</v>
      </c>
      <c r="G21" s="222">
        <v>-49</v>
      </c>
      <c r="H21" s="222">
        <v>19</v>
      </c>
      <c r="I21" s="222">
        <v>-37</v>
      </c>
      <c r="J21" s="222">
        <v>11</v>
      </c>
      <c r="K21" s="222">
        <v>-60</v>
      </c>
      <c r="L21" s="222">
        <v>3</v>
      </c>
      <c r="M21" s="222">
        <v>-42</v>
      </c>
      <c r="N21" s="222">
        <v>0</v>
      </c>
      <c r="O21" s="222">
        <v>-1</v>
      </c>
      <c r="P21" s="222">
        <v>0</v>
      </c>
      <c r="Q21" s="222">
        <v>0</v>
      </c>
      <c r="R21" s="272">
        <v>1998</v>
      </c>
    </row>
    <row r="22" spans="1:18">
      <c r="A22" s="222">
        <v>1999</v>
      </c>
      <c r="B22" s="222">
        <v>132</v>
      </c>
      <c r="C22" s="222">
        <v>-6506</v>
      </c>
      <c r="D22" s="222">
        <v>56</v>
      </c>
      <c r="E22" s="222">
        <v>-3982</v>
      </c>
      <c r="F22" s="222">
        <v>52</v>
      </c>
      <c r="G22" s="222">
        <v>-35</v>
      </c>
      <c r="H22" s="222">
        <v>18</v>
      </c>
      <c r="I22" s="222">
        <v>-45</v>
      </c>
      <c r="J22" s="222">
        <v>7</v>
      </c>
      <c r="K22" s="222">
        <v>-37</v>
      </c>
      <c r="L22" s="222">
        <v>4</v>
      </c>
      <c r="M22" s="222">
        <v>-58</v>
      </c>
      <c r="N22" s="222">
        <v>0</v>
      </c>
      <c r="O22" s="222">
        <v>-1</v>
      </c>
      <c r="P22" s="222">
        <v>0</v>
      </c>
      <c r="Q22" s="222">
        <v>-1</v>
      </c>
      <c r="R22" s="272">
        <v>1999</v>
      </c>
    </row>
    <row r="23" spans="1:18">
      <c r="A23" s="222">
        <v>2000</v>
      </c>
      <c r="B23" s="222">
        <v>182</v>
      </c>
      <c r="C23" s="222">
        <v>-5681</v>
      </c>
      <c r="D23" s="222">
        <v>85</v>
      </c>
      <c r="E23" s="222">
        <v>-3826</v>
      </c>
      <c r="F23" s="222">
        <v>92</v>
      </c>
      <c r="G23" s="222">
        <v>-48</v>
      </c>
      <c r="H23" s="222">
        <v>16</v>
      </c>
      <c r="I23" s="222">
        <v>-49</v>
      </c>
      <c r="J23" s="222">
        <v>9</v>
      </c>
      <c r="K23" s="222">
        <v>-22</v>
      </c>
      <c r="L23" s="222">
        <v>5</v>
      </c>
      <c r="M23" s="222">
        <v>-76</v>
      </c>
      <c r="N23" s="222">
        <v>0</v>
      </c>
      <c r="O23" s="222">
        <v>0</v>
      </c>
      <c r="P23" s="222">
        <v>0</v>
      </c>
      <c r="Q23" s="222">
        <v>-2</v>
      </c>
      <c r="R23" s="272">
        <v>2000</v>
      </c>
    </row>
    <row r="24" spans="1:18">
      <c r="A24" s="222">
        <v>2001</v>
      </c>
      <c r="B24" s="222">
        <v>153</v>
      </c>
      <c r="C24" s="222">
        <v>-5331</v>
      </c>
      <c r="D24" s="222">
        <v>105</v>
      </c>
      <c r="E24" s="222">
        <v>-3618</v>
      </c>
      <c r="F24" s="222">
        <v>89</v>
      </c>
      <c r="G24" s="222">
        <v>-55</v>
      </c>
      <c r="H24" s="222">
        <v>19</v>
      </c>
      <c r="I24" s="222">
        <v>-50</v>
      </c>
      <c r="J24" s="222">
        <v>3</v>
      </c>
      <c r="K24" s="222">
        <v>-12</v>
      </c>
      <c r="L24" s="222">
        <v>5</v>
      </c>
      <c r="M24" s="222">
        <v>-78</v>
      </c>
      <c r="N24" s="222">
        <v>0</v>
      </c>
      <c r="O24" s="222">
        <v>0</v>
      </c>
      <c r="P24" s="222">
        <v>0</v>
      </c>
      <c r="Q24" s="222">
        <v>0</v>
      </c>
      <c r="R24" s="272">
        <v>2001</v>
      </c>
    </row>
    <row r="25" spans="1:18">
      <c r="A25" s="222">
        <v>2002</v>
      </c>
      <c r="B25" s="222">
        <v>172</v>
      </c>
      <c r="C25" s="222">
        <v>-4328</v>
      </c>
      <c r="D25" s="222">
        <v>134</v>
      </c>
      <c r="E25" s="222">
        <v>-3775</v>
      </c>
      <c r="F25" s="222">
        <v>123</v>
      </c>
      <c r="G25" s="222">
        <v>-51</v>
      </c>
      <c r="H25" s="222">
        <v>16</v>
      </c>
      <c r="I25" s="222">
        <v>-65</v>
      </c>
      <c r="J25" s="222">
        <v>4</v>
      </c>
      <c r="K25" s="222">
        <v>-9</v>
      </c>
      <c r="L25" s="222">
        <v>5</v>
      </c>
      <c r="M25" s="222">
        <v>-86</v>
      </c>
      <c r="N25" s="222">
        <v>0</v>
      </c>
      <c r="O25" s="222">
        <v>0</v>
      </c>
      <c r="P25" s="222">
        <v>0</v>
      </c>
      <c r="Q25" s="222">
        <v>0</v>
      </c>
      <c r="R25" s="272">
        <v>2002</v>
      </c>
    </row>
    <row r="26" spans="1:18">
      <c r="A26" s="222">
        <v>2003</v>
      </c>
      <c r="B26" s="222">
        <v>214</v>
      </c>
      <c r="C26" s="222">
        <v>-2906</v>
      </c>
      <c r="D26" s="222">
        <v>152</v>
      </c>
      <c r="E26" s="222">
        <v>-3610</v>
      </c>
      <c r="F26" s="222">
        <v>137</v>
      </c>
      <c r="G26" s="222">
        <v>-64</v>
      </c>
      <c r="H26" s="222">
        <v>24</v>
      </c>
      <c r="I26" s="222">
        <v>-105</v>
      </c>
      <c r="J26" s="222">
        <v>5</v>
      </c>
      <c r="K26" s="222">
        <v>-6</v>
      </c>
      <c r="L26" s="222">
        <v>9</v>
      </c>
      <c r="M26" s="222">
        <v>-79</v>
      </c>
      <c r="N26" s="222">
        <v>0</v>
      </c>
      <c r="O26" s="222">
        <v>0</v>
      </c>
      <c r="P26" s="222">
        <v>0</v>
      </c>
      <c r="Q26" s="222">
        <v>-1</v>
      </c>
      <c r="R26" s="272">
        <v>2003</v>
      </c>
    </row>
    <row r="27" spans="1:18">
      <c r="A27" s="222">
        <v>2004</v>
      </c>
      <c r="B27" s="222">
        <v>5358</v>
      </c>
      <c r="C27" s="222">
        <v>-5788</v>
      </c>
      <c r="D27" s="222">
        <v>145</v>
      </c>
      <c r="E27" s="222">
        <v>-3393</v>
      </c>
      <c r="F27" s="222">
        <v>112</v>
      </c>
      <c r="G27" s="222">
        <v>-59</v>
      </c>
      <c r="H27" s="222">
        <v>38</v>
      </c>
      <c r="I27" s="222">
        <v>-136</v>
      </c>
      <c r="J27" s="222">
        <v>6</v>
      </c>
      <c r="K27" s="222">
        <v>-14</v>
      </c>
      <c r="L27" s="222">
        <v>9</v>
      </c>
      <c r="M27" s="222">
        <v>-80</v>
      </c>
      <c r="N27" s="222">
        <v>0</v>
      </c>
      <c r="O27" s="222">
        <v>-2</v>
      </c>
      <c r="P27" s="222">
        <v>1</v>
      </c>
      <c r="Q27" s="222">
        <v>0</v>
      </c>
      <c r="R27" s="272">
        <v>2004</v>
      </c>
    </row>
    <row r="28" spans="1:18">
      <c r="A28" s="222">
        <v>2005</v>
      </c>
      <c r="B28" s="222">
        <v>16209</v>
      </c>
      <c r="C28" s="222">
        <v>-6230</v>
      </c>
      <c r="D28" s="222">
        <v>187</v>
      </c>
      <c r="E28" s="222">
        <v>-2966</v>
      </c>
      <c r="F28" s="222">
        <v>178</v>
      </c>
      <c r="G28" s="222">
        <v>-89</v>
      </c>
      <c r="H28" s="222">
        <v>53</v>
      </c>
      <c r="I28" s="222">
        <v>-179</v>
      </c>
      <c r="J28" s="222">
        <v>21</v>
      </c>
      <c r="K28" s="222">
        <v>-6</v>
      </c>
      <c r="L28" s="222">
        <v>10</v>
      </c>
      <c r="M28" s="222">
        <v>-61</v>
      </c>
      <c r="N28" s="222">
        <v>0</v>
      </c>
      <c r="O28" s="222">
        <v>0</v>
      </c>
      <c r="P28" s="222">
        <v>0</v>
      </c>
      <c r="Q28" s="222">
        <v>0</v>
      </c>
      <c r="R28" s="272">
        <v>2005</v>
      </c>
    </row>
    <row r="29" spans="1:18">
      <c r="A29" s="222">
        <v>2006</v>
      </c>
      <c r="B29" s="222">
        <v>17579</v>
      </c>
      <c r="C29" s="222">
        <v>-4613</v>
      </c>
      <c r="D29" s="222">
        <v>149</v>
      </c>
      <c r="E29" s="222">
        <v>-2615</v>
      </c>
      <c r="F29" s="222">
        <v>188</v>
      </c>
      <c r="G29" s="222">
        <v>-77</v>
      </c>
      <c r="H29" s="222">
        <v>61</v>
      </c>
      <c r="I29" s="222">
        <v>-232</v>
      </c>
      <c r="J29" s="222">
        <v>86</v>
      </c>
      <c r="K29" s="222">
        <v>-16</v>
      </c>
      <c r="L29" s="222">
        <v>5</v>
      </c>
      <c r="M29" s="222">
        <v>-62</v>
      </c>
      <c r="N29" s="222">
        <v>1</v>
      </c>
      <c r="O29" s="222">
        <v>-1</v>
      </c>
      <c r="P29" s="222">
        <v>0</v>
      </c>
      <c r="Q29" s="222">
        <v>0</v>
      </c>
      <c r="R29" s="272">
        <v>2006</v>
      </c>
    </row>
    <row r="30" spans="1:18">
      <c r="A30" s="222">
        <v>2007</v>
      </c>
      <c r="B30" s="222">
        <v>29614</v>
      </c>
      <c r="C30" s="222">
        <v>-3040</v>
      </c>
      <c r="D30" s="222">
        <v>193</v>
      </c>
      <c r="E30" s="222">
        <v>-2298</v>
      </c>
      <c r="F30" s="222">
        <v>276</v>
      </c>
      <c r="G30" s="222">
        <v>-78</v>
      </c>
      <c r="H30" s="222">
        <v>69</v>
      </c>
      <c r="I30" s="222">
        <v>-327</v>
      </c>
      <c r="J30" s="222">
        <v>282</v>
      </c>
      <c r="K30" s="222">
        <v>-51</v>
      </c>
      <c r="L30" s="222">
        <v>3</v>
      </c>
      <c r="M30" s="222">
        <v>-58</v>
      </c>
      <c r="N30" s="222">
        <v>3</v>
      </c>
      <c r="O30" s="222">
        <v>-1</v>
      </c>
      <c r="P30" s="222">
        <v>0</v>
      </c>
      <c r="Q30" s="222">
        <v>-2</v>
      </c>
      <c r="R30" s="272">
        <v>2007</v>
      </c>
    </row>
    <row r="31" spans="1:18">
      <c r="A31" s="222">
        <v>2008</v>
      </c>
      <c r="B31" s="222">
        <v>19245</v>
      </c>
      <c r="C31" s="222">
        <v>-2026</v>
      </c>
      <c r="D31" s="222">
        <v>135</v>
      </c>
      <c r="E31" s="222">
        <v>-1754</v>
      </c>
      <c r="F31" s="222">
        <v>285</v>
      </c>
      <c r="G31" s="222">
        <v>-93</v>
      </c>
      <c r="H31" s="222">
        <v>95</v>
      </c>
      <c r="I31" s="222">
        <v>-421</v>
      </c>
      <c r="J31" s="222">
        <v>281</v>
      </c>
      <c r="K31" s="222">
        <v>-35</v>
      </c>
      <c r="L31" s="222">
        <v>9</v>
      </c>
      <c r="M31" s="222">
        <v>-49</v>
      </c>
      <c r="N31" s="222">
        <v>13</v>
      </c>
      <c r="O31" s="222">
        <v>0</v>
      </c>
      <c r="P31" s="222">
        <v>0</v>
      </c>
      <c r="Q31" s="222">
        <v>0</v>
      </c>
      <c r="R31" s="272">
        <v>2008</v>
      </c>
    </row>
    <row r="32" spans="1:18">
      <c r="A32" s="222">
        <v>2009</v>
      </c>
      <c r="B32" s="222">
        <v>19462</v>
      </c>
      <c r="C32" s="222">
        <v>-946</v>
      </c>
      <c r="D32" s="222">
        <v>97</v>
      </c>
      <c r="E32" s="222">
        <v>-1135</v>
      </c>
      <c r="F32" s="222">
        <v>213</v>
      </c>
      <c r="G32" s="222">
        <v>-66</v>
      </c>
      <c r="H32" s="222">
        <v>48</v>
      </c>
      <c r="I32" s="222">
        <v>-235</v>
      </c>
      <c r="J32" s="222">
        <v>139</v>
      </c>
      <c r="K32" s="222">
        <v>-9</v>
      </c>
      <c r="L32" s="222">
        <v>2</v>
      </c>
      <c r="M32" s="222">
        <v>-30</v>
      </c>
      <c r="N32" s="222">
        <v>9</v>
      </c>
      <c r="O32" s="222">
        <v>-1</v>
      </c>
      <c r="P32" s="222">
        <v>0</v>
      </c>
      <c r="Q32" s="222">
        <v>-1</v>
      </c>
      <c r="R32" s="272">
        <v>2009</v>
      </c>
    </row>
    <row r="33" spans="1:19">
      <c r="A33" s="222">
        <v>2010</v>
      </c>
      <c r="B33" s="222">
        <v>10687</v>
      </c>
      <c r="C33" s="222">
        <v>-684</v>
      </c>
      <c r="D33" s="222">
        <v>121</v>
      </c>
      <c r="E33" s="222">
        <v>-1201</v>
      </c>
      <c r="F33" s="222">
        <v>222</v>
      </c>
      <c r="G33" s="222">
        <v>-37</v>
      </c>
      <c r="H33" s="222">
        <v>54</v>
      </c>
      <c r="I33" s="222">
        <v>-168</v>
      </c>
      <c r="J33" s="222">
        <v>183</v>
      </c>
      <c r="K33" s="222">
        <v>-11</v>
      </c>
      <c r="L33" s="222">
        <v>2</v>
      </c>
      <c r="M33" s="222">
        <v>-18</v>
      </c>
      <c r="N33" s="222">
        <v>3</v>
      </c>
      <c r="O33" s="222">
        <v>0</v>
      </c>
      <c r="P33" s="222">
        <v>0</v>
      </c>
      <c r="Q33" s="222">
        <v>-1</v>
      </c>
      <c r="R33" s="272">
        <v>2010</v>
      </c>
      <c r="S33" s="44"/>
    </row>
    <row r="34" spans="1:19">
      <c r="A34" s="222">
        <v>2011</v>
      </c>
      <c r="B34" s="222">
        <v>7999</v>
      </c>
      <c r="C34" s="222">
        <v>-470</v>
      </c>
      <c r="D34" s="222">
        <v>110</v>
      </c>
      <c r="E34" s="222">
        <v>-1130</v>
      </c>
      <c r="F34" s="222">
        <v>162</v>
      </c>
      <c r="G34" s="222">
        <v>-24</v>
      </c>
      <c r="H34" s="222">
        <v>48</v>
      </c>
      <c r="I34" s="222">
        <v>-213</v>
      </c>
      <c r="J34" s="222">
        <v>226</v>
      </c>
      <c r="K34" s="222">
        <v>-13</v>
      </c>
      <c r="L34" s="222">
        <v>12</v>
      </c>
      <c r="M34" s="222">
        <v>-25</v>
      </c>
      <c r="N34" s="222">
        <v>6</v>
      </c>
      <c r="O34" s="222">
        <v>0</v>
      </c>
      <c r="P34" s="222">
        <v>0</v>
      </c>
      <c r="Q34" s="222">
        <v>-1</v>
      </c>
      <c r="R34" s="272">
        <v>2011</v>
      </c>
      <c r="S34" s="44"/>
    </row>
    <row r="35" spans="1:19">
      <c r="A35" s="222">
        <v>2012</v>
      </c>
      <c r="B35" s="222">
        <v>9294</v>
      </c>
      <c r="C35" s="222">
        <v>-342</v>
      </c>
      <c r="D35" s="222">
        <v>156</v>
      </c>
      <c r="E35" s="222">
        <v>-1137</v>
      </c>
      <c r="F35" s="222">
        <v>235</v>
      </c>
      <c r="G35" s="222">
        <v>-27</v>
      </c>
      <c r="H35" s="222">
        <v>66</v>
      </c>
      <c r="I35" s="222">
        <v>-170</v>
      </c>
      <c r="J35" s="222">
        <v>329</v>
      </c>
      <c r="K35" s="222">
        <v>-15</v>
      </c>
      <c r="L35" s="222">
        <v>4</v>
      </c>
      <c r="M35" s="222">
        <v>-26</v>
      </c>
      <c r="N35" s="222">
        <v>7</v>
      </c>
      <c r="O35" s="222">
        <v>0</v>
      </c>
      <c r="P35" s="222">
        <v>0</v>
      </c>
      <c r="Q35" s="222">
        <v>0</v>
      </c>
      <c r="R35" s="272">
        <v>2012</v>
      </c>
      <c r="S35" s="44"/>
    </row>
    <row r="36" spans="1:19">
      <c r="A36" s="222">
        <v>2013</v>
      </c>
      <c r="B36" s="222">
        <v>9196</v>
      </c>
      <c r="C36" s="222">
        <v>-180</v>
      </c>
      <c r="D36" s="222">
        <v>173</v>
      </c>
      <c r="E36" s="222">
        <v>-1117</v>
      </c>
      <c r="F36" s="222">
        <v>249</v>
      </c>
      <c r="G36" s="222">
        <v>-33</v>
      </c>
      <c r="H36" s="222">
        <v>68</v>
      </c>
      <c r="I36" s="222">
        <v>-254</v>
      </c>
      <c r="J36" s="222">
        <v>178</v>
      </c>
      <c r="K36" s="222">
        <v>-1</v>
      </c>
      <c r="L36" s="222">
        <v>3</v>
      </c>
      <c r="M36" s="222">
        <v>-41</v>
      </c>
      <c r="N36" s="222">
        <v>2</v>
      </c>
      <c r="O36" s="222">
        <v>0</v>
      </c>
      <c r="P36" s="222">
        <v>0</v>
      </c>
      <c r="Q36" s="222">
        <v>-2</v>
      </c>
      <c r="R36" s="272">
        <v>2013</v>
      </c>
      <c r="S36" s="44"/>
    </row>
    <row r="37" spans="1:19">
      <c r="A37" s="222">
        <v>2014</v>
      </c>
      <c r="B37" s="222">
        <v>3501</v>
      </c>
      <c r="C37" s="222">
        <v>-131</v>
      </c>
      <c r="D37" s="222">
        <v>203</v>
      </c>
      <c r="E37" s="222">
        <v>-1211</v>
      </c>
      <c r="F37" s="222">
        <v>223</v>
      </c>
      <c r="G37" s="222">
        <v>-32</v>
      </c>
      <c r="H37" s="222">
        <v>79</v>
      </c>
      <c r="I37" s="222">
        <v>-312</v>
      </c>
      <c r="J37" s="222">
        <v>107</v>
      </c>
      <c r="K37" s="222">
        <v>-2</v>
      </c>
      <c r="L37" s="222">
        <v>5</v>
      </c>
      <c r="M37" s="222">
        <v>-37</v>
      </c>
      <c r="N37" s="222">
        <v>5</v>
      </c>
      <c r="O37" s="222">
        <v>0</v>
      </c>
      <c r="P37" s="222">
        <v>0</v>
      </c>
      <c r="Q37" s="222">
        <v>0</v>
      </c>
      <c r="R37" s="222">
        <v>2014</v>
      </c>
      <c r="S37" s="44"/>
    </row>
    <row r="38" spans="1:19">
      <c r="A38" s="222">
        <v>2015</v>
      </c>
      <c r="B38" s="222">
        <v>2761</v>
      </c>
      <c r="C38" s="222">
        <v>-78</v>
      </c>
      <c r="D38" s="222">
        <v>272</v>
      </c>
      <c r="E38" s="222">
        <v>-1056</v>
      </c>
      <c r="F38" s="222">
        <v>200</v>
      </c>
      <c r="G38" s="222">
        <v>-13</v>
      </c>
      <c r="H38" s="222">
        <v>97</v>
      </c>
      <c r="I38" s="222">
        <v>-288</v>
      </c>
      <c r="J38" s="222">
        <v>62</v>
      </c>
      <c r="K38" s="222">
        <v>-3</v>
      </c>
      <c r="L38" s="222">
        <v>5</v>
      </c>
      <c r="M38" s="222">
        <v>-24</v>
      </c>
      <c r="N38" s="222">
        <v>6</v>
      </c>
      <c r="O38" s="222">
        <v>0</v>
      </c>
      <c r="P38" s="222">
        <v>0</v>
      </c>
      <c r="Q38" s="222">
        <v>0</v>
      </c>
      <c r="R38" s="272">
        <v>2015</v>
      </c>
      <c r="S38" s="44"/>
    </row>
    <row r="39" spans="1:19">
      <c r="A39" s="222">
        <v>2016</v>
      </c>
      <c r="B39" s="222">
        <v>2025</v>
      </c>
      <c r="C39" s="222">
        <v>-24</v>
      </c>
      <c r="D39" s="222">
        <v>295</v>
      </c>
      <c r="E39" s="222">
        <v>-1238</v>
      </c>
      <c r="F39" s="222">
        <v>199</v>
      </c>
      <c r="G39" s="222">
        <v>-6</v>
      </c>
      <c r="H39" s="222">
        <v>74</v>
      </c>
      <c r="I39" s="222">
        <v>-315</v>
      </c>
      <c r="J39" s="222">
        <v>60</v>
      </c>
      <c r="K39" s="222">
        <v>-4</v>
      </c>
      <c r="L39" s="222">
        <v>5</v>
      </c>
      <c r="M39" s="222">
        <v>-21</v>
      </c>
      <c r="N39" s="222">
        <v>12</v>
      </c>
      <c r="O39" s="222">
        <v>0</v>
      </c>
      <c r="P39" s="222">
        <v>0</v>
      </c>
      <c r="Q39" s="222">
        <v>-2</v>
      </c>
      <c r="R39" s="272">
        <v>2016</v>
      </c>
      <c r="S39" s="44"/>
    </row>
    <row r="40" spans="1:19">
      <c r="A40" s="222">
        <v>2017</v>
      </c>
      <c r="B40" s="222">
        <v>1529</v>
      </c>
      <c r="C40" s="222">
        <v>-14</v>
      </c>
      <c r="D40" s="222">
        <v>221</v>
      </c>
      <c r="E40" s="222">
        <v>-1586</v>
      </c>
      <c r="F40" s="222">
        <v>124</v>
      </c>
      <c r="G40" s="222">
        <v>-1</v>
      </c>
      <c r="H40" s="222">
        <v>52</v>
      </c>
      <c r="I40" s="222">
        <v>-418</v>
      </c>
      <c r="J40" s="222">
        <v>113</v>
      </c>
      <c r="K40" s="222">
        <v>-3</v>
      </c>
      <c r="L40" s="222">
        <v>2</v>
      </c>
      <c r="M40" s="222">
        <v>-48</v>
      </c>
      <c r="N40" s="222">
        <v>15</v>
      </c>
      <c r="O40" s="222">
        <v>0</v>
      </c>
      <c r="P40" s="222">
        <v>0</v>
      </c>
      <c r="Q40" s="222">
        <v>-1</v>
      </c>
      <c r="R40" s="272">
        <v>2017</v>
      </c>
      <c r="S40" s="44"/>
    </row>
    <row r="41" spans="1:19">
      <c r="A41" s="222">
        <v>2018</v>
      </c>
      <c r="B41" s="222">
        <v>580</v>
      </c>
      <c r="C41" s="222">
        <v>0</v>
      </c>
      <c r="D41" s="222">
        <v>154900</v>
      </c>
      <c r="E41" s="222">
        <v>0</v>
      </c>
      <c r="F41" s="222">
        <v>27</v>
      </c>
      <c r="G41" s="222">
        <v>0</v>
      </c>
      <c r="H41" s="222">
        <v>9123</v>
      </c>
      <c r="I41" s="222">
        <v>0</v>
      </c>
      <c r="J41" s="222">
        <v>55</v>
      </c>
      <c r="K41" s="222">
        <v>0</v>
      </c>
      <c r="L41" s="222">
        <v>5747</v>
      </c>
      <c r="M41" s="222">
        <v>0</v>
      </c>
      <c r="N41" s="222">
        <v>6</v>
      </c>
      <c r="O41" s="222">
        <v>0</v>
      </c>
      <c r="P41" s="222">
        <v>858</v>
      </c>
      <c r="Q41" s="222">
        <v>0</v>
      </c>
      <c r="R41" s="272">
        <v>2018</v>
      </c>
      <c r="S41" s="44"/>
    </row>
    <row r="42" spans="1:19">
      <c r="A42" s="222"/>
      <c r="B42" s="222"/>
      <c r="C42" s="222"/>
      <c r="D42" s="222"/>
      <c r="E42" s="222"/>
      <c r="F42" s="222"/>
      <c r="G42" s="222"/>
      <c r="H42" s="222"/>
      <c r="I42" s="222"/>
      <c r="J42" s="222"/>
      <c r="K42" s="222"/>
      <c r="L42" s="222"/>
      <c r="M42" s="222"/>
      <c r="N42" s="222"/>
      <c r="O42" s="222"/>
      <c r="P42" s="222"/>
      <c r="Q42" s="222"/>
      <c r="R42" s="272"/>
      <c r="S42" s="44"/>
    </row>
    <row r="44" spans="1:19">
      <c r="B44" s="31" t="s">
        <v>483</v>
      </c>
      <c r="C44" s="32"/>
      <c r="D44" s="32"/>
      <c r="E44" s="32"/>
      <c r="F44" s="32"/>
      <c r="G44" s="32"/>
      <c r="H44" s="32"/>
      <c r="I44" s="32"/>
      <c r="J44" s="32"/>
      <c r="K44" s="32"/>
      <c r="L44" s="32"/>
      <c r="M44" s="36"/>
      <c r="N44" s="16"/>
      <c r="O44" s="16"/>
      <c r="P44" s="16"/>
      <c r="Q44" s="16"/>
    </row>
    <row r="45" spans="1:19">
      <c r="B45" s="59" t="s">
        <v>484</v>
      </c>
      <c r="C45" s="42"/>
      <c r="D45" s="42"/>
      <c r="E45" s="42"/>
      <c r="F45" s="42"/>
      <c r="G45" s="42"/>
      <c r="H45" s="42"/>
      <c r="I45" s="42"/>
      <c r="J45" s="42"/>
      <c r="K45" s="42"/>
      <c r="L45" s="42"/>
      <c r="M45" s="43"/>
      <c r="N45" s="16"/>
      <c r="O45" s="16"/>
      <c r="P45" s="16"/>
      <c r="Q45" s="16"/>
    </row>
    <row r="46" spans="1:19">
      <c r="B46" s="41" t="s">
        <v>486</v>
      </c>
      <c r="C46" s="42"/>
      <c r="D46" s="42"/>
      <c r="E46" s="42"/>
      <c r="F46" s="42"/>
      <c r="G46" s="42"/>
      <c r="H46" s="42"/>
      <c r="I46" s="42"/>
      <c r="J46" s="42"/>
      <c r="K46" s="42"/>
      <c r="L46" s="42"/>
      <c r="M46" s="43"/>
      <c r="N46" s="16"/>
      <c r="O46" s="16"/>
      <c r="P46" s="16"/>
      <c r="Q46" s="16"/>
    </row>
    <row r="47" spans="1:19">
      <c r="B47" s="41" t="s">
        <v>487</v>
      </c>
      <c r="C47" s="42"/>
      <c r="D47" s="42"/>
      <c r="E47" s="42"/>
      <c r="F47" s="42"/>
      <c r="G47" s="42"/>
      <c r="H47" s="42"/>
      <c r="I47" s="42"/>
      <c r="J47" s="42"/>
      <c r="K47" s="42"/>
      <c r="L47" s="42"/>
      <c r="M47" s="43"/>
      <c r="N47" s="16"/>
      <c r="O47" s="16"/>
      <c r="P47" s="16"/>
      <c r="Q47" s="16"/>
    </row>
    <row r="48" spans="1:19">
      <c r="B48" s="41"/>
      <c r="C48" s="42"/>
      <c r="D48" s="42"/>
      <c r="E48" s="42"/>
      <c r="F48" s="42"/>
      <c r="G48" s="42"/>
      <c r="H48" s="42"/>
      <c r="I48" s="42"/>
      <c r="J48" s="42"/>
      <c r="K48" s="42"/>
      <c r="L48" s="42"/>
      <c r="M48" s="43"/>
      <c r="N48" s="16"/>
      <c r="O48" s="16"/>
      <c r="P48" s="16"/>
      <c r="Q48" s="16"/>
    </row>
    <row r="49" spans="2:17">
      <c r="B49" s="33" t="s">
        <v>485</v>
      </c>
      <c r="C49" s="34"/>
      <c r="D49" s="34"/>
      <c r="E49" s="34"/>
      <c r="F49" s="34"/>
      <c r="G49" s="34"/>
      <c r="H49" s="34"/>
      <c r="I49" s="34"/>
      <c r="J49" s="34"/>
      <c r="K49" s="34"/>
      <c r="L49" s="34"/>
      <c r="M49" s="35"/>
      <c r="N49" s="16"/>
      <c r="O49" s="16"/>
      <c r="P49" s="16"/>
      <c r="Q49" s="16"/>
    </row>
  </sheetData>
  <mergeCells count="1">
    <mergeCell ref="M1:R1"/>
  </mergeCells>
  <phoneticPr fontId="7" type="noConversion"/>
  <hyperlinks>
    <hyperlink ref="M1:R1" location="Contents!A1" display="Back to Contents" xr:uid="{00000000-0004-0000-1B00-000000000000}"/>
  </hyperlinks>
  <pageMargins left="0.75" right="0.75" top="1" bottom="1" header="0.5" footer="0.5"/>
  <pageSetup paperSize="9" orientation="portrait"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5" tint="0.39997558519241921"/>
  </sheetPr>
  <dimension ref="A1:X40"/>
  <sheetViews>
    <sheetView zoomScaleNormal="100" workbookViewId="0">
      <pane ySplit="3" topLeftCell="A4" activePane="bottomLeft" state="frozen"/>
      <selection pane="bottomLeft" activeCell="M1" sqref="M1:N1"/>
    </sheetView>
  </sheetViews>
  <sheetFormatPr defaultColWidth="8.85546875" defaultRowHeight="12.75"/>
  <cols>
    <col min="2" max="2" width="9" bestFit="1" customWidth="1"/>
    <col min="3" max="3" width="9.85546875" bestFit="1" customWidth="1"/>
    <col min="4" max="9" width="9" bestFit="1" customWidth="1"/>
  </cols>
  <sheetData>
    <row r="1" spans="1:24" ht="21" customHeight="1">
      <c r="A1" s="28" t="s">
        <v>351</v>
      </c>
      <c r="B1" s="24"/>
      <c r="C1" s="24"/>
      <c r="D1" s="24"/>
      <c r="E1" s="24"/>
      <c r="F1" s="24"/>
      <c r="G1" s="24"/>
      <c r="H1" s="24"/>
      <c r="I1" s="24"/>
      <c r="J1" s="24"/>
      <c r="K1" s="24"/>
      <c r="L1" s="103"/>
      <c r="M1" s="693" t="s">
        <v>473</v>
      </c>
      <c r="N1" s="693"/>
      <c r="O1" s="103"/>
      <c r="P1" s="103"/>
      <c r="Q1" s="103"/>
      <c r="R1" s="103"/>
      <c r="S1" s="103"/>
      <c r="T1" s="103"/>
      <c r="U1" s="103"/>
      <c r="V1" s="103"/>
      <c r="W1" s="103"/>
      <c r="X1" s="103"/>
    </row>
    <row r="2" spans="1:24">
      <c r="A2" s="446"/>
      <c r="B2" s="447"/>
      <c r="C2" s="447"/>
      <c r="D2" s="447"/>
      <c r="E2" s="447"/>
      <c r="F2" s="447"/>
      <c r="G2" s="447"/>
      <c r="H2" s="447"/>
      <c r="I2" s="440"/>
    </row>
    <row r="3" spans="1:24" ht="22.5">
      <c r="A3" s="448" t="s">
        <v>371</v>
      </c>
      <c r="B3" s="154" t="s">
        <v>1021</v>
      </c>
      <c r="C3" s="154" t="s">
        <v>230</v>
      </c>
      <c r="D3" s="154" t="s">
        <v>1022</v>
      </c>
      <c r="E3" s="154" t="s">
        <v>231</v>
      </c>
      <c r="F3" s="154" t="s">
        <v>1023</v>
      </c>
      <c r="G3" s="154" t="s">
        <v>232</v>
      </c>
      <c r="H3" s="154" t="s">
        <v>1024</v>
      </c>
      <c r="I3" s="449" t="s">
        <v>233</v>
      </c>
    </row>
    <row r="4" spans="1:24">
      <c r="A4" s="405"/>
      <c r="B4" s="405">
        <v>9239</v>
      </c>
      <c r="C4" s="405">
        <v>23794</v>
      </c>
      <c r="D4" s="529">
        <v>3</v>
      </c>
      <c r="E4" s="529">
        <v>10</v>
      </c>
      <c r="F4" s="405"/>
      <c r="G4" s="405"/>
      <c r="H4" s="529"/>
      <c r="I4" s="529"/>
    </row>
    <row r="5" spans="1:24">
      <c r="A5" s="405" t="s">
        <v>390</v>
      </c>
      <c r="B5" s="405"/>
      <c r="C5" s="405"/>
      <c r="D5" s="529"/>
      <c r="E5" s="529"/>
      <c r="F5" s="405">
        <v>5790</v>
      </c>
      <c r="G5" s="405">
        <v>10115</v>
      </c>
      <c r="H5" s="529">
        <v>5</v>
      </c>
      <c r="I5" s="529">
        <v>9</v>
      </c>
    </row>
    <row r="6" spans="1:24">
      <c r="A6" s="405"/>
      <c r="B6" s="405"/>
      <c r="C6" s="405"/>
      <c r="D6" s="529"/>
      <c r="E6" s="529"/>
      <c r="F6" s="405"/>
      <c r="G6" s="405"/>
      <c r="H6" s="529"/>
      <c r="I6" s="529"/>
    </row>
    <row r="7" spans="1:24">
      <c r="A7" s="405"/>
      <c r="B7" s="405">
        <v>23158</v>
      </c>
      <c r="C7" s="405">
        <v>34638</v>
      </c>
      <c r="D7" s="529">
        <v>208</v>
      </c>
      <c r="E7" s="529">
        <v>89</v>
      </c>
      <c r="F7" s="405"/>
      <c r="G7" s="405"/>
      <c r="H7" s="529"/>
      <c r="I7" s="529"/>
    </row>
    <row r="8" spans="1:24">
      <c r="A8" s="405" t="s">
        <v>1017</v>
      </c>
      <c r="B8" s="405"/>
      <c r="C8" s="405"/>
      <c r="D8" s="529"/>
      <c r="E8" s="529"/>
      <c r="F8" s="405">
        <v>12508</v>
      </c>
      <c r="G8" s="405">
        <v>24889</v>
      </c>
      <c r="H8" s="529">
        <v>140</v>
      </c>
      <c r="I8" s="529">
        <v>37</v>
      </c>
    </row>
    <row r="9" spans="1:24">
      <c r="A9" s="405"/>
      <c r="B9" s="405"/>
      <c r="C9" s="405"/>
      <c r="D9" s="529"/>
      <c r="E9" s="529"/>
      <c r="F9" s="405"/>
      <c r="G9" s="405"/>
      <c r="H9" s="529"/>
      <c r="I9" s="529"/>
    </row>
    <row r="10" spans="1:24">
      <c r="A10" s="405"/>
      <c r="B10" s="405">
        <v>37398</v>
      </c>
      <c r="C10" s="405">
        <v>47654</v>
      </c>
      <c r="D10" s="529">
        <v>7232</v>
      </c>
      <c r="E10" s="529">
        <v>701</v>
      </c>
      <c r="F10" s="405"/>
      <c r="G10" s="405"/>
      <c r="H10" s="529"/>
      <c r="I10" s="529"/>
    </row>
    <row r="11" spans="1:24">
      <c r="A11" s="405" t="s">
        <v>1018</v>
      </c>
      <c r="B11" s="405"/>
      <c r="C11" s="405"/>
      <c r="D11" s="529"/>
      <c r="E11" s="529"/>
      <c r="F11" s="405">
        <v>15739</v>
      </c>
      <c r="G11" s="405">
        <v>41991</v>
      </c>
      <c r="H11" s="529">
        <v>1396</v>
      </c>
      <c r="I11" s="529">
        <v>989</v>
      </c>
    </row>
    <row r="12" spans="1:24">
      <c r="A12" s="405"/>
      <c r="B12" s="405"/>
      <c r="C12" s="405"/>
      <c r="D12" s="529"/>
      <c r="E12" s="529"/>
      <c r="F12" s="405"/>
      <c r="G12" s="405"/>
      <c r="H12" s="529"/>
      <c r="I12" s="529"/>
    </row>
    <row r="13" spans="1:24">
      <c r="A13" s="405"/>
      <c r="B13" s="405">
        <v>17434</v>
      </c>
      <c r="C13" s="405">
        <v>31921</v>
      </c>
      <c r="D13" s="529">
        <v>42263</v>
      </c>
      <c r="E13" s="529">
        <v>6337</v>
      </c>
      <c r="F13" s="405"/>
      <c r="G13" s="405"/>
      <c r="H13" s="529"/>
      <c r="I13" s="529"/>
    </row>
    <row r="14" spans="1:24">
      <c r="A14" s="405" t="s">
        <v>1019</v>
      </c>
      <c r="B14" s="405"/>
      <c r="C14" s="405"/>
      <c r="D14" s="529"/>
      <c r="E14" s="529"/>
      <c r="F14" s="405">
        <v>13684</v>
      </c>
      <c r="G14" s="405">
        <v>21893</v>
      </c>
      <c r="H14" s="529">
        <v>9551</v>
      </c>
      <c r="I14" s="529">
        <v>7487</v>
      </c>
    </row>
    <row r="15" spans="1:24">
      <c r="A15" s="405"/>
      <c r="B15" s="405"/>
      <c r="C15" s="405"/>
      <c r="D15" s="529"/>
      <c r="E15" s="529"/>
      <c r="F15" s="405"/>
      <c r="G15" s="405"/>
      <c r="H15" s="529"/>
      <c r="I15" s="529"/>
    </row>
    <row r="16" spans="1:24">
      <c r="A16" s="405"/>
      <c r="B16" s="405">
        <v>6355</v>
      </c>
      <c r="C16" s="405">
        <v>7090</v>
      </c>
      <c r="D16" s="529">
        <v>12261</v>
      </c>
      <c r="E16" s="529">
        <v>511</v>
      </c>
      <c r="F16" s="405"/>
      <c r="G16" s="405"/>
      <c r="H16" s="529"/>
      <c r="I16" s="529"/>
    </row>
    <row r="17" spans="1:9">
      <c r="A17" s="405" t="s">
        <v>1020</v>
      </c>
      <c r="B17" s="405"/>
      <c r="C17" s="405"/>
      <c r="D17" s="529"/>
      <c r="E17" s="529"/>
      <c r="F17" s="405">
        <v>9784</v>
      </c>
      <c r="G17" s="405">
        <v>2950</v>
      </c>
      <c r="H17" s="529">
        <v>862</v>
      </c>
      <c r="I17" s="529">
        <v>1592</v>
      </c>
    </row>
    <row r="18" spans="1:9">
      <c r="A18" s="405"/>
      <c r="B18" s="405"/>
      <c r="C18" s="405"/>
      <c r="D18" s="529"/>
      <c r="E18" s="529"/>
      <c r="F18" s="405"/>
      <c r="G18" s="405"/>
      <c r="H18" s="529"/>
      <c r="I18" s="529"/>
    </row>
    <row r="19" spans="1:9">
      <c r="A19" s="405"/>
      <c r="B19" s="405">
        <v>1566</v>
      </c>
      <c r="C19" s="405">
        <v>4122</v>
      </c>
      <c r="D19" s="529">
        <v>905</v>
      </c>
      <c r="E19" s="529">
        <v>262</v>
      </c>
      <c r="F19" s="405"/>
      <c r="G19" s="405"/>
      <c r="H19" s="529"/>
      <c r="I19" s="529"/>
    </row>
    <row r="20" spans="1:9">
      <c r="A20" s="405" t="s">
        <v>388</v>
      </c>
      <c r="B20" s="405"/>
      <c r="C20" s="405"/>
      <c r="D20" s="529"/>
      <c r="E20" s="529"/>
      <c r="F20" s="405">
        <v>2255</v>
      </c>
      <c r="G20" s="405">
        <v>1134</v>
      </c>
      <c r="H20" s="529">
        <v>200</v>
      </c>
      <c r="I20" s="529">
        <v>451</v>
      </c>
    </row>
    <row r="21" spans="1:9">
      <c r="A21" s="450"/>
      <c r="B21" s="450"/>
      <c r="C21" s="450"/>
      <c r="D21" s="450"/>
      <c r="E21" s="450"/>
      <c r="F21" s="450"/>
      <c r="G21" s="450"/>
      <c r="H21" s="450"/>
      <c r="I21" s="450"/>
    </row>
    <row r="22" spans="1:9">
      <c r="A22" s="394"/>
      <c r="B22" s="394"/>
      <c r="C22" s="394"/>
      <c r="D22" s="394"/>
      <c r="E22" s="394"/>
      <c r="F22" s="394"/>
      <c r="G22" s="394"/>
      <c r="H22" s="394"/>
      <c r="I22" s="394"/>
    </row>
    <row r="23" spans="1:9">
      <c r="A23" s="394"/>
      <c r="B23" s="528">
        <f>SUM(B4:B20)</f>
        <v>95150</v>
      </c>
      <c r="C23" s="528">
        <f t="shared" ref="C23:I23" si="0">SUM(C4:C20)</f>
        <v>149219</v>
      </c>
      <c r="D23" s="528">
        <f t="shared" si="0"/>
        <v>62872</v>
      </c>
      <c r="E23" s="528">
        <f t="shared" si="0"/>
        <v>7910</v>
      </c>
      <c r="F23" s="528">
        <f t="shared" si="0"/>
        <v>59760</v>
      </c>
      <c r="G23" s="528">
        <f t="shared" si="0"/>
        <v>102972</v>
      </c>
      <c r="H23" s="528">
        <f t="shared" si="0"/>
        <v>12154</v>
      </c>
      <c r="I23" s="528">
        <f t="shared" si="0"/>
        <v>10565</v>
      </c>
    </row>
    <row r="24" spans="1:9">
      <c r="A24" s="394"/>
      <c r="B24" s="394"/>
      <c r="C24" s="394"/>
      <c r="D24" s="394"/>
      <c r="E24" s="394"/>
      <c r="F24" s="394"/>
      <c r="G24" s="394"/>
      <c r="H24" s="394"/>
      <c r="I24" s="394"/>
    </row>
    <row r="25" spans="1:9">
      <c r="A25" s="394"/>
      <c r="B25" s="394"/>
      <c r="C25" s="394"/>
      <c r="D25" s="636">
        <f>B23+D23</f>
        <v>158022</v>
      </c>
      <c r="E25" s="636">
        <f>C23+E23</f>
        <v>157129</v>
      </c>
      <c r="F25" s="394"/>
      <c r="G25" s="394"/>
      <c r="H25" s="394"/>
      <c r="I25" s="394"/>
    </row>
    <row r="26" spans="1:9">
      <c r="A26" s="394"/>
      <c r="B26" s="394"/>
      <c r="C26" s="394"/>
      <c r="D26" s="394"/>
      <c r="E26" s="394"/>
      <c r="F26" s="394"/>
      <c r="G26" s="394"/>
      <c r="H26" s="394"/>
      <c r="I26" s="394"/>
    </row>
    <row r="27" spans="1:9">
      <c r="A27" s="394"/>
      <c r="B27" s="394"/>
      <c r="C27" s="394"/>
      <c r="D27" s="394"/>
      <c r="E27" s="394"/>
      <c r="F27" s="394"/>
      <c r="G27" s="394"/>
      <c r="H27" s="394"/>
      <c r="I27" s="394"/>
    </row>
    <row r="28" spans="1:9">
      <c r="A28" s="394"/>
      <c r="B28" s="394"/>
      <c r="C28" s="394"/>
      <c r="D28" s="394"/>
      <c r="E28" s="394"/>
      <c r="F28" s="394"/>
      <c r="G28" s="394"/>
      <c r="H28" s="394"/>
      <c r="I28" s="394"/>
    </row>
    <row r="29" spans="1:9">
      <c r="A29" s="394"/>
      <c r="B29" s="394"/>
      <c r="C29" s="394"/>
      <c r="D29" s="394"/>
      <c r="E29" s="394"/>
      <c r="F29" s="394"/>
      <c r="G29" s="394"/>
      <c r="H29" s="394"/>
      <c r="I29" s="394"/>
    </row>
    <row r="30" spans="1:9">
      <c r="A30" s="394"/>
      <c r="B30" s="394"/>
      <c r="C30" s="394"/>
      <c r="D30" s="394"/>
      <c r="E30" s="394"/>
      <c r="F30" s="394"/>
      <c r="G30" s="394"/>
      <c r="H30" s="394"/>
      <c r="I30" s="394"/>
    </row>
    <row r="31" spans="1:9">
      <c r="A31" s="394"/>
      <c r="B31" s="394"/>
      <c r="C31" s="394"/>
      <c r="D31" s="394"/>
      <c r="E31" s="394"/>
      <c r="F31" s="394"/>
      <c r="G31" s="394"/>
      <c r="H31" s="394"/>
      <c r="I31" s="394"/>
    </row>
    <row r="32" spans="1:9">
      <c r="A32" s="394"/>
      <c r="B32" s="394"/>
      <c r="C32" s="394"/>
      <c r="D32" s="394"/>
      <c r="E32" s="394"/>
      <c r="F32" s="394"/>
      <c r="G32" s="394"/>
      <c r="H32" s="394"/>
      <c r="I32" s="394"/>
    </row>
    <row r="33" spans="1:9">
      <c r="A33" s="394"/>
      <c r="B33" s="394"/>
      <c r="C33" s="394"/>
      <c r="D33" s="394"/>
      <c r="E33" s="394"/>
      <c r="F33" s="394"/>
      <c r="G33" s="394"/>
      <c r="H33" s="394"/>
      <c r="I33" s="394"/>
    </row>
    <row r="34" spans="1:9">
      <c r="A34" s="394"/>
      <c r="B34" s="394"/>
      <c r="C34" s="394"/>
      <c r="D34" s="394"/>
      <c r="E34" s="394"/>
      <c r="F34" s="394"/>
      <c r="G34" s="394"/>
      <c r="H34" s="394"/>
      <c r="I34" s="394"/>
    </row>
    <row r="35" spans="1:9">
      <c r="A35" s="394"/>
      <c r="B35" s="394"/>
      <c r="C35" s="394"/>
      <c r="D35" s="394"/>
      <c r="E35" s="394"/>
      <c r="F35" s="394"/>
      <c r="G35" s="394"/>
      <c r="H35" s="394"/>
      <c r="I35" s="394"/>
    </row>
    <row r="36" spans="1:9">
      <c r="A36" s="394"/>
      <c r="B36" s="394"/>
      <c r="C36" s="394"/>
      <c r="D36" s="394"/>
      <c r="E36" s="394"/>
      <c r="F36" s="394"/>
      <c r="G36" s="394"/>
      <c r="H36" s="394"/>
      <c r="I36" s="394"/>
    </row>
    <row r="37" spans="1:9">
      <c r="A37" s="16"/>
      <c r="B37" s="16"/>
      <c r="C37" s="16"/>
      <c r="D37" s="16"/>
      <c r="E37" s="16"/>
      <c r="F37" s="16"/>
      <c r="G37" s="16"/>
      <c r="H37" s="16"/>
      <c r="I37" s="16"/>
    </row>
    <row r="38" spans="1:9">
      <c r="A38" s="16"/>
      <c r="B38" s="16"/>
      <c r="C38" s="16"/>
      <c r="D38" s="16"/>
      <c r="E38" s="16"/>
      <c r="F38" s="16"/>
      <c r="G38" s="16"/>
      <c r="H38" s="16"/>
      <c r="I38" s="16"/>
    </row>
    <row r="39" spans="1:9">
      <c r="A39" s="16"/>
      <c r="B39" s="16"/>
      <c r="C39" s="16"/>
      <c r="D39" s="16"/>
      <c r="E39" s="16"/>
      <c r="F39" s="16"/>
      <c r="G39" s="16"/>
      <c r="H39" s="16"/>
      <c r="I39" s="16"/>
    </row>
    <row r="40" spans="1:9">
      <c r="A40" s="16"/>
      <c r="B40" s="16"/>
      <c r="C40" s="16"/>
      <c r="D40" s="16"/>
      <c r="E40" s="16"/>
      <c r="F40" s="16"/>
      <c r="G40" s="16"/>
      <c r="H40" s="16"/>
      <c r="I40" s="16"/>
    </row>
  </sheetData>
  <mergeCells count="1">
    <mergeCell ref="M1:N1"/>
  </mergeCells>
  <phoneticPr fontId="7" type="noConversion"/>
  <hyperlinks>
    <hyperlink ref="M1:N1" location="Contents!A1" display="Back to Contents" xr:uid="{00000000-0004-0000-1C00-000000000000}"/>
  </hyperlinks>
  <pageMargins left="0.7" right="0.7" top="0.75" bottom="0.75" header="0.3" footer="0.3"/>
  <pageSetup paperSize="9" orientation="landscape" horizontalDpi="4294967292" vertic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sheetPr>
  <dimension ref="A1:T22"/>
  <sheetViews>
    <sheetView workbookViewId="0">
      <selection activeCell="X26" sqref="X26"/>
    </sheetView>
  </sheetViews>
  <sheetFormatPr defaultColWidth="8.85546875" defaultRowHeight="12.75"/>
  <cols>
    <col min="1" max="1" width="8.85546875" customWidth="1"/>
    <col min="2" max="2" width="6.5703125" bestFit="1" customWidth="1"/>
    <col min="3" max="3" width="11.140625" customWidth="1"/>
    <col min="4" max="4" width="7.85546875" bestFit="1" customWidth="1"/>
    <col min="5" max="5" width="9.85546875" bestFit="1" customWidth="1"/>
    <col min="6" max="6" width="6" bestFit="1" customWidth="1"/>
    <col min="7" max="7" width="7.28515625" bestFit="1" customWidth="1"/>
    <col min="8" max="8" width="10.85546875" bestFit="1" customWidth="1"/>
    <col min="9" max="9" width="6.85546875" customWidth="1"/>
    <col min="10" max="10" width="7.85546875" customWidth="1"/>
    <col min="11" max="11" width="8.5703125" bestFit="1" customWidth="1"/>
    <col min="12" max="12" width="1.7109375" customWidth="1"/>
    <col min="13" max="14" width="5.5703125" bestFit="1" customWidth="1"/>
    <col min="15" max="16" width="5.85546875" bestFit="1" customWidth="1"/>
    <col min="17" max="17" width="10.28515625" bestFit="1" customWidth="1"/>
    <col min="18" max="18" width="10.42578125" bestFit="1" customWidth="1"/>
    <col min="19" max="19" width="10" bestFit="1" customWidth="1"/>
    <col min="20" max="20" width="10.7109375" bestFit="1" customWidth="1"/>
  </cols>
  <sheetData>
    <row r="1" spans="1:20" ht="24.75" customHeight="1">
      <c r="A1" s="28" t="s">
        <v>313</v>
      </c>
      <c r="B1" s="29"/>
      <c r="C1" s="29"/>
      <c r="D1" s="29"/>
      <c r="E1" s="29"/>
      <c r="F1" s="29"/>
      <c r="G1" s="29"/>
      <c r="H1" s="28"/>
      <c r="I1" s="29"/>
      <c r="J1" s="29"/>
      <c r="K1" s="24"/>
      <c r="L1" s="683" t="s">
        <v>473</v>
      </c>
      <c r="M1" s="683"/>
      <c r="N1" s="191"/>
      <c r="O1" s="191"/>
      <c r="P1" s="191"/>
      <c r="Q1" s="191"/>
      <c r="R1" s="191"/>
      <c r="S1" s="191"/>
      <c r="T1" s="191"/>
    </row>
    <row r="2" spans="1:20" ht="45.75" customHeight="1">
      <c r="A2" s="308" t="s">
        <v>416</v>
      </c>
      <c r="B2" s="309" t="s">
        <v>622</v>
      </c>
      <c r="C2" s="310" t="s">
        <v>406</v>
      </c>
      <c r="D2" s="309" t="s">
        <v>623</v>
      </c>
      <c r="E2" s="310" t="s">
        <v>624</v>
      </c>
      <c r="F2" s="311" t="s">
        <v>625</v>
      </c>
      <c r="G2" s="293" t="s">
        <v>381</v>
      </c>
      <c r="H2" s="308" t="s">
        <v>407</v>
      </c>
      <c r="I2" s="308" t="s">
        <v>382</v>
      </c>
      <c r="J2" s="308" t="s">
        <v>383</v>
      </c>
      <c r="K2" s="311" t="s">
        <v>794</v>
      </c>
      <c r="L2" s="312"/>
      <c r="M2" s="313" t="s">
        <v>786</v>
      </c>
      <c r="N2" s="308" t="s">
        <v>787</v>
      </c>
      <c r="O2" s="308" t="s">
        <v>788</v>
      </c>
      <c r="P2" s="308" t="s">
        <v>789</v>
      </c>
      <c r="Q2" s="309" t="s">
        <v>790</v>
      </c>
      <c r="R2" s="308" t="s">
        <v>791</v>
      </c>
      <c r="S2" s="308" t="s">
        <v>792</v>
      </c>
      <c r="T2" s="308" t="s">
        <v>793</v>
      </c>
    </row>
    <row r="3" spans="1:20">
      <c r="A3" s="155">
        <v>2000</v>
      </c>
      <c r="B3" s="287">
        <v>11.713869786</v>
      </c>
      <c r="C3" s="288">
        <v>12.404022757</v>
      </c>
      <c r="D3" s="287">
        <v>12.288986418</v>
      </c>
      <c r="E3" s="288">
        <v>11.052864577999999</v>
      </c>
      <c r="F3" s="289">
        <v>11.809922351999999</v>
      </c>
      <c r="G3" s="290">
        <v>16.059131448999999</v>
      </c>
      <c r="H3" s="290">
        <v>14.325496254999999</v>
      </c>
      <c r="I3" s="290">
        <v>16.037873826999999</v>
      </c>
      <c r="J3" s="290">
        <v>17.339558298</v>
      </c>
      <c r="K3" s="291">
        <v>11.937208151</v>
      </c>
      <c r="L3" s="155"/>
      <c r="M3" s="292">
        <v>12.7</v>
      </c>
      <c r="N3" s="293">
        <v>11.1</v>
      </c>
      <c r="O3" s="293">
        <v>7.1</v>
      </c>
      <c r="P3" s="293">
        <v>10.8</v>
      </c>
      <c r="Q3" s="294">
        <v>1422125</v>
      </c>
      <c r="R3" s="295">
        <v>778675</v>
      </c>
      <c r="S3" s="295">
        <v>105516</v>
      </c>
      <c r="T3" s="295">
        <v>188012</v>
      </c>
    </row>
    <row r="4" spans="1:20">
      <c r="A4" s="155">
        <v>2001</v>
      </c>
      <c r="B4" s="287">
        <v>11.863626238</v>
      </c>
      <c r="C4" s="288">
        <v>12.588450157</v>
      </c>
      <c r="D4" s="287">
        <v>12.363645421999999</v>
      </c>
      <c r="E4" s="288">
        <v>11.386906951</v>
      </c>
      <c r="F4" s="289">
        <v>11.962536964</v>
      </c>
      <c r="G4" s="290">
        <v>16.44494864</v>
      </c>
      <c r="H4" s="290">
        <v>14.612572950000001</v>
      </c>
      <c r="I4" s="290">
        <v>16.158023683</v>
      </c>
      <c r="J4" s="290">
        <v>17.291147331000001</v>
      </c>
      <c r="K4" s="291">
        <v>12.093792937</v>
      </c>
      <c r="L4" s="155"/>
      <c r="M4" s="292">
        <v>12.8</v>
      </c>
      <c r="N4" s="293">
        <v>11.4</v>
      </c>
      <c r="O4" s="293">
        <v>7.1</v>
      </c>
      <c r="P4" s="293">
        <v>11.4</v>
      </c>
      <c r="Q4" s="294">
        <v>1393752</v>
      </c>
      <c r="R4" s="295">
        <v>855592</v>
      </c>
      <c r="S4" s="295">
        <v>116696</v>
      </c>
      <c r="T4" s="295">
        <v>196913</v>
      </c>
    </row>
    <row r="5" spans="1:20">
      <c r="A5" s="155">
        <v>2002</v>
      </c>
      <c r="B5" s="287">
        <v>11.957576281</v>
      </c>
      <c r="C5" s="288">
        <v>12.671380771999999</v>
      </c>
      <c r="D5" s="287">
        <v>12.367757554000001</v>
      </c>
      <c r="E5" s="288">
        <v>11.639550959999999</v>
      </c>
      <c r="F5" s="289">
        <v>12.053391549000001</v>
      </c>
      <c r="G5" s="290">
        <v>16.661861116000001</v>
      </c>
      <c r="H5" s="290">
        <v>14.727675095</v>
      </c>
      <c r="I5" s="290">
        <v>16.155172413999999</v>
      </c>
      <c r="J5" s="290">
        <v>16.963711827000001</v>
      </c>
      <c r="K5" s="291">
        <v>12.185650261999999</v>
      </c>
      <c r="L5" s="155"/>
      <c r="M5" s="292">
        <v>12.9</v>
      </c>
      <c r="N5" s="293">
        <v>11.6</v>
      </c>
      <c r="O5" s="293">
        <v>7.1</v>
      </c>
      <c r="P5" s="293">
        <v>11.9</v>
      </c>
      <c r="Q5" s="294">
        <v>1375939</v>
      </c>
      <c r="R5" s="295">
        <v>932573</v>
      </c>
      <c r="S5" s="295">
        <v>128525</v>
      </c>
      <c r="T5" s="295">
        <v>210264</v>
      </c>
    </row>
    <row r="6" spans="1:20">
      <c r="A6" s="155">
        <v>2003</v>
      </c>
      <c r="B6" s="287">
        <v>12.011137827000001</v>
      </c>
      <c r="C6" s="288">
        <v>12.682297031999999</v>
      </c>
      <c r="D6" s="287">
        <v>12.316134655000001</v>
      </c>
      <c r="E6" s="288">
        <v>11.837800608</v>
      </c>
      <c r="F6" s="289">
        <v>12.099701423999999</v>
      </c>
      <c r="G6" s="290">
        <v>16.661010303000001</v>
      </c>
      <c r="H6" s="290">
        <v>14.768025858</v>
      </c>
      <c r="I6" s="290">
        <v>16.098295059000002</v>
      </c>
      <c r="J6" s="290">
        <v>16.603325588000001</v>
      </c>
      <c r="K6" s="291">
        <v>12.230230387000001</v>
      </c>
      <c r="L6" s="155"/>
      <c r="M6" s="292">
        <v>12.9</v>
      </c>
      <c r="N6" s="293">
        <v>11.7</v>
      </c>
      <c r="O6" s="293">
        <v>7.1</v>
      </c>
      <c r="P6" s="293">
        <v>12.3</v>
      </c>
      <c r="Q6" s="294">
        <v>1369475</v>
      </c>
      <c r="R6" s="295">
        <v>1018324</v>
      </c>
      <c r="S6" s="295">
        <v>141019</v>
      </c>
      <c r="T6" s="295">
        <v>229939</v>
      </c>
    </row>
    <row r="7" spans="1:20">
      <c r="A7" s="155">
        <v>2004</v>
      </c>
      <c r="B7" s="287">
        <v>12.094087304</v>
      </c>
      <c r="C7" s="288">
        <v>12.633976658</v>
      </c>
      <c r="D7" s="287">
        <v>12.217946142000001</v>
      </c>
      <c r="E7" s="288">
        <v>12.104680702</v>
      </c>
      <c r="F7" s="289">
        <v>12.164872851</v>
      </c>
      <c r="G7" s="290">
        <v>16.305664117999999</v>
      </c>
      <c r="H7" s="290">
        <v>14.74884297</v>
      </c>
      <c r="I7" s="290">
        <v>15.983419188999999</v>
      </c>
      <c r="J7" s="290">
        <v>16.292235701999999</v>
      </c>
      <c r="K7" s="291">
        <v>12.289112414</v>
      </c>
      <c r="L7" s="155"/>
      <c r="M7" s="292">
        <v>12.8</v>
      </c>
      <c r="N7" s="293">
        <v>12</v>
      </c>
      <c r="O7" s="293">
        <v>7.1</v>
      </c>
      <c r="P7" s="293">
        <v>12.7</v>
      </c>
      <c r="Q7" s="294">
        <v>1367875</v>
      </c>
      <c r="R7" s="295">
        <v>1096741</v>
      </c>
      <c r="S7" s="295">
        <v>155366</v>
      </c>
      <c r="T7" s="295">
        <v>246348</v>
      </c>
    </row>
    <row r="8" spans="1:20">
      <c r="A8" s="155">
        <v>2005</v>
      </c>
      <c r="B8" s="287">
        <v>12.212825404</v>
      </c>
      <c r="C8" s="288">
        <v>12.564519785</v>
      </c>
      <c r="D8" s="287">
        <v>12.107238288</v>
      </c>
      <c r="E8" s="288">
        <v>12.42295597</v>
      </c>
      <c r="F8" s="289">
        <v>12.2588553</v>
      </c>
      <c r="G8" s="290">
        <v>15.516266512</v>
      </c>
      <c r="H8" s="290">
        <v>14.749581464</v>
      </c>
      <c r="I8" s="290">
        <v>16.092359107</v>
      </c>
      <c r="J8" s="290">
        <v>15.892619680999999</v>
      </c>
      <c r="K8" s="291">
        <v>12.371052758999999</v>
      </c>
      <c r="L8" s="155"/>
      <c r="M8" s="292">
        <v>12.7</v>
      </c>
      <c r="N8" s="293">
        <v>12.3</v>
      </c>
      <c r="O8" s="293">
        <v>7.1</v>
      </c>
      <c r="P8" s="293">
        <v>13.2</v>
      </c>
      <c r="Q8" s="294">
        <v>1368785</v>
      </c>
      <c r="R8" s="295">
        <v>1165984</v>
      </c>
      <c r="S8" s="295">
        <v>173099</v>
      </c>
      <c r="T8" s="295">
        <v>258604</v>
      </c>
    </row>
    <row r="9" spans="1:20">
      <c r="A9" s="155">
        <v>2006</v>
      </c>
      <c r="B9" s="287">
        <v>12.401872886</v>
      </c>
      <c r="C9" s="288">
        <v>12.578583533</v>
      </c>
      <c r="D9" s="287">
        <v>12.04141267</v>
      </c>
      <c r="E9" s="288">
        <v>12.833032147000001</v>
      </c>
      <c r="F9" s="289">
        <v>12.425075657000001</v>
      </c>
      <c r="G9" s="290">
        <v>14.849805687</v>
      </c>
      <c r="H9" s="290">
        <v>14.937159109</v>
      </c>
      <c r="I9" s="290">
        <v>16.448568938000001</v>
      </c>
      <c r="J9" s="290">
        <v>15.917345409999999</v>
      </c>
      <c r="K9" s="291">
        <v>12.528504234</v>
      </c>
      <c r="L9" s="155"/>
      <c r="M9" s="292">
        <v>12.7</v>
      </c>
      <c r="N9" s="293">
        <v>12.6</v>
      </c>
      <c r="O9" s="293">
        <v>7.1</v>
      </c>
      <c r="P9" s="293">
        <v>13.8</v>
      </c>
      <c r="Q9" s="294">
        <v>1369385</v>
      </c>
      <c r="R9" s="295">
        <v>1208290</v>
      </c>
      <c r="S9" s="295">
        <v>191659</v>
      </c>
      <c r="T9" s="295">
        <v>259795</v>
      </c>
    </row>
    <row r="10" spans="1:20">
      <c r="A10" s="155">
        <v>2007</v>
      </c>
      <c r="B10" s="296">
        <v>12.59167942</v>
      </c>
      <c r="C10" s="297">
        <v>12.552225851999999</v>
      </c>
      <c r="D10" s="296">
        <v>11.983797271</v>
      </c>
      <c r="E10" s="297">
        <v>13.221731137000001</v>
      </c>
      <c r="F10" s="291">
        <v>12.586453869</v>
      </c>
      <c r="G10" s="290">
        <v>14.199660524</v>
      </c>
      <c r="H10" s="290">
        <v>15.109681416000001</v>
      </c>
      <c r="I10" s="290">
        <v>16.507584992999998</v>
      </c>
      <c r="J10" s="290">
        <v>15.959577474</v>
      </c>
      <c r="K10" s="291">
        <v>12.679111334</v>
      </c>
      <c r="L10" s="155"/>
      <c r="M10" s="292">
        <v>12.7</v>
      </c>
      <c r="N10" s="293">
        <v>13</v>
      </c>
      <c r="O10" s="293">
        <v>7.1</v>
      </c>
      <c r="P10" s="293">
        <v>14.3</v>
      </c>
      <c r="Q10" s="294">
        <v>1371075</v>
      </c>
      <c r="R10" s="295">
        <v>1246258</v>
      </c>
      <c r="S10" s="295">
        <v>213658</v>
      </c>
      <c r="T10" s="295">
        <v>257101</v>
      </c>
    </row>
    <row r="11" spans="1:20">
      <c r="A11" s="155">
        <v>2008</v>
      </c>
      <c r="B11" s="296">
        <v>12.844178334</v>
      </c>
      <c r="C11" s="297">
        <v>12.616798019999999</v>
      </c>
      <c r="D11" s="296">
        <v>11.993981822</v>
      </c>
      <c r="E11" s="297">
        <v>13.689314767999999</v>
      </c>
      <c r="F11" s="291">
        <v>12.813787636000001</v>
      </c>
      <c r="G11" s="290">
        <v>13.597262996</v>
      </c>
      <c r="H11" s="290">
        <v>15.322444561999999</v>
      </c>
      <c r="I11" s="290">
        <v>16.439274848</v>
      </c>
      <c r="J11" s="290">
        <v>15.847973823</v>
      </c>
      <c r="K11" s="291">
        <v>12.892030221000001</v>
      </c>
      <c r="L11" s="155"/>
      <c r="M11" s="292">
        <v>12.8</v>
      </c>
      <c r="N11" s="293">
        <v>13.4</v>
      </c>
      <c r="O11" s="293">
        <v>7.2</v>
      </c>
      <c r="P11" s="293">
        <v>15</v>
      </c>
      <c r="Q11" s="294">
        <v>1369155</v>
      </c>
      <c r="R11" s="295">
        <v>1257158</v>
      </c>
      <c r="S11" s="295">
        <v>235982</v>
      </c>
      <c r="T11" s="295">
        <v>245823</v>
      </c>
    </row>
    <row r="12" spans="1:20">
      <c r="A12" s="155">
        <v>2009</v>
      </c>
      <c r="B12" s="296">
        <v>13.233213092</v>
      </c>
      <c r="C12" s="297">
        <v>12.946859007</v>
      </c>
      <c r="D12" s="296">
        <v>12.242148115000001</v>
      </c>
      <c r="E12" s="297">
        <v>14.225690981</v>
      </c>
      <c r="F12" s="291">
        <v>13.194887871000001</v>
      </c>
      <c r="G12" s="290">
        <v>13.877268666999999</v>
      </c>
      <c r="H12" s="290">
        <v>15.803012336</v>
      </c>
      <c r="I12" s="290">
        <v>16.317247217999999</v>
      </c>
      <c r="J12" s="290">
        <v>15.986675928</v>
      </c>
      <c r="K12" s="291">
        <v>13.272338270000001</v>
      </c>
      <c r="L12" s="155"/>
      <c r="M12" s="292">
        <v>13.1</v>
      </c>
      <c r="N12" s="293">
        <v>13.9</v>
      </c>
      <c r="O12" s="293">
        <v>7.4</v>
      </c>
      <c r="P12" s="293">
        <v>15.8</v>
      </c>
      <c r="Q12" s="294">
        <v>1358812</v>
      </c>
      <c r="R12" s="295">
        <v>1255660</v>
      </c>
      <c r="S12" s="295">
        <v>251884</v>
      </c>
      <c r="T12" s="295">
        <v>233057</v>
      </c>
    </row>
    <row r="13" spans="1:20">
      <c r="A13" s="155">
        <v>2010</v>
      </c>
      <c r="B13" s="296">
        <v>13.532333148999999</v>
      </c>
      <c r="C13" s="297">
        <v>13.163048902</v>
      </c>
      <c r="D13" s="296">
        <v>12.406410748000001</v>
      </c>
      <c r="E13" s="297">
        <v>14.657011512</v>
      </c>
      <c r="F13" s="291">
        <v>13.483027842</v>
      </c>
      <c r="G13" s="290">
        <v>14.3154773</v>
      </c>
      <c r="H13" s="290">
        <v>16.267771534000001</v>
      </c>
      <c r="I13" s="290">
        <v>16.558313539</v>
      </c>
      <c r="J13" s="290">
        <v>16.345743656</v>
      </c>
      <c r="K13" s="291">
        <v>13.566322538</v>
      </c>
      <c r="L13" s="155"/>
      <c r="M13" s="292">
        <v>13.4</v>
      </c>
      <c r="N13" s="293">
        <v>14.3</v>
      </c>
      <c r="O13" s="293">
        <v>7.6</v>
      </c>
      <c r="P13" s="293">
        <v>16.600000000000001</v>
      </c>
      <c r="Q13" s="294">
        <v>1357673</v>
      </c>
      <c r="R13" s="295">
        <v>1274150</v>
      </c>
      <c r="S13" s="295">
        <v>270842</v>
      </c>
      <c r="T13" s="295">
        <v>219301</v>
      </c>
    </row>
    <row r="14" spans="1:20">
      <c r="A14" s="155">
        <v>2011</v>
      </c>
      <c r="B14" s="296">
        <v>13.812681953</v>
      </c>
      <c r="C14" s="298">
        <v>13.291566527000001</v>
      </c>
      <c r="D14" s="296">
        <v>12.530053591</v>
      </c>
      <c r="E14" s="298">
        <v>15.095084793</v>
      </c>
      <c r="F14" s="296">
        <v>13.74263543</v>
      </c>
      <c r="G14" s="296">
        <v>14.828121206</v>
      </c>
      <c r="H14" s="290">
        <v>16.651605400000001</v>
      </c>
      <c r="I14" s="290">
        <v>16.642723225000001</v>
      </c>
      <c r="J14" s="290">
        <v>16.500253261000001</v>
      </c>
      <c r="K14" s="291">
        <v>13.833119085</v>
      </c>
      <c r="L14" s="155"/>
      <c r="M14" s="292">
        <v>13.6</v>
      </c>
      <c r="N14" s="293">
        <v>14.7</v>
      </c>
      <c r="O14" s="293">
        <v>7.7</v>
      </c>
      <c r="P14" s="293">
        <v>17.399999999999999</v>
      </c>
      <c r="Q14" s="294">
        <v>1351981</v>
      </c>
      <c r="R14" s="295">
        <v>1270478</v>
      </c>
      <c r="S14" s="295">
        <v>291583</v>
      </c>
      <c r="T14" s="295">
        <v>203112</v>
      </c>
    </row>
    <row r="15" spans="1:20">
      <c r="A15" s="155">
        <v>2012</v>
      </c>
      <c r="B15" s="296">
        <v>14.047409542</v>
      </c>
      <c r="C15" s="298">
        <v>13.396963531000001</v>
      </c>
      <c r="D15" s="296">
        <v>12.602191938000001</v>
      </c>
      <c r="E15" s="298">
        <v>15.514545769</v>
      </c>
      <c r="F15" s="296">
        <v>13.959251902</v>
      </c>
      <c r="G15" s="296">
        <v>15.288186688</v>
      </c>
      <c r="H15" s="290">
        <v>17.022119199999999</v>
      </c>
      <c r="I15" s="290">
        <v>16.752999539000001</v>
      </c>
      <c r="J15" s="290">
        <v>16.533494604000001</v>
      </c>
      <c r="K15" s="291">
        <v>14.056645221</v>
      </c>
      <c r="L15" s="155"/>
      <c r="M15" s="292">
        <v>13.7</v>
      </c>
      <c r="N15" s="293">
        <v>15.1</v>
      </c>
      <c r="O15" s="293">
        <v>7.8</v>
      </c>
      <c r="P15" s="293">
        <v>18.100000000000001</v>
      </c>
      <c r="Q15" s="294">
        <v>1370991</v>
      </c>
      <c r="R15" s="295">
        <v>1282614</v>
      </c>
      <c r="S15" s="295">
        <v>319431</v>
      </c>
      <c r="T15" s="295">
        <v>192351</v>
      </c>
    </row>
    <row r="16" spans="1:20">
      <c r="A16" s="303">
        <v>2013</v>
      </c>
      <c r="B16" s="299">
        <v>14.194162516</v>
      </c>
      <c r="C16" s="300">
        <v>13.338720214</v>
      </c>
      <c r="D16" s="299">
        <v>12.619204603</v>
      </c>
      <c r="E16" s="300">
        <v>15.780166746000001</v>
      </c>
      <c r="F16" s="299">
        <v>14.075851869999999</v>
      </c>
      <c r="G16" s="299">
        <v>15.652345612</v>
      </c>
      <c r="H16" s="301">
        <v>17.281660876</v>
      </c>
      <c r="I16" s="301">
        <v>16.780004477999999</v>
      </c>
      <c r="J16" s="301">
        <v>16.653118450000001</v>
      </c>
      <c r="K16" s="302">
        <v>14.181238029999999</v>
      </c>
      <c r="L16" s="303"/>
      <c r="M16" s="304">
        <v>13.9</v>
      </c>
      <c r="N16" s="305">
        <v>15.4</v>
      </c>
      <c r="O16" s="305">
        <v>7.8</v>
      </c>
      <c r="P16" s="305">
        <v>18.600000000000001</v>
      </c>
      <c r="Q16" s="306">
        <v>1394026</v>
      </c>
      <c r="R16" s="307">
        <v>1309854</v>
      </c>
      <c r="S16" s="307">
        <v>354560</v>
      </c>
      <c r="T16" s="307">
        <v>184631</v>
      </c>
    </row>
    <row r="17" spans="1:20">
      <c r="A17" s="303">
        <v>2014</v>
      </c>
      <c r="B17" s="299">
        <v>14.244257835999999</v>
      </c>
      <c r="C17" s="300">
        <v>13.175904807</v>
      </c>
      <c r="D17" s="299">
        <v>12.566808398999999</v>
      </c>
      <c r="E17" s="300">
        <v>15.893752612</v>
      </c>
      <c r="F17" s="299">
        <v>14.093225466</v>
      </c>
      <c r="G17" s="299">
        <v>15.970485334999999</v>
      </c>
      <c r="H17" s="301">
        <v>17.420961642999998</v>
      </c>
      <c r="I17" s="301">
        <v>16.900960384000001</v>
      </c>
      <c r="J17" s="301">
        <v>16.475551337999999</v>
      </c>
      <c r="K17" s="302">
        <v>14.207770174</v>
      </c>
      <c r="L17" s="303"/>
      <c r="M17" s="304">
        <v>13.9</v>
      </c>
      <c r="N17" s="305">
        <v>15.5</v>
      </c>
      <c r="O17" s="305">
        <v>7.8</v>
      </c>
      <c r="P17" s="305">
        <v>19.2</v>
      </c>
      <c r="Q17" s="306">
        <v>1423908</v>
      </c>
      <c r="R17" s="307">
        <v>1363308</v>
      </c>
      <c r="S17" s="307">
        <v>393835</v>
      </c>
      <c r="T17" s="307">
        <v>177704</v>
      </c>
    </row>
    <row r="18" spans="1:20">
      <c r="A18" s="303">
        <v>2015</v>
      </c>
      <c r="B18" s="299">
        <v>14.263345027</v>
      </c>
      <c r="C18" s="300">
        <v>13.011490975999999</v>
      </c>
      <c r="D18" s="299">
        <v>12.485731948</v>
      </c>
      <c r="E18" s="300">
        <v>15.974476533000001</v>
      </c>
      <c r="F18" s="299">
        <v>14.082412568000001</v>
      </c>
      <c r="G18" s="299">
        <v>16.185126882999999</v>
      </c>
      <c r="H18" s="301">
        <v>17.548409120999999</v>
      </c>
      <c r="I18" s="301">
        <v>17.019625571999999</v>
      </c>
      <c r="J18" s="301">
        <v>16.408214702999999</v>
      </c>
      <c r="K18" s="302">
        <v>14.20435792</v>
      </c>
      <c r="L18" s="303"/>
      <c r="M18" s="304">
        <v>13.9</v>
      </c>
      <c r="N18" s="305">
        <v>15.5</v>
      </c>
      <c r="O18" s="305">
        <v>7.8</v>
      </c>
      <c r="P18" s="305">
        <v>19.7</v>
      </c>
      <c r="Q18" s="306">
        <v>1452618</v>
      </c>
      <c r="R18" s="307">
        <v>1422758</v>
      </c>
      <c r="S18" s="307">
        <v>435972</v>
      </c>
      <c r="T18" s="307">
        <v>170991</v>
      </c>
    </row>
    <row r="19" spans="1:20">
      <c r="A19" s="303">
        <v>2016</v>
      </c>
      <c r="B19" s="299">
        <v>14.303512648</v>
      </c>
      <c r="C19" s="612">
        <v>12.787276705</v>
      </c>
      <c r="D19" s="300">
        <v>12.376743170999999</v>
      </c>
      <c r="E19" s="300">
        <v>16.106810972000002</v>
      </c>
      <c r="F19" s="302">
        <v>14.078110195000001</v>
      </c>
      <c r="G19" s="300">
        <v>16.431035116</v>
      </c>
      <c r="H19" s="301">
        <v>17.715447242</v>
      </c>
      <c r="I19" s="301">
        <v>16.615921788000001</v>
      </c>
      <c r="J19" s="301">
        <v>16.403566953999999</v>
      </c>
      <c r="K19" s="302">
        <v>14.207048979</v>
      </c>
      <c r="L19" s="393"/>
      <c r="M19" s="304">
        <v>13.9</v>
      </c>
      <c r="N19" s="305">
        <v>15.7</v>
      </c>
      <c r="O19" s="305">
        <v>7.8</v>
      </c>
      <c r="P19" s="305">
        <v>20.100000000000001</v>
      </c>
      <c r="Q19" s="306">
        <v>1490020</v>
      </c>
      <c r="R19" s="307">
        <v>1489634</v>
      </c>
      <c r="S19" s="307">
        <v>485116</v>
      </c>
      <c r="T19" s="307">
        <v>166811</v>
      </c>
    </row>
    <row r="20" spans="1:20">
      <c r="A20" s="303">
        <v>2017</v>
      </c>
      <c r="B20" s="299">
        <v>14.311541278</v>
      </c>
      <c r="C20" s="612">
        <v>12.514544065999999</v>
      </c>
      <c r="D20" s="300">
        <v>12.235900297000001</v>
      </c>
      <c r="E20" s="300">
        <v>16.192061573</v>
      </c>
      <c r="F20" s="302">
        <v>14.035353766</v>
      </c>
      <c r="G20" s="300">
        <v>16.67402805</v>
      </c>
      <c r="H20" s="301">
        <v>17.732958443000001</v>
      </c>
      <c r="I20" s="301">
        <v>16.382882030000001</v>
      </c>
      <c r="J20" s="301">
        <v>16.153963671</v>
      </c>
      <c r="K20" s="302">
        <v>14.170064534</v>
      </c>
      <c r="L20" s="393"/>
      <c r="M20" s="304">
        <v>13.8</v>
      </c>
      <c r="N20" s="305">
        <v>15.8</v>
      </c>
      <c r="O20" s="305">
        <v>7.8</v>
      </c>
      <c r="P20" s="305">
        <v>20.3</v>
      </c>
      <c r="Q20" s="306">
        <v>1527480</v>
      </c>
      <c r="R20" s="307">
        <v>1558550</v>
      </c>
      <c r="S20" s="307">
        <v>538787</v>
      </c>
      <c r="T20" s="307">
        <v>165444</v>
      </c>
    </row>
    <row r="21" spans="1:20">
      <c r="A21" s="303">
        <v>2018</v>
      </c>
      <c r="B21" s="299">
        <v>14.415534459</v>
      </c>
      <c r="C21" s="612">
        <v>12.343552002999999</v>
      </c>
      <c r="D21" s="300">
        <v>12.166779976999999</v>
      </c>
      <c r="E21" s="300">
        <v>16.423378851999999</v>
      </c>
      <c r="F21" s="302">
        <v>14.086867014999999</v>
      </c>
      <c r="G21" s="300">
        <v>16.965681196999999</v>
      </c>
      <c r="H21" s="301">
        <v>17.788616466000001</v>
      </c>
      <c r="I21" s="301">
        <v>15.916117409</v>
      </c>
      <c r="J21" s="301">
        <v>15.984705305</v>
      </c>
      <c r="K21" s="302">
        <v>14.225988597000001</v>
      </c>
      <c r="L21" s="393"/>
      <c r="M21" s="304">
        <v>13.8</v>
      </c>
      <c r="N21" s="305">
        <v>16</v>
      </c>
      <c r="O21" s="305">
        <v>7.8</v>
      </c>
      <c r="P21" s="305">
        <v>20.5</v>
      </c>
      <c r="Q21" s="306">
        <v>1562723</v>
      </c>
      <c r="R21" s="307">
        <v>1605550</v>
      </c>
      <c r="S21" s="307">
        <v>589175</v>
      </c>
      <c r="T21" s="307">
        <v>162826</v>
      </c>
    </row>
    <row r="22" spans="1:20">
      <c r="A22" s="303"/>
      <c r="B22" s="300"/>
      <c r="C22" s="300"/>
      <c r="D22" s="300"/>
      <c r="E22" s="300"/>
      <c r="F22" s="300"/>
      <c r="G22" s="300"/>
      <c r="H22" s="301"/>
      <c r="I22" s="301"/>
      <c r="J22" s="301"/>
      <c r="K22" s="300"/>
      <c r="L22" s="394"/>
      <c r="M22" s="304"/>
      <c r="N22" s="305"/>
      <c r="O22" s="305"/>
      <c r="P22" s="305"/>
      <c r="Q22" s="611"/>
      <c r="R22" s="307"/>
      <c r="S22" s="307"/>
      <c r="T22" s="307"/>
    </row>
  </sheetData>
  <mergeCells count="1">
    <mergeCell ref="L1:M1"/>
  </mergeCells>
  <phoneticPr fontId="7" type="noConversion"/>
  <hyperlinks>
    <hyperlink ref="L1:M1" location="Contents!A1" display="Back to Contents" xr:uid="{00000000-0004-0000-0200-000000000000}"/>
  </hyperlinks>
  <pageMargins left="0.46" right="0.55000000000000004" top="0.53" bottom="0.53" header="0.51181102362204722" footer="0.51181102362204722"/>
  <pageSetup paperSize="9" orientation="landscape"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5" tint="0.39997558519241921"/>
  </sheetPr>
  <dimension ref="A1:U135"/>
  <sheetViews>
    <sheetView workbookViewId="0">
      <selection activeCell="M1" sqref="M1:N1"/>
    </sheetView>
  </sheetViews>
  <sheetFormatPr defaultColWidth="8.85546875" defaultRowHeight="12.75"/>
  <cols>
    <col min="1" max="1" width="8.85546875" customWidth="1"/>
    <col min="2" max="2" width="11.140625" customWidth="1"/>
  </cols>
  <sheetData>
    <row r="1" spans="1:21" ht="24" customHeight="1">
      <c r="A1" s="28" t="s">
        <v>104</v>
      </c>
      <c r="B1" s="24"/>
      <c r="C1" s="24"/>
      <c r="D1" s="24"/>
      <c r="E1" s="24"/>
      <c r="F1" s="24"/>
      <c r="G1" s="24"/>
      <c r="H1" s="24"/>
      <c r="I1" s="103"/>
      <c r="J1" s="103"/>
      <c r="K1" s="103"/>
      <c r="L1" s="103"/>
      <c r="M1" s="693" t="s">
        <v>473</v>
      </c>
      <c r="N1" s="693"/>
      <c r="O1" s="103"/>
      <c r="P1" s="103"/>
      <c r="Q1" s="103"/>
      <c r="R1" s="103"/>
      <c r="S1" s="103"/>
      <c r="T1" s="103"/>
      <c r="U1" s="103"/>
    </row>
    <row r="2" spans="1:21" ht="38.25">
      <c r="A2" s="9" t="s">
        <v>87</v>
      </c>
      <c r="B2" s="4" t="s">
        <v>88</v>
      </c>
      <c r="C2" s="246" t="s">
        <v>978</v>
      </c>
      <c r="D2" s="72" t="s">
        <v>425</v>
      </c>
      <c r="E2" s="120" t="s">
        <v>979</v>
      </c>
      <c r="F2" s="4" t="s">
        <v>471</v>
      </c>
      <c r="G2" s="4" t="s">
        <v>417</v>
      </c>
      <c r="H2" s="9"/>
    </row>
    <row r="3" spans="1:21">
      <c r="A3" s="196" t="s">
        <v>89</v>
      </c>
      <c r="B3" s="221">
        <v>2000</v>
      </c>
      <c r="C3" s="370">
        <v>1.1523809523999999</v>
      </c>
      <c r="D3" s="371">
        <v>105</v>
      </c>
      <c r="E3" s="370">
        <v>10.468553459000001</v>
      </c>
      <c r="F3" s="371">
        <v>159</v>
      </c>
      <c r="G3" s="370">
        <f t="shared" ref="G3:G15" si="0">F3/D3</f>
        <v>1.5142857142857142</v>
      </c>
    </row>
    <row r="4" spans="1:21">
      <c r="A4" s="196" t="s">
        <v>89</v>
      </c>
      <c r="B4" s="221">
        <v>2001</v>
      </c>
      <c r="C4" s="370">
        <v>1.0178571429000001</v>
      </c>
      <c r="D4" s="371">
        <v>168</v>
      </c>
      <c r="E4" s="370">
        <v>10.817535545</v>
      </c>
      <c r="F4" s="371">
        <v>211</v>
      </c>
      <c r="G4" s="370">
        <f t="shared" si="0"/>
        <v>1.2559523809523809</v>
      </c>
    </row>
    <row r="5" spans="1:21">
      <c r="A5" s="196" t="s">
        <v>89</v>
      </c>
      <c r="B5" s="221">
        <v>2002</v>
      </c>
      <c r="C5" s="370">
        <v>0.95937499999999998</v>
      </c>
      <c r="D5" s="371">
        <v>160</v>
      </c>
      <c r="E5" s="370">
        <v>11.318548387</v>
      </c>
      <c r="F5" s="371">
        <v>372</v>
      </c>
      <c r="G5" s="370">
        <f t="shared" si="0"/>
        <v>2.3250000000000002</v>
      </c>
    </row>
    <row r="6" spans="1:21">
      <c r="A6" s="196" t="s">
        <v>89</v>
      </c>
      <c r="B6" s="221">
        <v>2003</v>
      </c>
      <c r="C6" s="370">
        <v>0.8076923077</v>
      </c>
      <c r="D6" s="371">
        <v>221</v>
      </c>
      <c r="E6" s="370">
        <v>11.695</v>
      </c>
      <c r="F6" s="371">
        <v>300</v>
      </c>
      <c r="G6" s="370">
        <f t="shared" si="0"/>
        <v>1.3574660633484164</v>
      </c>
    </row>
    <row r="7" spans="1:21">
      <c r="A7" s="196" t="s">
        <v>89</v>
      </c>
      <c r="B7" s="221">
        <v>2004</v>
      </c>
      <c r="C7" s="370">
        <v>0.6353790614</v>
      </c>
      <c r="D7" s="371">
        <v>277</v>
      </c>
      <c r="E7" s="370">
        <v>11.393835616</v>
      </c>
      <c r="F7" s="371">
        <v>292</v>
      </c>
      <c r="G7" s="370">
        <f t="shared" si="0"/>
        <v>1.0541516245487366</v>
      </c>
    </row>
    <row r="8" spans="1:21">
      <c r="A8" s="196" t="s">
        <v>89</v>
      </c>
      <c r="B8" s="221">
        <v>2005</v>
      </c>
      <c r="C8" s="370">
        <v>0.84523809520000004</v>
      </c>
      <c r="D8" s="371">
        <v>210</v>
      </c>
      <c r="E8" s="370">
        <v>11.47601476</v>
      </c>
      <c r="F8" s="371">
        <v>271</v>
      </c>
      <c r="G8" s="370">
        <f t="shared" si="0"/>
        <v>1.2904761904761906</v>
      </c>
    </row>
    <row r="9" spans="1:21">
      <c r="A9" s="196" t="s">
        <v>89</v>
      </c>
      <c r="B9" s="221">
        <v>2006</v>
      </c>
      <c r="C9" s="370">
        <v>1.1815068493000001</v>
      </c>
      <c r="D9" s="371">
        <v>146</v>
      </c>
      <c r="E9" s="370">
        <v>12.125</v>
      </c>
      <c r="F9" s="371">
        <v>268</v>
      </c>
      <c r="G9" s="370">
        <f t="shared" si="0"/>
        <v>1.8356164383561644</v>
      </c>
    </row>
    <row r="10" spans="1:21">
      <c r="A10" s="196" t="s">
        <v>89</v>
      </c>
      <c r="B10" s="221">
        <v>2007</v>
      </c>
      <c r="C10" s="370">
        <v>0.9343434343</v>
      </c>
      <c r="D10" s="371">
        <v>198</v>
      </c>
      <c r="E10" s="370">
        <v>11.893333332999999</v>
      </c>
      <c r="F10" s="371">
        <v>450</v>
      </c>
      <c r="G10" s="370">
        <f t="shared" si="0"/>
        <v>2.2727272727272729</v>
      </c>
    </row>
    <row r="11" spans="1:21">
      <c r="A11" s="196" t="s">
        <v>89</v>
      </c>
      <c r="B11" s="221">
        <v>2008</v>
      </c>
      <c r="C11" s="370">
        <v>0.52580645159999995</v>
      </c>
      <c r="D11" s="371">
        <v>310</v>
      </c>
      <c r="E11" s="370">
        <v>12.174946004000001</v>
      </c>
      <c r="F11" s="371">
        <v>463</v>
      </c>
      <c r="G11" s="370">
        <f t="shared" si="0"/>
        <v>1.4935483870967743</v>
      </c>
    </row>
    <row r="12" spans="1:21">
      <c r="A12" s="196" t="s">
        <v>89</v>
      </c>
      <c r="B12" s="221">
        <v>2009</v>
      </c>
      <c r="C12" s="370">
        <v>0.6862980769</v>
      </c>
      <c r="D12" s="371">
        <v>416</v>
      </c>
      <c r="E12" s="370">
        <v>5.3725490196000001</v>
      </c>
      <c r="F12" s="371">
        <v>51</v>
      </c>
      <c r="G12" s="370">
        <f t="shared" si="0"/>
        <v>0.12259615384615384</v>
      </c>
    </row>
    <row r="13" spans="1:21">
      <c r="A13" s="196" t="s">
        <v>89</v>
      </c>
      <c r="B13" s="221">
        <v>2010</v>
      </c>
      <c r="C13" s="370">
        <v>0.64574898790000002</v>
      </c>
      <c r="D13" s="371">
        <v>247</v>
      </c>
      <c r="E13" s="370">
        <v>6.7745098039</v>
      </c>
      <c r="F13" s="371">
        <v>51</v>
      </c>
      <c r="G13" s="370">
        <f t="shared" si="0"/>
        <v>0.20647773279352227</v>
      </c>
    </row>
    <row r="14" spans="1:21">
      <c r="A14" s="196" t="s">
        <v>89</v>
      </c>
      <c r="B14" s="221">
        <v>2011</v>
      </c>
      <c r="C14" s="370">
        <v>0.66082802549999997</v>
      </c>
      <c r="D14" s="371">
        <v>314</v>
      </c>
      <c r="E14" s="370">
        <v>6.94</v>
      </c>
      <c r="F14" s="371">
        <v>25</v>
      </c>
      <c r="G14" s="370">
        <f t="shared" si="0"/>
        <v>7.9617834394904455E-2</v>
      </c>
    </row>
    <row r="15" spans="1:21">
      <c r="A15" s="196" t="s">
        <v>89</v>
      </c>
      <c r="B15" s="221">
        <v>2012</v>
      </c>
      <c r="C15" s="370">
        <v>0.95065789469999995</v>
      </c>
      <c r="D15" s="371">
        <v>304</v>
      </c>
      <c r="E15" s="370">
        <v>5.1384615384999996</v>
      </c>
      <c r="F15" s="371">
        <v>65</v>
      </c>
      <c r="G15" s="370">
        <f t="shared" si="0"/>
        <v>0.21381578947368421</v>
      </c>
    </row>
    <row r="16" spans="1:21">
      <c r="A16" s="196" t="s">
        <v>89</v>
      </c>
      <c r="B16" s="221">
        <v>2013</v>
      </c>
      <c r="C16" s="370">
        <v>0.56923076920000004</v>
      </c>
      <c r="D16" s="371">
        <v>325</v>
      </c>
      <c r="E16" s="370">
        <v>4.9291338583000002</v>
      </c>
      <c r="F16" s="371">
        <v>127</v>
      </c>
      <c r="G16" s="370">
        <f t="shared" ref="G16:G17" si="1">F16/D16</f>
        <v>0.39076923076923076</v>
      </c>
    </row>
    <row r="17" spans="1:7">
      <c r="A17" s="196" t="s">
        <v>89</v>
      </c>
      <c r="B17" s="221">
        <v>2014</v>
      </c>
      <c r="C17" s="370">
        <v>0.66043613710000004</v>
      </c>
      <c r="D17" s="371">
        <v>321</v>
      </c>
      <c r="E17" s="370">
        <v>5.7663043478000002</v>
      </c>
      <c r="F17" s="371">
        <v>92</v>
      </c>
      <c r="G17" s="370">
        <f t="shared" si="1"/>
        <v>0.28660436137071649</v>
      </c>
    </row>
    <row r="18" spans="1:7">
      <c r="A18" s="196" t="s">
        <v>89</v>
      </c>
      <c r="B18" s="221">
        <v>2015</v>
      </c>
      <c r="C18" s="370">
        <v>0.57910447759999994</v>
      </c>
      <c r="D18" s="371">
        <v>335</v>
      </c>
      <c r="E18" s="370">
        <v>6.1624999999999996</v>
      </c>
      <c r="F18" s="371">
        <v>80</v>
      </c>
      <c r="G18" s="370">
        <f t="shared" ref="G18:G31" si="2">F18/D18</f>
        <v>0.23880597014925373</v>
      </c>
    </row>
    <row r="19" spans="1:7">
      <c r="A19" s="196" t="s">
        <v>89</v>
      </c>
      <c r="B19" s="221">
        <v>2016</v>
      </c>
      <c r="C19" s="370">
        <v>0.90044576519999997</v>
      </c>
      <c r="D19" s="371">
        <v>673</v>
      </c>
      <c r="E19" s="370">
        <v>6.8707865169</v>
      </c>
      <c r="F19" s="371">
        <v>89</v>
      </c>
      <c r="G19" s="370">
        <f t="shared" si="2"/>
        <v>0.13224368499257058</v>
      </c>
    </row>
    <row r="20" spans="1:7">
      <c r="A20" s="196" t="s">
        <v>89</v>
      </c>
      <c r="B20" s="221">
        <v>2017</v>
      </c>
      <c r="C20" s="370">
        <v>0.67474916389999995</v>
      </c>
      <c r="D20" s="371">
        <v>598</v>
      </c>
      <c r="E20" s="370">
        <v>5.9948453608000003</v>
      </c>
      <c r="F20" s="371">
        <v>97</v>
      </c>
      <c r="G20" s="370">
        <f t="shared" si="2"/>
        <v>0.16220735785953178</v>
      </c>
    </row>
    <row r="21" spans="1:7">
      <c r="A21" s="196" t="s">
        <v>89</v>
      </c>
      <c r="B21" s="221">
        <v>2018</v>
      </c>
      <c r="C21" s="370">
        <v>0.55581395349999996</v>
      </c>
      <c r="D21" s="371">
        <v>860</v>
      </c>
      <c r="E21" s="370">
        <v>6.7473684211</v>
      </c>
      <c r="F21" s="371">
        <v>95</v>
      </c>
      <c r="G21" s="370">
        <f t="shared" si="2"/>
        <v>0.11046511627906977</v>
      </c>
    </row>
    <row r="22" spans="1:7">
      <c r="A22" s="44" t="s">
        <v>119</v>
      </c>
      <c r="B22" s="303">
        <v>2000</v>
      </c>
      <c r="C22" s="301">
        <v>1.5392793041999999</v>
      </c>
      <c r="D22" s="272">
        <v>14486</v>
      </c>
      <c r="E22" s="301">
        <v>7.5613566289999996</v>
      </c>
      <c r="F22" s="272">
        <v>4865</v>
      </c>
      <c r="G22" s="301">
        <f t="shared" si="2"/>
        <v>0.33584150213999725</v>
      </c>
    </row>
    <row r="23" spans="1:7">
      <c r="A23" s="44" t="s">
        <v>119</v>
      </c>
      <c r="B23" s="303">
        <v>2001</v>
      </c>
      <c r="C23" s="301">
        <v>1.4949847217000001</v>
      </c>
      <c r="D23" s="272">
        <v>15054</v>
      </c>
      <c r="E23" s="301">
        <v>7.8625052719999999</v>
      </c>
      <c r="F23" s="272">
        <v>4742</v>
      </c>
      <c r="G23" s="301">
        <f t="shared" si="2"/>
        <v>0.31499933572472433</v>
      </c>
    </row>
    <row r="24" spans="1:7">
      <c r="A24" s="44" t="s">
        <v>119</v>
      </c>
      <c r="B24" s="303">
        <v>2002</v>
      </c>
      <c r="C24" s="301">
        <v>1.2643291423</v>
      </c>
      <c r="D24" s="272">
        <v>16941</v>
      </c>
      <c r="E24" s="301">
        <v>7.5289996986999999</v>
      </c>
      <c r="F24" s="272">
        <v>6638</v>
      </c>
      <c r="G24" s="301">
        <f t="shared" si="2"/>
        <v>0.39183047045628949</v>
      </c>
    </row>
    <row r="25" spans="1:7">
      <c r="A25" s="44" t="s">
        <v>119</v>
      </c>
      <c r="B25" s="303">
        <v>2003</v>
      </c>
      <c r="C25" s="301">
        <v>1.2280376886</v>
      </c>
      <c r="D25" s="272">
        <v>18361</v>
      </c>
      <c r="E25" s="301">
        <v>8.1668126095000009</v>
      </c>
      <c r="F25" s="272">
        <v>7994</v>
      </c>
      <c r="G25" s="301">
        <f t="shared" si="2"/>
        <v>0.43537933663743805</v>
      </c>
    </row>
    <row r="26" spans="1:7">
      <c r="A26" s="44" t="s">
        <v>119</v>
      </c>
      <c r="B26" s="303">
        <v>2004</v>
      </c>
      <c r="C26" s="301">
        <v>1.1088800628</v>
      </c>
      <c r="D26" s="272">
        <v>20394</v>
      </c>
      <c r="E26" s="301">
        <v>8.6954016798999998</v>
      </c>
      <c r="F26" s="272">
        <v>9286</v>
      </c>
      <c r="G26" s="301">
        <f t="shared" si="2"/>
        <v>0.45532999901931942</v>
      </c>
    </row>
    <row r="27" spans="1:7">
      <c r="A27" s="44" t="s">
        <v>119</v>
      </c>
      <c r="B27" s="303">
        <v>2005</v>
      </c>
      <c r="C27" s="301">
        <v>1.0153645356000001</v>
      </c>
      <c r="D27" s="272">
        <v>21836</v>
      </c>
      <c r="E27" s="301">
        <v>8.6541865213999998</v>
      </c>
      <c r="F27" s="272">
        <v>8814</v>
      </c>
      <c r="G27" s="301">
        <f t="shared" si="2"/>
        <v>0.40364535629236126</v>
      </c>
    </row>
    <row r="28" spans="1:7">
      <c r="A28" s="44" t="s">
        <v>119</v>
      </c>
      <c r="B28" s="303">
        <v>2006</v>
      </c>
      <c r="C28" s="301">
        <v>1.0390965656</v>
      </c>
      <c r="D28" s="272">
        <v>20411</v>
      </c>
      <c r="E28" s="301">
        <v>8.8867526995000006</v>
      </c>
      <c r="F28" s="272">
        <v>7594</v>
      </c>
      <c r="G28" s="301">
        <f t="shared" si="2"/>
        <v>0.37205428445446082</v>
      </c>
    </row>
    <row r="29" spans="1:7">
      <c r="A29" s="44" t="s">
        <v>119</v>
      </c>
      <c r="B29" s="303">
        <v>2007</v>
      </c>
      <c r="C29" s="301">
        <v>1.0864447305</v>
      </c>
      <c r="D29" s="272">
        <v>21748</v>
      </c>
      <c r="E29" s="301">
        <v>7.8954273340999999</v>
      </c>
      <c r="F29" s="272">
        <v>7851</v>
      </c>
      <c r="G29" s="301">
        <f t="shared" si="2"/>
        <v>0.3609987125252897</v>
      </c>
    </row>
    <row r="30" spans="1:7">
      <c r="A30" s="44" t="s">
        <v>119</v>
      </c>
      <c r="B30" s="303">
        <v>2008</v>
      </c>
      <c r="C30" s="301">
        <v>1.0571776155999999</v>
      </c>
      <c r="D30" s="272">
        <v>20139</v>
      </c>
      <c r="E30" s="301">
        <v>8.0374567805999995</v>
      </c>
      <c r="F30" s="272">
        <v>5206</v>
      </c>
      <c r="G30" s="301">
        <f t="shared" si="2"/>
        <v>0.25850340136054423</v>
      </c>
    </row>
    <row r="31" spans="1:7">
      <c r="A31" s="44" t="s">
        <v>119</v>
      </c>
      <c r="B31" s="303">
        <v>2009</v>
      </c>
      <c r="C31" s="301">
        <v>1.4046745432000001</v>
      </c>
      <c r="D31" s="272">
        <v>13627</v>
      </c>
      <c r="E31" s="301">
        <v>8.4504195270999993</v>
      </c>
      <c r="F31" s="272">
        <v>2622</v>
      </c>
      <c r="G31" s="301">
        <f t="shared" si="2"/>
        <v>0.19241212299112057</v>
      </c>
    </row>
    <row r="32" spans="1:7">
      <c r="A32" s="44" t="s">
        <v>119</v>
      </c>
      <c r="B32" s="303">
        <v>2010</v>
      </c>
      <c r="C32" s="301">
        <v>1.2603860680000001</v>
      </c>
      <c r="D32" s="272">
        <v>16681</v>
      </c>
      <c r="E32" s="301">
        <v>8.8081871345000007</v>
      </c>
      <c r="F32" s="272">
        <v>2565</v>
      </c>
      <c r="G32" s="301">
        <f t="shared" ref="G32:G34" si="3">F32/D32</f>
        <v>0.15376775972663509</v>
      </c>
    </row>
    <row r="33" spans="1:7">
      <c r="A33" s="44" t="s">
        <v>119</v>
      </c>
      <c r="B33" s="303">
        <v>2011</v>
      </c>
      <c r="C33" s="301">
        <v>1.2223636462</v>
      </c>
      <c r="D33" s="272">
        <v>18463</v>
      </c>
      <c r="E33" s="301">
        <v>9.2516031049999992</v>
      </c>
      <c r="F33" s="272">
        <v>2963</v>
      </c>
      <c r="G33" s="301">
        <f t="shared" si="3"/>
        <v>0.16048312841900017</v>
      </c>
    </row>
    <row r="34" spans="1:7">
      <c r="A34" s="44" t="s">
        <v>119</v>
      </c>
      <c r="B34" s="303">
        <v>2012</v>
      </c>
      <c r="C34" s="301">
        <v>1.1824817517999999</v>
      </c>
      <c r="D34" s="272">
        <v>21509</v>
      </c>
      <c r="E34" s="301">
        <v>8.7755003227999993</v>
      </c>
      <c r="F34" s="272">
        <v>3098</v>
      </c>
      <c r="G34" s="301">
        <f t="shared" si="3"/>
        <v>0.1440327304849133</v>
      </c>
    </row>
    <row r="35" spans="1:7">
      <c r="A35" s="44" t="s">
        <v>119</v>
      </c>
      <c r="B35" s="303">
        <v>2013</v>
      </c>
      <c r="C35" s="301">
        <v>1.0327460046000001</v>
      </c>
      <c r="D35" s="272">
        <v>27469</v>
      </c>
      <c r="E35" s="301">
        <v>7.5509788718999999</v>
      </c>
      <c r="F35" s="272">
        <v>5159</v>
      </c>
      <c r="G35" s="301">
        <f t="shared" ref="G35:G46" si="4">F35/D35</f>
        <v>0.1878117150242091</v>
      </c>
    </row>
    <row r="36" spans="1:7">
      <c r="A36" s="44" t="s">
        <v>119</v>
      </c>
      <c r="B36" s="303">
        <v>2014</v>
      </c>
      <c r="C36" s="301">
        <v>0.92672320740000003</v>
      </c>
      <c r="D36" s="272">
        <v>32425</v>
      </c>
      <c r="E36" s="301">
        <v>7.5538517975000001</v>
      </c>
      <c r="F36" s="272">
        <v>6815</v>
      </c>
      <c r="G36" s="301">
        <f t="shared" si="4"/>
        <v>0.21017733230531996</v>
      </c>
    </row>
    <row r="37" spans="1:7">
      <c r="A37" s="44" t="s">
        <v>119</v>
      </c>
      <c r="B37" s="303">
        <v>2015</v>
      </c>
      <c r="C37" s="301">
        <v>0.92351002869999999</v>
      </c>
      <c r="D37" s="272">
        <v>34900</v>
      </c>
      <c r="E37" s="301">
        <v>7.9704931285000002</v>
      </c>
      <c r="F37" s="272">
        <v>7422</v>
      </c>
      <c r="G37" s="301">
        <f t="shared" si="4"/>
        <v>0.2126647564469914</v>
      </c>
    </row>
    <row r="38" spans="1:7">
      <c r="A38" s="44" t="s">
        <v>119</v>
      </c>
      <c r="B38" s="303">
        <v>2016</v>
      </c>
      <c r="C38" s="301">
        <v>0.90072633199999996</v>
      </c>
      <c r="D38" s="272">
        <v>40202</v>
      </c>
      <c r="E38" s="301">
        <v>8.0832292967000008</v>
      </c>
      <c r="F38" s="272">
        <v>9612</v>
      </c>
      <c r="G38" s="301">
        <f t="shared" si="4"/>
        <v>0.23909258245858414</v>
      </c>
    </row>
    <row r="39" spans="1:7">
      <c r="A39" s="44" t="s">
        <v>119</v>
      </c>
      <c r="B39" s="303">
        <v>2017</v>
      </c>
      <c r="C39" s="301">
        <v>0.86835678319999998</v>
      </c>
      <c r="D39" s="272">
        <v>46269</v>
      </c>
      <c r="E39" s="301">
        <v>8.3323954984000004</v>
      </c>
      <c r="F39" s="272">
        <v>11196</v>
      </c>
      <c r="G39" s="301">
        <f t="shared" si="4"/>
        <v>0.24197626920832524</v>
      </c>
    </row>
    <row r="40" spans="1:7">
      <c r="A40" s="44" t="s">
        <v>119</v>
      </c>
      <c r="B40" s="303">
        <v>2018</v>
      </c>
      <c r="C40" s="301">
        <v>0.84098101270000003</v>
      </c>
      <c r="D40" s="272">
        <v>48032</v>
      </c>
      <c r="E40" s="301">
        <v>8.8627757173999999</v>
      </c>
      <c r="F40" s="272">
        <v>10246</v>
      </c>
      <c r="G40" s="301">
        <f t="shared" si="4"/>
        <v>0.21331612258494337</v>
      </c>
    </row>
    <row r="41" spans="1:7">
      <c r="A41" s="196" t="s">
        <v>120</v>
      </c>
      <c r="B41" s="221">
        <v>2000</v>
      </c>
      <c r="C41" s="370">
        <v>1.5464181346999999</v>
      </c>
      <c r="D41" s="371">
        <v>60569</v>
      </c>
      <c r="E41" s="370">
        <v>7.2339269313000001</v>
      </c>
      <c r="F41" s="371">
        <v>117588</v>
      </c>
      <c r="G41" s="370">
        <f t="shared" si="4"/>
        <v>1.9413891594710164</v>
      </c>
    </row>
    <row r="42" spans="1:7">
      <c r="A42" s="196" t="s">
        <v>120</v>
      </c>
      <c r="B42" s="221">
        <v>2001</v>
      </c>
      <c r="C42" s="370">
        <v>1.4855182802</v>
      </c>
      <c r="D42" s="371">
        <v>61077</v>
      </c>
      <c r="E42" s="370">
        <v>7.5133097057000002</v>
      </c>
      <c r="F42" s="371">
        <v>130356</v>
      </c>
      <c r="G42" s="370">
        <f t="shared" si="4"/>
        <v>2.1342895034137235</v>
      </c>
    </row>
    <row r="43" spans="1:7">
      <c r="A43" s="196" t="s">
        <v>120</v>
      </c>
      <c r="B43" s="221">
        <v>2002</v>
      </c>
      <c r="C43" s="370">
        <v>1.40785922</v>
      </c>
      <c r="D43" s="371">
        <v>67055</v>
      </c>
      <c r="E43" s="370">
        <v>7.1524123520999998</v>
      </c>
      <c r="F43" s="371">
        <v>138309</v>
      </c>
      <c r="G43" s="370">
        <f t="shared" si="4"/>
        <v>2.0626202371187832</v>
      </c>
    </row>
    <row r="44" spans="1:7">
      <c r="A44" s="196" t="s">
        <v>120</v>
      </c>
      <c r="B44" s="221">
        <v>2003</v>
      </c>
      <c r="C44" s="370">
        <v>1.2862807133</v>
      </c>
      <c r="D44" s="371">
        <v>73014</v>
      </c>
      <c r="E44" s="370">
        <v>7.2436106204000001</v>
      </c>
      <c r="F44" s="371">
        <v>159053</v>
      </c>
      <c r="G44" s="370">
        <f t="shared" si="4"/>
        <v>2.1783904456679539</v>
      </c>
    </row>
    <row r="45" spans="1:7">
      <c r="A45" s="196" t="s">
        <v>120</v>
      </c>
      <c r="B45" s="221">
        <v>2004</v>
      </c>
      <c r="C45" s="370">
        <v>1.1813964685</v>
      </c>
      <c r="D45" s="371">
        <v>76851</v>
      </c>
      <c r="E45" s="370">
        <v>7.6468696960999996</v>
      </c>
      <c r="F45" s="371">
        <v>156135</v>
      </c>
      <c r="G45" s="370">
        <f t="shared" si="4"/>
        <v>2.0316586641683259</v>
      </c>
    </row>
    <row r="46" spans="1:7">
      <c r="A46" s="196" t="s">
        <v>120</v>
      </c>
      <c r="B46" s="221">
        <v>2005</v>
      </c>
      <c r="C46" s="370">
        <v>1.1446892201000001</v>
      </c>
      <c r="D46" s="371">
        <v>79574</v>
      </c>
      <c r="E46" s="370">
        <v>8.0999773872999992</v>
      </c>
      <c r="F46" s="371">
        <v>154780</v>
      </c>
      <c r="G46" s="370">
        <f t="shared" si="4"/>
        <v>1.9451076984944831</v>
      </c>
    </row>
    <row r="47" spans="1:7">
      <c r="A47" s="196" t="s">
        <v>120</v>
      </c>
      <c r="B47" s="221">
        <v>2006</v>
      </c>
      <c r="C47" s="370">
        <v>1.1368484015</v>
      </c>
      <c r="D47" s="371">
        <v>78576</v>
      </c>
      <c r="E47" s="370">
        <v>8.3175386223000007</v>
      </c>
      <c r="F47" s="371">
        <v>126287</v>
      </c>
      <c r="G47" s="370">
        <f t="shared" ref="G47:G51" si="5">F47/D47</f>
        <v>1.6071955813479943</v>
      </c>
    </row>
    <row r="48" spans="1:7">
      <c r="A48" s="196" t="s">
        <v>120</v>
      </c>
      <c r="B48" s="221">
        <v>2007</v>
      </c>
      <c r="C48" s="370">
        <v>1.1191260403000001</v>
      </c>
      <c r="D48" s="371">
        <v>79546</v>
      </c>
      <c r="E48" s="370">
        <v>8.3612204168000002</v>
      </c>
      <c r="F48" s="371">
        <v>123761</v>
      </c>
      <c r="G48" s="370">
        <f t="shared" si="5"/>
        <v>1.5558419027983807</v>
      </c>
    </row>
    <row r="49" spans="1:7">
      <c r="A49" s="196" t="s">
        <v>120</v>
      </c>
      <c r="B49" s="221">
        <v>2008</v>
      </c>
      <c r="C49" s="370">
        <v>1.0926478585999999</v>
      </c>
      <c r="D49" s="371">
        <v>75393</v>
      </c>
      <c r="E49" s="370">
        <v>8.5099280940999993</v>
      </c>
      <c r="F49" s="371">
        <v>94429</v>
      </c>
      <c r="G49" s="370">
        <f t="shared" si="5"/>
        <v>1.2524902842438954</v>
      </c>
    </row>
    <row r="50" spans="1:7">
      <c r="A50" s="196" t="s">
        <v>120</v>
      </c>
      <c r="B50" s="221">
        <v>2009</v>
      </c>
      <c r="C50" s="370">
        <v>1.4060275273</v>
      </c>
      <c r="D50" s="371">
        <v>56889</v>
      </c>
      <c r="E50" s="370">
        <v>8.2322168578999992</v>
      </c>
      <c r="F50" s="371">
        <v>73117</v>
      </c>
      <c r="G50" s="370">
        <f t="shared" si="5"/>
        <v>1.285257255356923</v>
      </c>
    </row>
    <row r="51" spans="1:7">
      <c r="A51" s="196" t="s">
        <v>120</v>
      </c>
      <c r="B51" s="221">
        <v>2010</v>
      </c>
      <c r="C51" s="370">
        <v>1.2895831070999999</v>
      </c>
      <c r="D51" s="371">
        <v>64453</v>
      </c>
      <c r="E51" s="370">
        <v>8.2275095105999991</v>
      </c>
      <c r="F51" s="371">
        <v>92528</v>
      </c>
      <c r="G51" s="370">
        <f t="shared" si="5"/>
        <v>1.4355887235660094</v>
      </c>
    </row>
    <row r="52" spans="1:7">
      <c r="A52" s="196" t="s">
        <v>120</v>
      </c>
      <c r="B52" s="221">
        <v>2011</v>
      </c>
      <c r="C52" s="370">
        <v>1.2291566009999999</v>
      </c>
      <c r="D52" s="371">
        <v>66232</v>
      </c>
      <c r="E52" s="370">
        <v>8.8941452158000001</v>
      </c>
      <c r="F52" s="371">
        <v>84068</v>
      </c>
      <c r="G52" s="370">
        <f t="shared" ref="G52:G63" si="6">F52/D52</f>
        <v>1.269295808672545</v>
      </c>
    </row>
    <row r="53" spans="1:7">
      <c r="A53" s="196" t="s">
        <v>120</v>
      </c>
      <c r="B53" s="221">
        <v>2012</v>
      </c>
      <c r="C53" s="370">
        <v>1.1322857792000001</v>
      </c>
      <c r="D53" s="371">
        <v>79264</v>
      </c>
      <c r="E53" s="370">
        <v>8.1501570501000007</v>
      </c>
      <c r="F53" s="371">
        <v>81821</v>
      </c>
      <c r="G53" s="370">
        <f t="shared" si="6"/>
        <v>1.0322592854259185</v>
      </c>
    </row>
    <row r="54" spans="1:7">
      <c r="A54" s="196" t="s">
        <v>120</v>
      </c>
      <c r="B54" s="221">
        <v>2013</v>
      </c>
      <c r="C54" s="370">
        <v>1.0640015545999999</v>
      </c>
      <c r="D54" s="371">
        <v>84912</v>
      </c>
      <c r="E54" s="370">
        <v>7.9883835863000003</v>
      </c>
      <c r="F54" s="371">
        <v>102183</v>
      </c>
      <c r="G54" s="370">
        <f t="shared" si="6"/>
        <v>1.2033988128886377</v>
      </c>
    </row>
    <row r="55" spans="1:7">
      <c r="A55" s="196" t="s">
        <v>120</v>
      </c>
      <c r="B55" s="221">
        <v>2014</v>
      </c>
      <c r="C55" s="370">
        <v>1.0042783339000001</v>
      </c>
      <c r="D55" s="371">
        <v>92910</v>
      </c>
      <c r="E55" s="370">
        <v>8.3446110852000004</v>
      </c>
      <c r="F55" s="371">
        <v>132754</v>
      </c>
      <c r="G55" s="370">
        <f t="shared" si="6"/>
        <v>1.4288451189323002</v>
      </c>
    </row>
    <row r="56" spans="1:7">
      <c r="A56" s="196" t="s">
        <v>120</v>
      </c>
      <c r="B56" s="221">
        <v>2015</v>
      </c>
      <c r="C56" s="370">
        <v>0.97510156349999999</v>
      </c>
      <c r="D56" s="371">
        <v>97476</v>
      </c>
      <c r="E56" s="370">
        <v>8.8017805654999997</v>
      </c>
      <c r="F56" s="371">
        <v>146358</v>
      </c>
      <c r="G56" s="370">
        <f t="shared" si="6"/>
        <v>1.5014772867167303</v>
      </c>
    </row>
    <row r="57" spans="1:7">
      <c r="A57" s="196" t="s">
        <v>120</v>
      </c>
      <c r="B57" s="221">
        <v>2016</v>
      </c>
      <c r="C57" s="370">
        <v>0.98425828370000001</v>
      </c>
      <c r="D57" s="371">
        <v>105357</v>
      </c>
      <c r="E57" s="370">
        <v>9.5548493161000003</v>
      </c>
      <c r="F57" s="371">
        <v>152372</v>
      </c>
      <c r="G57" s="370">
        <f t="shared" si="6"/>
        <v>1.4462446728741327</v>
      </c>
    </row>
    <row r="58" spans="1:7">
      <c r="A58" s="196" t="s">
        <v>120</v>
      </c>
      <c r="B58" s="221">
        <v>2017</v>
      </c>
      <c r="C58" s="370">
        <v>0.95832434759999996</v>
      </c>
      <c r="D58" s="371">
        <v>111288</v>
      </c>
      <c r="E58" s="370">
        <v>9.8107926702999997</v>
      </c>
      <c r="F58" s="371">
        <v>168355</v>
      </c>
      <c r="G58" s="370">
        <f t="shared" si="6"/>
        <v>1.512786643663288</v>
      </c>
    </row>
    <row r="59" spans="1:7">
      <c r="A59" s="196" t="s">
        <v>120</v>
      </c>
      <c r="B59" s="221">
        <v>2018</v>
      </c>
      <c r="C59" s="370">
        <v>0.9168434929</v>
      </c>
      <c r="D59" s="371">
        <v>110749</v>
      </c>
      <c r="E59" s="370">
        <v>10.168105482</v>
      </c>
      <c r="F59" s="371">
        <v>150471</v>
      </c>
      <c r="G59" s="370">
        <f t="shared" si="6"/>
        <v>1.3586668954121481</v>
      </c>
    </row>
    <row r="60" spans="1:7">
      <c r="A60" t="s">
        <v>90</v>
      </c>
      <c r="B60" s="155">
        <v>2000</v>
      </c>
      <c r="C60" s="290">
        <v>1.5450403038</v>
      </c>
      <c r="D60" s="222">
        <v>75055</v>
      </c>
      <c r="E60" s="290">
        <v>7.2469355588999997</v>
      </c>
      <c r="F60" s="222">
        <v>122453</v>
      </c>
      <c r="G60" s="301">
        <f t="shared" si="6"/>
        <v>1.6315102258343881</v>
      </c>
    </row>
    <row r="61" spans="1:7">
      <c r="A61" t="s">
        <v>90</v>
      </c>
      <c r="B61" s="155">
        <v>2001</v>
      </c>
      <c r="C61" s="290">
        <v>1.4873901564000001</v>
      </c>
      <c r="D61" s="222">
        <v>76131</v>
      </c>
      <c r="E61" s="290">
        <v>7.5255666256999998</v>
      </c>
      <c r="F61" s="222">
        <v>135098</v>
      </c>
      <c r="G61" s="301">
        <f t="shared" si="6"/>
        <v>1.7745465053657512</v>
      </c>
    </row>
    <row r="62" spans="1:7">
      <c r="A62" t="s">
        <v>90</v>
      </c>
      <c r="B62" s="155">
        <v>2002</v>
      </c>
      <c r="C62" s="290">
        <v>1.3789109005</v>
      </c>
      <c r="D62" s="222">
        <v>83996</v>
      </c>
      <c r="E62" s="290">
        <v>7.1696585648999998</v>
      </c>
      <c r="F62" s="222">
        <v>144947</v>
      </c>
      <c r="G62" s="301">
        <f t="shared" si="6"/>
        <v>1.7256416972236772</v>
      </c>
    </row>
    <row r="63" spans="1:7">
      <c r="A63" t="s">
        <v>90</v>
      </c>
      <c r="B63" s="155">
        <v>2003</v>
      </c>
      <c r="C63" s="290">
        <v>1.2745772914</v>
      </c>
      <c r="D63" s="222">
        <v>91375</v>
      </c>
      <c r="E63" s="290">
        <v>7.2877902625999997</v>
      </c>
      <c r="F63" s="222">
        <v>167047</v>
      </c>
      <c r="G63" s="301">
        <f t="shared" si="6"/>
        <v>1.8281477428180575</v>
      </c>
    </row>
    <row r="64" spans="1:7">
      <c r="A64" t="s">
        <v>90</v>
      </c>
      <c r="B64" s="155">
        <v>2004</v>
      </c>
      <c r="C64" s="290">
        <v>1.1661884929999999</v>
      </c>
      <c r="D64" s="222">
        <v>97245</v>
      </c>
      <c r="E64" s="290">
        <v>7.7057296231999999</v>
      </c>
      <c r="F64" s="222">
        <v>165421</v>
      </c>
      <c r="G64" s="301">
        <f t="shared" ref="G64:G68" si="7">F64/D64</f>
        <v>1.7010746053781685</v>
      </c>
    </row>
    <row r="65" spans="1:7">
      <c r="A65" t="s">
        <v>90</v>
      </c>
      <c r="B65" s="155">
        <v>2005</v>
      </c>
      <c r="C65" s="290">
        <v>1.1168425205000001</v>
      </c>
      <c r="D65" s="222">
        <v>101410</v>
      </c>
      <c r="E65" s="290">
        <v>8.1298366687999994</v>
      </c>
      <c r="F65" s="222">
        <v>163594</v>
      </c>
      <c r="G65" s="301">
        <f t="shared" si="7"/>
        <v>1.6131939650922</v>
      </c>
    </row>
    <row r="66" spans="1:7">
      <c r="A66" t="s">
        <v>90</v>
      </c>
      <c r="B66" s="155">
        <v>2006</v>
      </c>
      <c r="C66" s="290">
        <v>1.1166920909</v>
      </c>
      <c r="D66" s="222">
        <v>98987</v>
      </c>
      <c r="E66" s="290">
        <v>8.3498255914000001</v>
      </c>
      <c r="F66" s="222">
        <v>133881</v>
      </c>
      <c r="G66" s="301">
        <f t="shared" si="7"/>
        <v>1.3525109357794458</v>
      </c>
    </row>
    <row r="67" spans="1:7">
      <c r="A67" t="s">
        <v>90</v>
      </c>
      <c r="B67" s="155">
        <v>2007</v>
      </c>
      <c r="C67" s="290">
        <v>1.1121093056</v>
      </c>
      <c r="D67" s="222">
        <v>101294</v>
      </c>
      <c r="E67" s="290">
        <v>8.3334346412000002</v>
      </c>
      <c r="F67" s="222">
        <v>131612</v>
      </c>
      <c r="G67" s="301">
        <f t="shared" si="7"/>
        <v>1.2993069678361995</v>
      </c>
    </row>
    <row r="68" spans="1:7">
      <c r="A68" t="s">
        <v>90</v>
      </c>
      <c r="B68" s="155">
        <v>2008</v>
      </c>
      <c r="C68" s="290">
        <v>1.0851704141</v>
      </c>
      <c r="D68" s="222">
        <v>95532</v>
      </c>
      <c r="E68" s="290">
        <v>8.4852411301000004</v>
      </c>
      <c r="F68" s="222">
        <v>99635</v>
      </c>
      <c r="G68" s="301">
        <f t="shared" si="7"/>
        <v>1.0429489595109491</v>
      </c>
    </row>
    <row r="69" spans="1:7">
      <c r="A69" t="s">
        <v>90</v>
      </c>
      <c r="B69" s="155">
        <v>2009</v>
      </c>
      <c r="C69" s="290">
        <v>1.4057660673000001</v>
      </c>
      <c r="D69" s="222">
        <v>70516</v>
      </c>
      <c r="E69" s="290">
        <v>8.2397707917999998</v>
      </c>
      <c r="F69" s="222">
        <v>75739</v>
      </c>
      <c r="G69" s="301">
        <f t="shared" ref="G69:G133" si="8">F69/D69</f>
        <v>1.0740682965568098</v>
      </c>
    </row>
    <row r="70" spans="1:7">
      <c r="A70" t="s">
        <v>90</v>
      </c>
      <c r="B70" s="155">
        <v>2010</v>
      </c>
      <c r="C70" s="290">
        <v>1.28358025</v>
      </c>
      <c r="D70" s="222">
        <v>81134</v>
      </c>
      <c r="E70" s="290">
        <v>8.2431724732999996</v>
      </c>
      <c r="F70" s="222">
        <v>95093</v>
      </c>
      <c r="G70" s="301">
        <f t="shared" si="8"/>
        <v>1.1720487095422387</v>
      </c>
    </row>
    <row r="71" spans="1:7">
      <c r="A71" t="s">
        <v>90</v>
      </c>
      <c r="B71" s="155">
        <v>2011</v>
      </c>
      <c r="C71" s="290">
        <v>1.2276757778</v>
      </c>
      <c r="D71" s="222">
        <v>84695</v>
      </c>
      <c r="E71" s="290">
        <v>8.9063149912000004</v>
      </c>
      <c r="F71" s="222">
        <v>87031</v>
      </c>
      <c r="G71" s="301">
        <f t="shared" si="8"/>
        <v>1.0275813212114056</v>
      </c>
    </row>
    <row r="72" spans="1:7">
      <c r="A72" t="s">
        <v>90</v>
      </c>
      <c r="B72" s="155">
        <v>2012</v>
      </c>
      <c r="C72" s="290">
        <v>1.142999613</v>
      </c>
      <c r="D72" s="222">
        <v>100773</v>
      </c>
      <c r="E72" s="290">
        <v>8.1729707132999998</v>
      </c>
      <c r="F72" s="222">
        <v>84919</v>
      </c>
      <c r="G72" s="301">
        <f t="shared" si="8"/>
        <v>0.84267611364155082</v>
      </c>
    </row>
    <row r="73" spans="1:7">
      <c r="A73" t="s">
        <v>90</v>
      </c>
      <c r="B73" s="155">
        <v>2013</v>
      </c>
      <c r="C73" s="290">
        <v>1.0563618404999999</v>
      </c>
      <c r="D73" s="222">
        <v>112381</v>
      </c>
      <c r="E73" s="290">
        <v>7.9673613311000002</v>
      </c>
      <c r="F73" s="222">
        <v>107342</v>
      </c>
      <c r="G73" s="301">
        <f t="shared" si="8"/>
        <v>0.95516145967734756</v>
      </c>
    </row>
    <row r="74" spans="1:7">
      <c r="A74" t="s">
        <v>90</v>
      </c>
      <c r="B74" s="155">
        <v>2014</v>
      </c>
      <c r="C74" s="290">
        <v>0.98421430570000001</v>
      </c>
      <c r="D74" s="222">
        <v>125335</v>
      </c>
      <c r="E74" s="290">
        <v>8.3059991832000009</v>
      </c>
      <c r="F74" s="222">
        <v>139569</v>
      </c>
      <c r="G74" s="301">
        <f t="shared" si="8"/>
        <v>1.1135676387282083</v>
      </c>
    </row>
    <row r="75" spans="1:7">
      <c r="A75" t="s">
        <v>90</v>
      </c>
      <c r="B75" s="155">
        <v>2015</v>
      </c>
      <c r="C75" s="290">
        <v>0.96149981870000001</v>
      </c>
      <c r="D75" s="222">
        <v>132376</v>
      </c>
      <c r="E75" s="290">
        <v>8.7616595135999997</v>
      </c>
      <c r="F75" s="222">
        <v>153780</v>
      </c>
      <c r="G75" s="301">
        <f t="shared" si="8"/>
        <v>1.1616909409560645</v>
      </c>
    </row>
    <row r="76" spans="1:7">
      <c r="A76" t="s">
        <v>90</v>
      </c>
      <c r="B76" s="155">
        <v>2016</v>
      </c>
      <c r="C76" s="290">
        <v>0.96118755970000003</v>
      </c>
      <c r="D76" s="222">
        <v>145559</v>
      </c>
      <c r="E76" s="290">
        <v>9.4675245703000002</v>
      </c>
      <c r="F76" s="222">
        <v>161984</v>
      </c>
      <c r="G76" s="301">
        <f t="shared" si="8"/>
        <v>1.1128408411709341</v>
      </c>
    </row>
    <row r="77" spans="1:7">
      <c r="A77" t="s">
        <v>90</v>
      </c>
      <c r="B77" s="155">
        <v>2017</v>
      </c>
      <c r="C77" s="290">
        <v>0.93190400929999995</v>
      </c>
      <c r="D77" s="222">
        <v>157557</v>
      </c>
      <c r="E77" s="290">
        <v>9.7186064126999998</v>
      </c>
      <c r="F77" s="222">
        <v>179551</v>
      </c>
      <c r="G77" s="301">
        <f t="shared" si="8"/>
        <v>1.1395939247383486</v>
      </c>
    </row>
    <row r="78" spans="1:7">
      <c r="A78" t="s">
        <v>90</v>
      </c>
      <c r="B78" s="155">
        <v>2018</v>
      </c>
      <c r="C78" s="290">
        <v>0.89389473549999998</v>
      </c>
      <c r="D78" s="222">
        <v>158781</v>
      </c>
      <c r="E78" s="290">
        <v>10.084888343999999</v>
      </c>
      <c r="F78" s="222">
        <v>160717</v>
      </c>
      <c r="G78" s="301">
        <f t="shared" si="8"/>
        <v>1.0121928946158545</v>
      </c>
    </row>
    <row r="79" spans="1:7">
      <c r="A79" s="196" t="s">
        <v>91</v>
      </c>
      <c r="B79" s="221">
        <v>2000</v>
      </c>
      <c r="C79" s="370">
        <v>6.3284114052999998</v>
      </c>
      <c r="D79" s="371">
        <v>4910</v>
      </c>
      <c r="E79" s="370">
        <v>12.363595906</v>
      </c>
      <c r="F79" s="371">
        <v>2247</v>
      </c>
      <c r="G79" s="370">
        <f t="shared" si="8"/>
        <v>0.45763747454175152</v>
      </c>
    </row>
    <row r="80" spans="1:7">
      <c r="A80" s="196" t="s">
        <v>91</v>
      </c>
      <c r="B80" s="221">
        <v>2001</v>
      </c>
      <c r="C80" s="370">
        <v>6.4464788732000002</v>
      </c>
      <c r="D80" s="371">
        <v>4970</v>
      </c>
      <c r="E80" s="370">
        <v>11.962637363000001</v>
      </c>
      <c r="F80" s="371">
        <v>2275</v>
      </c>
      <c r="G80" s="370">
        <f t="shared" si="8"/>
        <v>0.45774647887323944</v>
      </c>
    </row>
    <row r="81" spans="1:7">
      <c r="A81" s="196" t="s">
        <v>91</v>
      </c>
      <c r="B81" s="221">
        <v>2002</v>
      </c>
      <c r="C81" s="370">
        <v>5.5420597483999998</v>
      </c>
      <c r="D81" s="371">
        <v>5088</v>
      </c>
      <c r="E81" s="370">
        <v>11.546899225000001</v>
      </c>
      <c r="F81" s="371">
        <v>2580</v>
      </c>
      <c r="G81" s="370">
        <f t="shared" si="8"/>
        <v>0.50707547169811318</v>
      </c>
    </row>
    <row r="82" spans="1:7">
      <c r="A82" s="196" t="s">
        <v>91</v>
      </c>
      <c r="B82" s="221">
        <v>2003</v>
      </c>
      <c r="C82" s="370">
        <v>4.3831093413</v>
      </c>
      <c r="D82" s="371">
        <v>6027</v>
      </c>
      <c r="E82" s="370">
        <v>11.427037907000001</v>
      </c>
      <c r="F82" s="371">
        <v>2981</v>
      </c>
      <c r="G82" s="370">
        <f t="shared" si="8"/>
        <v>0.49460759913721586</v>
      </c>
    </row>
    <row r="83" spans="1:7">
      <c r="A83" s="196" t="s">
        <v>91</v>
      </c>
      <c r="B83" s="221">
        <v>2004</v>
      </c>
      <c r="C83" s="370">
        <v>3.6315</v>
      </c>
      <c r="D83" s="371">
        <v>8000</v>
      </c>
      <c r="E83" s="370">
        <v>10.55859375</v>
      </c>
      <c r="F83" s="371">
        <v>3200</v>
      </c>
      <c r="G83" s="370">
        <f t="shared" si="8"/>
        <v>0.4</v>
      </c>
    </row>
    <row r="84" spans="1:7">
      <c r="A84" s="196" t="s">
        <v>91</v>
      </c>
      <c r="B84" s="221">
        <v>2005</v>
      </c>
      <c r="C84" s="370">
        <v>2.9015184010000001</v>
      </c>
      <c r="D84" s="371">
        <v>11657</v>
      </c>
      <c r="E84" s="370">
        <v>10.689796966999999</v>
      </c>
      <c r="F84" s="371">
        <v>3891</v>
      </c>
      <c r="G84" s="370">
        <f t="shared" si="8"/>
        <v>0.33379085528008923</v>
      </c>
    </row>
    <row r="85" spans="1:7">
      <c r="A85" s="196" t="s">
        <v>91</v>
      </c>
      <c r="B85" s="221">
        <v>2006</v>
      </c>
      <c r="C85" s="370">
        <v>2.7822742956000002</v>
      </c>
      <c r="D85" s="371">
        <v>13912</v>
      </c>
      <c r="E85" s="370">
        <v>10.971120314</v>
      </c>
      <c r="F85" s="371">
        <v>4588</v>
      </c>
      <c r="G85" s="370">
        <f t="shared" si="8"/>
        <v>0.32978723404255317</v>
      </c>
    </row>
    <row r="86" spans="1:7">
      <c r="A86" s="196" t="s">
        <v>91</v>
      </c>
      <c r="B86" s="221">
        <v>2007</v>
      </c>
      <c r="C86" s="370">
        <v>2.2173373574999999</v>
      </c>
      <c r="D86" s="371">
        <v>14910</v>
      </c>
      <c r="E86" s="370">
        <v>10.378697595</v>
      </c>
      <c r="F86" s="371">
        <v>4699</v>
      </c>
      <c r="G86" s="370">
        <f t="shared" si="8"/>
        <v>0.31515761234071094</v>
      </c>
    </row>
    <row r="87" spans="1:7">
      <c r="A87" s="196" t="s">
        <v>91</v>
      </c>
      <c r="B87" s="221">
        <v>2008</v>
      </c>
      <c r="C87" s="370">
        <v>2.0765866918999998</v>
      </c>
      <c r="D87" s="371">
        <v>16922</v>
      </c>
      <c r="E87" s="370">
        <v>10.627227911</v>
      </c>
      <c r="F87" s="371">
        <v>5274</v>
      </c>
      <c r="G87" s="370">
        <f t="shared" si="8"/>
        <v>0.31166528779104125</v>
      </c>
    </row>
    <row r="88" spans="1:7">
      <c r="A88" s="196" t="s">
        <v>91</v>
      </c>
      <c r="B88" s="221">
        <v>2009</v>
      </c>
      <c r="C88" s="370">
        <v>2.9843148861</v>
      </c>
      <c r="D88" s="371">
        <v>10137</v>
      </c>
      <c r="E88" s="370">
        <v>12.031724138</v>
      </c>
      <c r="F88" s="371">
        <v>3625</v>
      </c>
      <c r="G88" s="370">
        <f t="shared" si="8"/>
        <v>0.35760086810693498</v>
      </c>
    </row>
    <row r="89" spans="1:7">
      <c r="A89" s="196" t="s">
        <v>91</v>
      </c>
      <c r="B89" s="221">
        <v>2010</v>
      </c>
      <c r="C89" s="370">
        <v>3.3374136849</v>
      </c>
      <c r="D89" s="371">
        <v>7965</v>
      </c>
      <c r="E89" s="370">
        <v>12.293424318</v>
      </c>
      <c r="F89" s="371">
        <v>3224</v>
      </c>
      <c r="G89" s="370">
        <f t="shared" si="8"/>
        <v>0.40477087256748273</v>
      </c>
    </row>
    <row r="90" spans="1:7">
      <c r="A90" s="196" t="s">
        <v>91</v>
      </c>
      <c r="B90" s="221">
        <v>2011</v>
      </c>
      <c r="C90" s="370">
        <v>3.4962972260999998</v>
      </c>
      <c r="D90" s="371">
        <v>7967</v>
      </c>
      <c r="E90" s="370">
        <v>12.074241896</v>
      </c>
      <c r="F90" s="371">
        <v>2869</v>
      </c>
      <c r="G90" s="370">
        <f t="shared" si="8"/>
        <v>0.36011045562947158</v>
      </c>
    </row>
    <row r="91" spans="1:7">
      <c r="A91" s="196" t="s">
        <v>91</v>
      </c>
      <c r="B91" s="221">
        <v>2012</v>
      </c>
      <c r="C91" s="370">
        <v>3.4292772063000001</v>
      </c>
      <c r="D91" s="371">
        <v>7388</v>
      </c>
      <c r="E91" s="370">
        <v>11.836926148</v>
      </c>
      <c r="F91" s="371">
        <v>2505</v>
      </c>
      <c r="G91" s="370">
        <f t="shared" si="8"/>
        <v>0.33906334596643206</v>
      </c>
    </row>
    <row r="92" spans="1:7">
      <c r="A92" s="196" t="s">
        <v>91</v>
      </c>
      <c r="B92" s="221">
        <v>2013</v>
      </c>
      <c r="C92" s="370">
        <v>3.2912932138</v>
      </c>
      <c r="D92" s="371">
        <v>8591</v>
      </c>
      <c r="E92" s="370">
        <v>11.851903114000001</v>
      </c>
      <c r="F92" s="371">
        <v>2890</v>
      </c>
      <c r="G92" s="370">
        <f t="shared" si="8"/>
        <v>0.3363985566290304</v>
      </c>
    </row>
    <row r="93" spans="1:7">
      <c r="A93" s="196" t="s">
        <v>91</v>
      </c>
      <c r="B93" s="221">
        <v>2014</v>
      </c>
      <c r="C93" s="370">
        <v>3.2507918074000002</v>
      </c>
      <c r="D93" s="371">
        <v>9472</v>
      </c>
      <c r="E93" s="370">
        <v>12.249633752999999</v>
      </c>
      <c r="F93" s="371">
        <v>3413</v>
      </c>
      <c r="G93" s="370">
        <f t="shared" si="8"/>
        <v>0.36032516891891891</v>
      </c>
    </row>
    <row r="94" spans="1:7">
      <c r="A94" s="196" t="s">
        <v>91</v>
      </c>
      <c r="B94" s="221">
        <v>2015</v>
      </c>
      <c r="C94" s="370">
        <v>3.0803639482</v>
      </c>
      <c r="D94" s="371">
        <v>10496</v>
      </c>
      <c r="E94" s="370">
        <v>12.677020268</v>
      </c>
      <c r="F94" s="371">
        <v>3799</v>
      </c>
      <c r="G94" s="370">
        <f t="shared" si="8"/>
        <v>0.36194740853658536</v>
      </c>
    </row>
    <row r="95" spans="1:7">
      <c r="A95" s="196" t="s">
        <v>91</v>
      </c>
      <c r="B95" s="221">
        <v>2016</v>
      </c>
      <c r="C95" s="370">
        <v>3.3208563938000002</v>
      </c>
      <c r="D95" s="371">
        <v>10299</v>
      </c>
      <c r="E95" s="370">
        <v>13.050970209999999</v>
      </c>
      <c r="F95" s="371">
        <v>3659</v>
      </c>
      <c r="G95" s="370">
        <f t="shared" si="8"/>
        <v>0.35527721137974561</v>
      </c>
    </row>
    <row r="96" spans="1:7">
      <c r="A96" s="196" t="s">
        <v>91</v>
      </c>
      <c r="B96" s="221">
        <v>2017</v>
      </c>
      <c r="C96" s="370">
        <v>3.2851716511000002</v>
      </c>
      <c r="D96" s="371">
        <v>10399</v>
      </c>
      <c r="E96" s="370">
        <v>12.295667870000001</v>
      </c>
      <c r="F96" s="371">
        <v>4155</v>
      </c>
      <c r="G96" s="370">
        <f t="shared" si="8"/>
        <v>0.39955764977401675</v>
      </c>
    </row>
    <row r="97" spans="1:7">
      <c r="A97" s="196" t="s">
        <v>91</v>
      </c>
      <c r="B97" s="221">
        <v>2018</v>
      </c>
      <c r="C97" s="370">
        <v>3.4684427380999998</v>
      </c>
      <c r="D97" s="371">
        <v>10679</v>
      </c>
      <c r="E97" s="370">
        <v>13.546346654000001</v>
      </c>
      <c r="F97" s="371">
        <v>4229</v>
      </c>
      <c r="G97" s="370">
        <f t="shared" si="8"/>
        <v>0.39601086244030342</v>
      </c>
    </row>
    <row r="98" spans="1:7">
      <c r="A98" t="s">
        <v>32</v>
      </c>
      <c r="B98" s="155">
        <v>2000</v>
      </c>
      <c r="C98" s="290">
        <v>12.042838019</v>
      </c>
      <c r="D98" s="222">
        <v>2241</v>
      </c>
      <c r="E98" s="290">
        <v>11.244811932999999</v>
      </c>
      <c r="F98" s="222">
        <v>1542</v>
      </c>
      <c r="G98" s="301">
        <f t="shared" si="8"/>
        <v>0.68808567603748327</v>
      </c>
    </row>
    <row r="99" spans="1:7">
      <c r="A99" t="s">
        <v>32</v>
      </c>
      <c r="B99" s="155">
        <v>2001</v>
      </c>
      <c r="C99" s="290">
        <v>9.3748346561000009</v>
      </c>
      <c r="D99" s="222">
        <v>3024</v>
      </c>
      <c r="E99" s="290">
        <v>12.269757311999999</v>
      </c>
      <c r="F99" s="222">
        <v>1607</v>
      </c>
      <c r="G99" s="301">
        <f t="shared" si="8"/>
        <v>0.53141534391534395</v>
      </c>
    </row>
    <row r="100" spans="1:7">
      <c r="A100" t="s">
        <v>32</v>
      </c>
      <c r="B100" s="155">
        <v>2002</v>
      </c>
      <c r="C100" s="290">
        <v>7.9281073445999999</v>
      </c>
      <c r="D100" s="222">
        <v>3540</v>
      </c>
      <c r="E100" s="290">
        <v>12.370081019000001</v>
      </c>
      <c r="F100" s="222">
        <v>1728</v>
      </c>
      <c r="G100" s="301">
        <f t="shared" si="8"/>
        <v>0.488135593220339</v>
      </c>
    </row>
    <row r="101" spans="1:7">
      <c r="A101" t="s">
        <v>32</v>
      </c>
      <c r="B101" s="155">
        <v>2003</v>
      </c>
      <c r="C101" s="290">
        <v>8.5567396312999993</v>
      </c>
      <c r="D101" s="222">
        <v>3472</v>
      </c>
      <c r="E101" s="290">
        <v>12.628184713</v>
      </c>
      <c r="F101" s="222">
        <v>1884</v>
      </c>
      <c r="G101" s="301">
        <f t="shared" si="8"/>
        <v>0.54262672811059909</v>
      </c>
    </row>
    <row r="102" spans="1:7">
      <c r="A102" t="s">
        <v>32</v>
      </c>
      <c r="B102" s="155">
        <v>2004</v>
      </c>
      <c r="C102" s="290">
        <v>8.0856260528000004</v>
      </c>
      <c r="D102" s="222">
        <v>3562</v>
      </c>
      <c r="E102" s="290">
        <v>12.914514463</v>
      </c>
      <c r="F102" s="222">
        <v>1936</v>
      </c>
      <c r="G102" s="301">
        <f t="shared" si="8"/>
        <v>0.5435148792813026</v>
      </c>
    </row>
    <row r="103" spans="1:7">
      <c r="A103" t="s">
        <v>32</v>
      </c>
      <c r="B103" s="155">
        <v>2005</v>
      </c>
      <c r="C103" s="290">
        <v>6.2263784622999996</v>
      </c>
      <c r="D103" s="222">
        <v>3863</v>
      </c>
      <c r="E103" s="290">
        <v>12.726985796999999</v>
      </c>
      <c r="F103" s="222">
        <v>1901</v>
      </c>
      <c r="G103" s="301">
        <f t="shared" si="8"/>
        <v>0.49210458193114159</v>
      </c>
    </row>
    <row r="104" spans="1:7">
      <c r="A104" t="s">
        <v>32</v>
      </c>
      <c r="B104" s="155">
        <v>2006</v>
      </c>
      <c r="C104" s="290">
        <v>7.8648427261</v>
      </c>
      <c r="D104" s="222">
        <v>3052</v>
      </c>
      <c r="E104" s="290">
        <v>12.845764855000001</v>
      </c>
      <c r="F104" s="222">
        <v>1582</v>
      </c>
      <c r="G104" s="301">
        <f t="shared" si="8"/>
        <v>0.51834862385321101</v>
      </c>
    </row>
    <row r="105" spans="1:7">
      <c r="A105" t="s">
        <v>32</v>
      </c>
      <c r="B105" s="155">
        <v>2007</v>
      </c>
      <c r="C105" s="290">
        <v>4.6483038127</v>
      </c>
      <c r="D105" s="222">
        <v>3331</v>
      </c>
      <c r="E105" s="290">
        <v>14.224080268</v>
      </c>
      <c r="F105" s="222">
        <v>1196</v>
      </c>
      <c r="G105" s="301">
        <f t="shared" si="8"/>
        <v>0.35905133593515459</v>
      </c>
    </row>
    <row r="106" spans="1:7">
      <c r="A106" t="s">
        <v>32</v>
      </c>
      <c r="B106" s="155">
        <v>2008</v>
      </c>
      <c r="C106" s="290">
        <v>4.2765251988999999</v>
      </c>
      <c r="D106" s="222">
        <v>3770</v>
      </c>
      <c r="E106" s="290">
        <v>13.345531915</v>
      </c>
      <c r="F106" s="222">
        <v>1175</v>
      </c>
      <c r="G106" s="301">
        <f t="shared" si="8"/>
        <v>0.31167108753315648</v>
      </c>
    </row>
    <row r="107" spans="1:7">
      <c r="A107" t="s">
        <v>32</v>
      </c>
      <c r="B107" s="155">
        <v>2009</v>
      </c>
      <c r="C107" s="290">
        <v>5.4513494317999998</v>
      </c>
      <c r="D107" s="222">
        <v>2816</v>
      </c>
      <c r="E107" s="290">
        <v>15.345255474</v>
      </c>
      <c r="F107" s="222">
        <v>1370</v>
      </c>
      <c r="G107" s="301">
        <f t="shared" si="8"/>
        <v>0.48650568181818182</v>
      </c>
    </row>
    <row r="108" spans="1:7">
      <c r="A108" t="s">
        <v>32</v>
      </c>
      <c r="B108" s="155">
        <v>2010</v>
      </c>
      <c r="C108" s="290">
        <v>4.2564326210000001</v>
      </c>
      <c r="D108" s="222">
        <v>2293</v>
      </c>
      <c r="E108" s="290">
        <v>17.263755980999999</v>
      </c>
      <c r="F108" s="222">
        <v>1672</v>
      </c>
      <c r="G108" s="301">
        <f t="shared" si="8"/>
        <v>0.72917575228957698</v>
      </c>
    </row>
    <row r="109" spans="1:7">
      <c r="A109" t="s">
        <v>32</v>
      </c>
      <c r="B109" s="155">
        <v>2011</v>
      </c>
      <c r="C109" s="290">
        <v>2.9339032527</v>
      </c>
      <c r="D109" s="222">
        <v>2398</v>
      </c>
      <c r="E109" s="290">
        <v>15.72446966</v>
      </c>
      <c r="F109" s="222">
        <v>2027</v>
      </c>
      <c r="G109" s="301">
        <f t="shared" si="8"/>
        <v>0.84528773978315264</v>
      </c>
    </row>
    <row r="110" spans="1:7">
      <c r="A110" t="s">
        <v>32</v>
      </c>
      <c r="B110" s="155">
        <v>2012</v>
      </c>
      <c r="C110" s="290">
        <v>3.1753521127000002</v>
      </c>
      <c r="D110" s="222">
        <v>2840</v>
      </c>
      <c r="E110" s="290">
        <v>16.242929864000001</v>
      </c>
      <c r="F110" s="222">
        <v>1768</v>
      </c>
      <c r="G110" s="301">
        <f t="shared" si="8"/>
        <v>0.62253521126760558</v>
      </c>
    </row>
    <row r="111" spans="1:7">
      <c r="A111" t="s">
        <v>32</v>
      </c>
      <c r="B111" s="155">
        <v>2013</v>
      </c>
      <c r="C111" s="290">
        <v>2.5514927877</v>
      </c>
      <c r="D111" s="222">
        <v>2981</v>
      </c>
      <c r="E111" s="290">
        <v>16.854224186</v>
      </c>
      <c r="F111" s="222">
        <v>1811</v>
      </c>
      <c r="G111" s="301">
        <f t="shared" si="8"/>
        <v>0.60751425696075145</v>
      </c>
    </row>
    <row r="112" spans="1:7">
      <c r="A112" t="s">
        <v>32</v>
      </c>
      <c r="B112" s="155">
        <v>2014</v>
      </c>
      <c r="C112" s="290">
        <v>2.0229651163</v>
      </c>
      <c r="D112" s="222">
        <v>3440</v>
      </c>
      <c r="E112" s="290">
        <v>15.83858071</v>
      </c>
      <c r="F112" s="222">
        <v>2001</v>
      </c>
      <c r="G112" s="301">
        <f t="shared" si="8"/>
        <v>0.58168604651162792</v>
      </c>
    </row>
    <row r="113" spans="1:7">
      <c r="A113" t="s">
        <v>32</v>
      </c>
      <c r="B113" s="155">
        <v>2015</v>
      </c>
      <c r="C113" s="290">
        <v>2.1248092768000002</v>
      </c>
      <c r="D113" s="222">
        <v>3277</v>
      </c>
      <c r="E113" s="290">
        <v>17.010158572999998</v>
      </c>
      <c r="F113" s="222">
        <v>2018</v>
      </c>
      <c r="G113" s="301">
        <f t="shared" si="8"/>
        <v>0.61580714067744891</v>
      </c>
    </row>
    <row r="114" spans="1:7">
      <c r="A114" t="s">
        <v>32</v>
      </c>
      <c r="B114" s="155">
        <v>2016</v>
      </c>
      <c r="C114" s="290">
        <v>2.2899969869999999</v>
      </c>
      <c r="D114" s="222">
        <v>3319</v>
      </c>
      <c r="E114" s="290">
        <v>17.108810393999999</v>
      </c>
      <c r="F114" s="222">
        <v>2463</v>
      </c>
      <c r="G114" s="301">
        <f t="shared" si="8"/>
        <v>0.74209099126242839</v>
      </c>
    </row>
    <row r="115" spans="1:7">
      <c r="A115" t="s">
        <v>32</v>
      </c>
      <c r="B115" s="155">
        <v>2017</v>
      </c>
      <c r="C115" s="290">
        <v>1.6469065492999999</v>
      </c>
      <c r="D115" s="222">
        <v>3863</v>
      </c>
      <c r="E115" s="290">
        <v>14.390533872000001</v>
      </c>
      <c r="F115" s="222">
        <v>2229</v>
      </c>
      <c r="G115" s="301">
        <f t="shared" si="8"/>
        <v>0.57701268444214338</v>
      </c>
    </row>
    <row r="116" spans="1:7">
      <c r="A116" t="s">
        <v>32</v>
      </c>
      <c r="B116" s="155">
        <v>2018</v>
      </c>
      <c r="C116" s="290">
        <v>1.6053154495999999</v>
      </c>
      <c r="D116" s="222">
        <v>4026</v>
      </c>
      <c r="E116" s="290">
        <v>15.750126968</v>
      </c>
      <c r="F116" s="222">
        <v>1969</v>
      </c>
      <c r="G116" s="301">
        <f t="shared" si="8"/>
        <v>0.48907103825136611</v>
      </c>
    </row>
    <row r="117" spans="1:7">
      <c r="A117" s="196" t="s">
        <v>92</v>
      </c>
      <c r="B117" s="221">
        <v>2000</v>
      </c>
      <c r="C117" s="370">
        <v>2.7554004653000002</v>
      </c>
      <c r="D117" s="371">
        <v>3009</v>
      </c>
      <c r="E117" s="370">
        <v>8.6974999999999998</v>
      </c>
      <c r="F117" s="371">
        <v>2800</v>
      </c>
      <c r="G117" s="370">
        <f t="shared" si="8"/>
        <v>0.93054170820870719</v>
      </c>
    </row>
    <row r="118" spans="1:7">
      <c r="A118" s="196" t="s">
        <v>92</v>
      </c>
      <c r="B118" s="221">
        <v>2001</v>
      </c>
      <c r="C118" s="370">
        <v>2.6857894736999999</v>
      </c>
      <c r="D118" s="371">
        <v>2850</v>
      </c>
      <c r="E118" s="370">
        <v>9.0968846285999998</v>
      </c>
      <c r="F118" s="371">
        <v>2921</v>
      </c>
      <c r="G118" s="370">
        <f t="shared" si="8"/>
        <v>1.0249122807017543</v>
      </c>
    </row>
    <row r="119" spans="1:7">
      <c r="A119" s="196" t="s">
        <v>92</v>
      </c>
      <c r="B119" s="221">
        <v>2002</v>
      </c>
      <c r="C119" s="370">
        <v>2.1937882764999999</v>
      </c>
      <c r="D119" s="371">
        <v>3429</v>
      </c>
      <c r="E119" s="370">
        <v>9.1122754491000002</v>
      </c>
      <c r="F119" s="371">
        <v>4008</v>
      </c>
      <c r="G119" s="370">
        <f t="shared" si="8"/>
        <v>1.1688538932633421</v>
      </c>
    </row>
    <row r="120" spans="1:7">
      <c r="A120" s="196" t="s">
        <v>92</v>
      </c>
      <c r="B120" s="221">
        <v>2003</v>
      </c>
      <c r="C120" s="370">
        <v>1.7833756345</v>
      </c>
      <c r="D120" s="371">
        <v>3940</v>
      </c>
      <c r="E120" s="370">
        <v>9.6419174806000001</v>
      </c>
      <c r="F120" s="371">
        <v>5017</v>
      </c>
      <c r="G120" s="370">
        <f t="shared" si="8"/>
        <v>1.2733502538071066</v>
      </c>
    </row>
    <row r="121" spans="1:7">
      <c r="A121" s="196" t="s">
        <v>92</v>
      </c>
      <c r="B121" s="221">
        <v>2004</v>
      </c>
      <c r="C121" s="370">
        <v>1.6882627025000001</v>
      </c>
      <c r="D121" s="371">
        <v>4507</v>
      </c>
      <c r="E121" s="370">
        <v>10.154996003000001</v>
      </c>
      <c r="F121" s="371">
        <v>6255</v>
      </c>
      <c r="G121" s="370">
        <f t="shared" si="8"/>
        <v>1.3878411360106502</v>
      </c>
    </row>
    <row r="122" spans="1:7">
      <c r="A122" s="196" t="s">
        <v>92</v>
      </c>
      <c r="B122" s="221">
        <v>2005</v>
      </c>
      <c r="C122" s="370">
        <v>1.3670168066999999</v>
      </c>
      <c r="D122" s="371">
        <v>4760</v>
      </c>
      <c r="E122" s="370">
        <v>10.445737855000001</v>
      </c>
      <c r="F122" s="371">
        <v>5455</v>
      </c>
      <c r="G122" s="370">
        <f t="shared" si="8"/>
        <v>1.1460084033613445</v>
      </c>
    </row>
    <row r="123" spans="1:7">
      <c r="A123" s="196" t="s">
        <v>92</v>
      </c>
      <c r="B123" s="221">
        <v>2006</v>
      </c>
      <c r="C123" s="370">
        <v>1.3992317541999999</v>
      </c>
      <c r="D123" s="371">
        <v>3905</v>
      </c>
      <c r="E123" s="370">
        <v>10.591251271999999</v>
      </c>
      <c r="F123" s="371">
        <v>4915</v>
      </c>
      <c r="G123" s="370">
        <f t="shared" si="8"/>
        <v>1.2586427656850192</v>
      </c>
    </row>
    <row r="124" spans="1:7">
      <c r="A124" s="196" t="s">
        <v>92</v>
      </c>
      <c r="B124" s="221">
        <v>2007</v>
      </c>
      <c r="C124" s="370">
        <v>1.5078578336999999</v>
      </c>
      <c r="D124" s="371">
        <v>4136</v>
      </c>
      <c r="E124" s="370">
        <v>10.415984895999999</v>
      </c>
      <c r="F124" s="371">
        <v>4767</v>
      </c>
      <c r="G124" s="370">
        <f t="shared" si="8"/>
        <v>1.1525628626692457</v>
      </c>
    </row>
    <row r="125" spans="1:7">
      <c r="A125" s="196" t="s">
        <v>92</v>
      </c>
      <c r="B125" s="221">
        <v>2008</v>
      </c>
      <c r="C125" s="370">
        <v>1.2813657407000001</v>
      </c>
      <c r="D125" s="371">
        <v>4320</v>
      </c>
      <c r="E125" s="370">
        <v>10.645228795</v>
      </c>
      <c r="F125" s="371">
        <v>3584</v>
      </c>
      <c r="G125" s="370">
        <f t="shared" si="8"/>
        <v>0.82962962962962961</v>
      </c>
    </row>
    <row r="126" spans="1:7">
      <c r="A126" s="196" t="s">
        <v>92</v>
      </c>
      <c r="B126" s="221">
        <v>2009</v>
      </c>
      <c r="C126" s="370">
        <v>1.7692307692</v>
      </c>
      <c r="D126" s="371">
        <v>2418</v>
      </c>
      <c r="E126" s="370">
        <v>7.4055429864000004</v>
      </c>
      <c r="F126" s="371">
        <v>884</v>
      </c>
      <c r="G126" s="370">
        <f t="shared" si="8"/>
        <v>0.36559139784946237</v>
      </c>
    </row>
    <row r="127" spans="1:7">
      <c r="A127" s="196" t="s">
        <v>92</v>
      </c>
      <c r="B127" s="221">
        <v>2010</v>
      </c>
      <c r="C127" s="370">
        <v>2.029290429</v>
      </c>
      <c r="D127" s="371">
        <v>2424</v>
      </c>
      <c r="E127" s="370">
        <v>9.8338068181999994</v>
      </c>
      <c r="F127" s="371">
        <v>704</v>
      </c>
      <c r="G127" s="370">
        <f t="shared" si="8"/>
        <v>0.29042904290429045</v>
      </c>
    </row>
    <row r="128" spans="1:7">
      <c r="A128" s="196" t="s">
        <v>92</v>
      </c>
      <c r="B128" s="221">
        <v>2011</v>
      </c>
      <c r="C128" s="370">
        <v>1.5278842801999999</v>
      </c>
      <c r="D128" s="371">
        <v>2869</v>
      </c>
      <c r="E128" s="370">
        <v>9.9640845070000008</v>
      </c>
      <c r="F128" s="371">
        <v>710</v>
      </c>
      <c r="G128" s="370">
        <f t="shared" si="8"/>
        <v>0.24747298710352039</v>
      </c>
    </row>
    <row r="129" spans="1:7">
      <c r="A129" s="196" t="s">
        <v>92</v>
      </c>
      <c r="B129" s="221">
        <v>2012</v>
      </c>
      <c r="C129" s="370">
        <v>1.6131178707</v>
      </c>
      <c r="D129" s="371">
        <v>3156</v>
      </c>
      <c r="E129" s="370">
        <v>8.2713704206000003</v>
      </c>
      <c r="F129" s="371">
        <v>737</v>
      </c>
      <c r="G129" s="370">
        <f t="shared" si="8"/>
        <v>0.23352344740177439</v>
      </c>
    </row>
    <row r="130" spans="1:7">
      <c r="A130" s="196" t="s">
        <v>92</v>
      </c>
      <c r="B130" s="221">
        <v>2013</v>
      </c>
      <c r="C130" s="370">
        <v>1.3439435224</v>
      </c>
      <c r="D130" s="371">
        <v>4037</v>
      </c>
      <c r="E130" s="370">
        <v>7.7145228216000001</v>
      </c>
      <c r="F130" s="371">
        <v>1205</v>
      </c>
      <c r="G130" s="370">
        <f t="shared" si="8"/>
        <v>0.2984889769630914</v>
      </c>
    </row>
    <row r="131" spans="1:7">
      <c r="A131" s="196" t="s">
        <v>92</v>
      </c>
      <c r="B131" s="221">
        <v>2014</v>
      </c>
      <c r="C131" s="370">
        <v>1.0950597286999999</v>
      </c>
      <c r="D131" s="371">
        <v>4939</v>
      </c>
      <c r="E131" s="370">
        <v>7.5294943820000002</v>
      </c>
      <c r="F131" s="371">
        <v>1424</v>
      </c>
      <c r="G131" s="370">
        <f t="shared" si="8"/>
        <v>0.28831747317270701</v>
      </c>
    </row>
    <row r="132" spans="1:7">
      <c r="A132" s="196" t="s">
        <v>92</v>
      </c>
      <c r="B132" s="221">
        <v>2015</v>
      </c>
      <c r="C132" s="370">
        <v>1.3100163867000001</v>
      </c>
      <c r="D132" s="371">
        <v>4882</v>
      </c>
      <c r="E132" s="370">
        <v>7.5783540023000002</v>
      </c>
      <c r="F132" s="371">
        <v>1774</v>
      </c>
      <c r="G132" s="370">
        <f t="shared" si="8"/>
        <v>0.36337566571077429</v>
      </c>
    </row>
    <row r="133" spans="1:7">
      <c r="A133" s="196" t="s">
        <v>92</v>
      </c>
      <c r="B133" s="221">
        <v>2016</v>
      </c>
      <c r="C133" s="370">
        <v>1.2789115646</v>
      </c>
      <c r="D133" s="371">
        <v>4557</v>
      </c>
      <c r="E133" s="370">
        <v>7.9848984075000002</v>
      </c>
      <c r="F133" s="371">
        <v>1821</v>
      </c>
      <c r="G133" s="370">
        <f t="shared" si="8"/>
        <v>0.39960500329163923</v>
      </c>
    </row>
    <row r="134" spans="1:7">
      <c r="A134" s="196" t="s">
        <v>92</v>
      </c>
      <c r="B134" s="221">
        <v>2017</v>
      </c>
      <c r="C134" s="370">
        <v>1.1928036243</v>
      </c>
      <c r="D134" s="371">
        <v>5739</v>
      </c>
      <c r="E134" s="370">
        <v>7.6131868131999996</v>
      </c>
      <c r="F134" s="371">
        <v>2275</v>
      </c>
      <c r="G134" s="370">
        <f t="shared" ref="G134:G135" si="9">F134/D134</f>
        <v>0.39641052448161701</v>
      </c>
    </row>
    <row r="135" spans="1:7">
      <c r="A135" s="196" t="s">
        <v>92</v>
      </c>
      <c r="B135" s="221">
        <v>2018</v>
      </c>
      <c r="C135" s="370">
        <v>1.1411853847</v>
      </c>
      <c r="D135" s="371">
        <v>5939</v>
      </c>
      <c r="E135" s="370">
        <v>8.5379116118000002</v>
      </c>
      <c r="F135" s="371">
        <v>2308</v>
      </c>
      <c r="G135" s="370">
        <f t="shared" si="9"/>
        <v>0.38861761239265868</v>
      </c>
    </row>
  </sheetData>
  <mergeCells count="1">
    <mergeCell ref="M1:N1"/>
  </mergeCells>
  <phoneticPr fontId="0" type="noConversion"/>
  <hyperlinks>
    <hyperlink ref="M1:N1" location="Contents!A1" display="Back to Contents" xr:uid="{00000000-0004-0000-1D00-000000000000}"/>
  </hyperlinks>
  <pageMargins left="0.75" right="0.75" top="1" bottom="1" header="0.5" footer="0.5"/>
  <pageSetup paperSize="9" orientation="landscape" horizontalDpi="4294967292" verticalDpi="4294967292"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5" tint="0.39997558519241921"/>
  </sheetPr>
  <dimension ref="A1:AM61"/>
  <sheetViews>
    <sheetView workbookViewId="0">
      <selection activeCell="M1" sqref="M1:N1"/>
    </sheetView>
  </sheetViews>
  <sheetFormatPr defaultColWidth="8.85546875" defaultRowHeight="12.75"/>
  <cols>
    <col min="1" max="1" width="12.28515625" customWidth="1"/>
    <col min="2" max="2" width="7.85546875" style="2" customWidth="1"/>
    <col min="3" max="3" width="8" style="2" customWidth="1"/>
    <col min="4" max="4" width="8.42578125" style="2" customWidth="1"/>
    <col min="5" max="6" width="8.28515625" style="2" customWidth="1"/>
    <col min="7" max="15" width="6.7109375" style="2" customWidth="1"/>
    <col min="16" max="33" width="6.7109375" customWidth="1"/>
    <col min="34" max="34" width="7" customWidth="1"/>
    <col min="35" max="35" width="7.42578125" customWidth="1"/>
    <col min="36" max="36" width="7.28515625" customWidth="1"/>
    <col min="37" max="39" width="7.5703125" customWidth="1"/>
  </cols>
  <sheetData>
    <row r="1" spans="1:39" ht="23.25" customHeight="1">
      <c r="A1" s="28" t="s">
        <v>941</v>
      </c>
      <c r="B1" s="30"/>
      <c r="C1" s="30"/>
      <c r="D1" s="30"/>
      <c r="E1" s="30"/>
      <c r="F1" s="30"/>
      <c r="G1" s="30"/>
      <c r="H1" s="30"/>
      <c r="I1" s="30"/>
      <c r="J1" s="30"/>
      <c r="K1" s="30"/>
      <c r="L1" s="30"/>
      <c r="M1" s="697" t="s">
        <v>473</v>
      </c>
      <c r="N1" s="697"/>
      <c r="O1" s="30"/>
      <c r="P1" s="29"/>
      <c r="Q1" s="29"/>
      <c r="R1" s="29"/>
      <c r="S1" s="29"/>
      <c r="T1" s="29"/>
      <c r="U1" s="29"/>
    </row>
    <row r="2" spans="1:39" s="155" customFormat="1" ht="11.25">
      <c r="B2" s="442" t="s">
        <v>41</v>
      </c>
      <c r="C2" s="222"/>
      <c r="D2" s="222"/>
      <c r="E2" s="222"/>
      <c r="F2" s="222"/>
      <c r="G2" s="222"/>
      <c r="H2" s="222"/>
      <c r="I2" s="222"/>
      <c r="J2" s="222"/>
      <c r="K2" s="222"/>
      <c r="L2" s="222"/>
      <c r="M2" s="222"/>
      <c r="N2" s="222"/>
      <c r="O2" s="222"/>
    </row>
    <row r="3" spans="1:39" s="155" customFormat="1" ht="22.5">
      <c r="A3" s="443" t="s">
        <v>33</v>
      </c>
      <c r="B3" s="154" t="s">
        <v>42</v>
      </c>
      <c r="C3" s="154" t="s">
        <v>43</v>
      </c>
      <c r="D3" s="154" t="s">
        <v>44</v>
      </c>
      <c r="E3" s="154" t="s">
        <v>45</v>
      </c>
      <c r="F3" s="154" t="s">
        <v>46</v>
      </c>
      <c r="G3" s="154" t="s">
        <v>47</v>
      </c>
      <c r="H3" s="154" t="s">
        <v>48</v>
      </c>
      <c r="I3" s="154" t="s">
        <v>49</v>
      </c>
      <c r="J3" s="154" t="s">
        <v>50</v>
      </c>
      <c r="K3" s="154" t="s">
        <v>51</v>
      </c>
      <c r="L3" s="154" t="s">
        <v>52</v>
      </c>
      <c r="M3" s="154" t="s">
        <v>53</v>
      </c>
      <c r="N3" s="154" t="s">
        <v>54</v>
      </c>
      <c r="O3" s="154" t="s">
        <v>55</v>
      </c>
      <c r="P3" s="154" t="s">
        <v>96</v>
      </c>
      <c r="Q3" s="154" t="s">
        <v>97</v>
      </c>
      <c r="R3" s="154" t="s">
        <v>513</v>
      </c>
      <c r="S3" s="154" t="s">
        <v>514</v>
      </c>
      <c r="T3" s="154" t="s">
        <v>555</v>
      </c>
      <c r="U3" s="154" t="s">
        <v>556</v>
      </c>
      <c r="V3" s="154" t="s">
        <v>627</v>
      </c>
      <c r="W3" s="154" t="s">
        <v>628</v>
      </c>
      <c r="X3" s="154" t="s">
        <v>658</v>
      </c>
      <c r="Y3" s="154" t="s">
        <v>659</v>
      </c>
      <c r="Z3" s="154" t="s">
        <v>707</v>
      </c>
      <c r="AA3" s="154" t="s">
        <v>708</v>
      </c>
      <c r="AB3" s="154" t="s">
        <v>796</v>
      </c>
      <c r="AC3" s="154" t="s">
        <v>797</v>
      </c>
      <c r="AD3" s="154" t="s">
        <v>939</v>
      </c>
      <c r="AE3" s="154" t="s">
        <v>940</v>
      </c>
      <c r="AF3" s="154" t="s">
        <v>992</v>
      </c>
      <c r="AG3" s="154" t="s">
        <v>993</v>
      </c>
      <c r="AH3" s="154" t="s">
        <v>1031</v>
      </c>
      <c r="AI3" s="154" t="s">
        <v>1032</v>
      </c>
      <c r="AJ3" s="154" t="s">
        <v>1102</v>
      </c>
      <c r="AK3" s="154" t="s">
        <v>1101</v>
      </c>
      <c r="AL3" s="154" t="s">
        <v>1200</v>
      </c>
      <c r="AM3" s="154" t="s">
        <v>1199</v>
      </c>
    </row>
    <row r="4" spans="1:39" s="155" customFormat="1" ht="11.25">
      <c r="A4" s="444" t="s">
        <v>32</v>
      </c>
      <c r="B4" s="155">
        <v>0</v>
      </c>
      <c r="C4" s="155">
        <v>0</v>
      </c>
      <c r="D4" s="155">
        <v>0</v>
      </c>
      <c r="E4" s="155">
        <v>0</v>
      </c>
      <c r="F4" s="155">
        <v>0</v>
      </c>
      <c r="G4" s="155">
        <v>0</v>
      </c>
      <c r="H4" s="155">
        <v>0</v>
      </c>
      <c r="I4" s="155">
        <v>0</v>
      </c>
      <c r="J4" s="155">
        <v>0</v>
      </c>
      <c r="K4" s="155">
        <v>0</v>
      </c>
      <c r="L4" s="155">
        <v>0</v>
      </c>
      <c r="M4" s="155">
        <v>0</v>
      </c>
      <c r="N4" s="155">
        <v>0</v>
      </c>
      <c r="O4" s="155">
        <v>0</v>
      </c>
      <c r="P4" s="155">
        <v>0</v>
      </c>
      <c r="Q4" s="155">
        <v>1</v>
      </c>
      <c r="R4" s="155">
        <v>0</v>
      </c>
      <c r="S4" s="155">
        <v>0</v>
      </c>
      <c r="T4" s="155">
        <v>0</v>
      </c>
      <c r="U4" s="155">
        <v>0</v>
      </c>
      <c r="V4" s="155">
        <v>0</v>
      </c>
      <c r="W4" s="155">
        <v>0</v>
      </c>
      <c r="X4" s="303">
        <v>0</v>
      </c>
      <c r="Y4" s="155">
        <v>0</v>
      </c>
      <c r="Z4" s="303">
        <v>0</v>
      </c>
      <c r="AA4" s="155">
        <v>0</v>
      </c>
      <c r="AB4" s="303">
        <v>0</v>
      </c>
      <c r="AC4" s="155">
        <v>0</v>
      </c>
      <c r="AD4" s="303">
        <v>0</v>
      </c>
      <c r="AE4" s="155">
        <v>0</v>
      </c>
      <c r="AF4" s="155">
        <v>0</v>
      </c>
      <c r="AG4" s="155">
        <v>0</v>
      </c>
      <c r="AH4" s="155">
        <v>0</v>
      </c>
      <c r="AI4" s="155">
        <v>0</v>
      </c>
      <c r="AJ4" s="155">
        <v>0</v>
      </c>
      <c r="AK4" s="155">
        <v>0</v>
      </c>
      <c r="AL4" s="155">
        <v>0</v>
      </c>
      <c r="AM4" s="155">
        <v>0</v>
      </c>
    </row>
    <row r="5" spans="1:39" s="155" customFormat="1" ht="11.25">
      <c r="A5" s="445" t="s">
        <v>34</v>
      </c>
      <c r="B5" s="155">
        <v>1019</v>
      </c>
      <c r="C5" s="155">
        <v>3132</v>
      </c>
      <c r="D5" s="155">
        <v>559</v>
      </c>
      <c r="E5" s="155">
        <v>1517</v>
      </c>
      <c r="F5" s="155">
        <v>321</v>
      </c>
      <c r="G5" s="155">
        <v>868</v>
      </c>
      <c r="H5" s="155">
        <v>213</v>
      </c>
      <c r="I5" s="155">
        <v>616</v>
      </c>
      <c r="J5" s="155">
        <v>175</v>
      </c>
      <c r="K5" s="155">
        <v>857</v>
      </c>
      <c r="L5" s="155">
        <v>77</v>
      </c>
      <c r="M5" s="155">
        <v>1165</v>
      </c>
      <c r="N5" s="155">
        <v>38</v>
      </c>
      <c r="O5" s="155">
        <v>1292</v>
      </c>
      <c r="P5" s="155">
        <v>45</v>
      </c>
      <c r="Q5" s="155">
        <v>1338</v>
      </c>
      <c r="R5" s="155">
        <v>30</v>
      </c>
      <c r="S5" s="155">
        <v>1615</v>
      </c>
      <c r="T5" s="155">
        <v>10</v>
      </c>
      <c r="U5" s="155">
        <v>1079</v>
      </c>
      <c r="V5" s="155">
        <v>22</v>
      </c>
      <c r="W5" s="155">
        <v>1205</v>
      </c>
      <c r="X5" s="303">
        <v>22</v>
      </c>
      <c r="Y5" s="155">
        <v>1085</v>
      </c>
      <c r="Z5" s="303">
        <v>7</v>
      </c>
      <c r="AA5" s="155">
        <v>1072</v>
      </c>
      <c r="AB5" s="303">
        <v>19</v>
      </c>
      <c r="AC5" s="155">
        <v>1081</v>
      </c>
      <c r="AD5" s="303">
        <v>15</v>
      </c>
      <c r="AE5" s="155">
        <v>1048</v>
      </c>
      <c r="AF5" s="155">
        <v>12</v>
      </c>
      <c r="AG5" s="155">
        <v>1067</v>
      </c>
      <c r="AH5" s="155">
        <v>11</v>
      </c>
      <c r="AI5" s="155">
        <v>1001</v>
      </c>
      <c r="AJ5" s="155">
        <v>13</v>
      </c>
      <c r="AK5" s="155">
        <v>1147</v>
      </c>
      <c r="AL5" s="155">
        <v>19</v>
      </c>
      <c r="AM5" s="155">
        <v>1248</v>
      </c>
    </row>
    <row r="6" spans="1:39" s="155" customFormat="1" ht="11.25">
      <c r="A6" s="445">
        <v>1990</v>
      </c>
      <c r="B6" s="155">
        <v>1416</v>
      </c>
      <c r="C6" s="155">
        <v>6555</v>
      </c>
      <c r="D6" s="155">
        <v>1073</v>
      </c>
      <c r="E6" s="155">
        <v>4353</v>
      </c>
      <c r="F6" s="155">
        <v>603</v>
      </c>
      <c r="G6" s="155">
        <v>1645</v>
      </c>
      <c r="H6" s="155">
        <v>497</v>
      </c>
      <c r="I6" s="155">
        <v>339</v>
      </c>
      <c r="J6" s="155">
        <v>343</v>
      </c>
      <c r="K6" s="155">
        <v>156</v>
      </c>
      <c r="L6" s="155">
        <v>124</v>
      </c>
      <c r="M6" s="155">
        <v>77</v>
      </c>
      <c r="N6" s="155">
        <v>51</v>
      </c>
      <c r="O6" s="155">
        <v>45</v>
      </c>
      <c r="P6" s="155">
        <v>21</v>
      </c>
      <c r="Q6" s="155">
        <v>39</v>
      </c>
      <c r="R6" s="155">
        <v>19</v>
      </c>
      <c r="S6" s="155">
        <v>18</v>
      </c>
      <c r="T6" s="155">
        <v>2</v>
      </c>
      <c r="U6" s="155">
        <v>20</v>
      </c>
      <c r="V6" s="155">
        <v>3</v>
      </c>
      <c r="W6" s="155">
        <v>48</v>
      </c>
      <c r="X6" s="303">
        <v>1</v>
      </c>
      <c r="Y6" s="155">
        <v>43</v>
      </c>
      <c r="Z6" s="303">
        <v>4</v>
      </c>
      <c r="AA6" s="155">
        <v>25</v>
      </c>
      <c r="AB6" s="303">
        <v>8</v>
      </c>
      <c r="AC6" s="155">
        <v>56</v>
      </c>
      <c r="AD6" s="303">
        <v>8</v>
      </c>
      <c r="AE6" s="155">
        <v>95</v>
      </c>
      <c r="AF6" s="155">
        <v>8</v>
      </c>
      <c r="AG6" s="155">
        <v>72</v>
      </c>
      <c r="AH6" s="155">
        <v>10</v>
      </c>
      <c r="AI6" s="155">
        <v>48</v>
      </c>
      <c r="AJ6" s="155">
        <v>10</v>
      </c>
      <c r="AK6" s="155">
        <v>44</v>
      </c>
      <c r="AL6" s="155">
        <v>3</v>
      </c>
      <c r="AM6" s="155">
        <v>35</v>
      </c>
    </row>
    <row r="7" spans="1:39" s="155" customFormat="1" ht="11.25">
      <c r="A7" s="445">
        <v>1991</v>
      </c>
      <c r="B7" s="155">
        <v>3034</v>
      </c>
      <c r="C7" s="155">
        <v>16599</v>
      </c>
      <c r="D7" s="155">
        <v>1600</v>
      </c>
      <c r="E7" s="155">
        <v>8995</v>
      </c>
      <c r="F7" s="155">
        <v>1653</v>
      </c>
      <c r="G7" s="155">
        <v>3542</v>
      </c>
      <c r="H7" s="155">
        <v>1253</v>
      </c>
      <c r="I7" s="155">
        <v>702</v>
      </c>
      <c r="J7" s="155">
        <v>740</v>
      </c>
      <c r="K7" s="155">
        <v>297</v>
      </c>
      <c r="L7" s="155">
        <v>358</v>
      </c>
      <c r="M7" s="155">
        <v>171</v>
      </c>
      <c r="N7" s="155">
        <v>121</v>
      </c>
      <c r="O7" s="155">
        <v>75</v>
      </c>
      <c r="P7" s="155">
        <v>61</v>
      </c>
      <c r="Q7" s="155">
        <v>41</v>
      </c>
      <c r="R7" s="155">
        <v>18</v>
      </c>
      <c r="S7" s="155">
        <v>33</v>
      </c>
      <c r="T7" s="155">
        <v>3</v>
      </c>
      <c r="U7" s="155">
        <v>12</v>
      </c>
      <c r="V7" s="155">
        <v>0</v>
      </c>
      <c r="W7" s="155">
        <v>24</v>
      </c>
      <c r="X7" s="303">
        <v>4</v>
      </c>
      <c r="Y7" s="155">
        <v>37</v>
      </c>
      <c r="Z7" s="303">
        <v>1</v>
      </c>
      <c r="AA7" s="155">
        <v>21</v>
      </c>
      <c r="AB7" s="303">
        <v>14</v>
      </c>
      <c r="AC7" s="155">
        <v>91</v>
      </c>
      <c r="AD7" s="303">
        <v>21</v>
      </c>
      <c r="AE7" s="155">
        <v>137</v>
      </c>
      <c r="AF7" s="155">
        <v>16</v>
      </c>
      <c r="AG7" s="155">
        <v>130</v>
      </c>
      <c r="AH7" s="155">
        <v>21</v>
      </c>
      <c r="AI7" s="155">
        <v>81</v>
      </c>
      <c r="AJ7" s="155">
        <v>13</v>
      </c>
      <c r="AK7" s="155">
        <v>57</v>
      </c>
      <c r="AL7" s="155">
        <v>13</v>
      </c>
      <c r="AM7" s="155">
        <v>55</v>
      </c>
    </row>
    <row r="8" spans="1:39" s="155" customFormat="1" ht="11.25">
      <c r="A8" s="445">
        <v>1992</v>
      </c>
      <c r="B8" s="155">
        <v>2685</v>
      </c>
      <c r="C8" s="155">
        <v>15508</v>
      </c>
      <c r="D8" s="155">
        <v>3387</v>
      </c>
      <c r="E8" s="155">
        <v>22567</v>
      </c>
      <c r="F8" s="155">
        <v>2371</v>
      </c>
      <c r="G8" s="155">
        <v>8441</v>
      </c>
      <c r="H8" s="155">
        <v>2919</v>
      </c>
      <c r="I8" s="155">
        <v>2480</v>
      </c>
      <c r="J8" s="155">
        <v>1431</v>
      </c>
      <c r="K8" s="155">
        <v>1010</v>
      </c>
      <c r="L8" s="155">
        <v>882</v>
      </c>
      <c r="M8" s="155">
        <v>501</v>
      </c>
      <c r="N8" s="155">
        <v>269</v>
      </c>
      <c r="O8" s="155">
        <v>147</v>
      </c>
      <c r="P8" s="155">
        <v>104</v>
      </c>
      <c r="Q8" s="155">
        <v>79</v>
      </c>
      <c r="R8" s="155">
        <v>27</v>
      </c>
      <c r="S8" s="155">
        <v>32</v>
      </c>
      <c r="T8" s="155">
        <v>4</v>
      </c>
      <c r="U8" s="155">
        <v>19</v>
      </c>
      <c r="V8" s="155">
        <v>2</v>
      </c>
      <c r="W8" s="155">
        <v>16</v>
      </c>
      <c r="X8" s="303">
        <v>3</v>
      </c>
      <c r="Y8" s="155">
        <v>16</v>
      </c>
      <c r="Z8" s="303">
        <v>1</v>
      </c>
      <c r="AA8" s="155">
        <v>18</v>
      </c>
      <c r="AB8" s="303">
        <v>19</v>
      </c>
      <c r="AC8" s="155">
        <v>117</v>
      </c>
      <c r="AD8" s="303">
        <v>28</v>
      </c>
      <c r="AE8" s="155">
        <v>187</v>
      </c>
      <c r="AF8" s="155">
        <v>49</v>
      </c>
      <c r="AG8" s="155">
        <v>181</v>
      </c>
      <c r="AH8" s="155">
        <v>37</v>
      </c>
      <c r="AI8" s="155">
        <v>121</v>
      </c>
      <c r="AJ8" s="155">
        <v>30</v>
      </c>
      <c r="AK8" s="155">
        <v>77</v>
      </c>
      <c r="AL8" s="155">
        <v>17</v>
      </c>
      <c r="AM8" s="155">
        <v>49</v>
      </c>
    </row>
    <row r="9" spans="1:39" s="155" customFormat="1" ht="11.25">
      <c r="A9" s="445">
        <v>1993</v>
      </c>
      <c r="B9" s="155">
        <v>2789</v>
      </c>
      <c r="C9" s="155">
        <v>23767</v>
      </c>
      <c r="D9" s="155">
        <v>1838</v>
      </c>
      <c r="E9" s="155">
        <v>15582</v>
      </c>
      <c r="F9" s="155">
        <v>2991</v>
      </c>
      <c r="G9" s="155">
        <v>10847</v>
      </c>
      <c r="H9" s="155">
        <v>2816</v>
      </c>
      <c r="I9" s="155">
        <v>3573</v>
      </c>
      <c r="J9" s="155">
        <v>2454</v>
      </c>
      <c r="K9" s="155">
        <v>2308</v>
      </c>
      <c r="L9" s="155">
        <v>1364</v>
      </c>
      <c r="M9" s="155">
        <v>1094</v>
      </c>
      <c r="N9" s="155">
        <v>434</v>
      </c>
      <c r="O9" s="155">
        <v>275</v>
      </c>
      <c r="P9" s="155">
        <v>191</v>
      </c>
      <c r="Q9" s="155">
        <v>90</v>
      </c>
      <c r="R9" s="155">
        <v>61</v>
      </c>
      <c r="S9" s="155">
        <v>40</v>
      </c>
      <c r="T9" s="155">
        <v>14</v>
      </c>
      <c r="U9" s="155">
        <v>22</v>
      </c>
      <c r="V9" s="155">
        <v>2</v>
      </c>
      <c r="W9" s="155">
        <v>23</v>
      </c>
      <c r="X9" s="303">
        <v>2</v>
      </c>
      <c r="Y9" s="155">
        <v>11</v>
      </c>
      <c r="Z9" s="303">
        <v>2</v>
      </c>
      <c r="AA9" s="155">
        <v>18</v>
      </c>
      <c r="AB9" s="303">
        <v>14</v>
      </c>
      <c r="AC9" s="155">
        <v>98</v>
      </c>
      <c r="AD9" s="303">
        <v>50</v>
      </c>
      <c r="AE9" s="155">
        <v>218</v>
      </c>
      <c r="AF9" s="155">
        <v>69</v>
      </c>
      <c r="AG9" s="155">
        <v>189</v>
      </c>
      <c r="AH9" s="155">
        <v>53</v>
      </c>
      <c r="AI9" s="155">
        <v>176</v>
      </c>
      <c r="AJ9" s="155">
        <v>60</v>
      </c>
      <c r="AK9" s="155">
        <v>113</v>
      </c>
      <c r="AL9" s="155">
        <v>27</v>
      </c>
      <c r="AM9" s="155">
        <v>64</v>
      </c>
    </row>
    <row r="10" spans="1:39" s="155" customFormat="1" ht="11.25">
      <c r="A10" s="445">
        <v>1994</v>
      </c>
      <c r="B10" s="155">
        <v>1993</v>
      </c>
      <c r="C10" s="155">
        <v>14170</v>
      </c>
      <c r="D10" s="155">
        <v>2630</v>
      </c>
      <c r="E10" s="155">
        <v>28174</v>
      </c>
      <c r="F10" s="155">
        <v>2667</v>
      </c>
      <c r="G10" s="155">
        <v>15337</v>
      </c>
      <c r="H10" s="155">
        <v>5202</v>
      </c>
      <c r="I10" s="155">
        <v>14978</v>
      </c>
      <c r="J10" s="155">
        <v>3301</v>
      </c>
      <c r="K10" s="155">
        <v>7024</v>
      </c>
      <c r="L10" s="155">
        <v>3088</v>
      </c>
      <c r="M10" s="155">
        <v>4348</v>
      </c>
      <c r="N10" s="155">
        <v>1066</v>
      </c>
      <c r="O10" s="155">
        <v>1359</v>
      </c>
      <c r="P10" s="155">
        <v>502</v>
      </c>
      <c r="Q10" s="155">
        <v>375</v>
      </c>
      <c r="R10" s="155">
        <v>176</v>
      </c>
      <c r="S10" s="155">
        <v>122</v>
      </c>
      <c r="T10" s="155">
        <v>30</v>
      </c>
      <c r="U10" s="155">
        <v>49</v>
      </c>
      <c r="V10" s="155">
        <v>9</v>
      </c>
      <c r="W10" s="155">
        <v>39</v>
      </c>
      <c r="X10" s="303">
        <v>2</v>
      </c>
      <c r="Y10" s="155">
        <v>21</v>
      </c>
      <c r="Z10" s="303">
        <v>5</v>
      </c>
      <c r="AA10" s="155">
        <v>17</v>
      </c>
      <c r="AB10" s="303">
        <v>3</v>
      </c>
      <c r="AC10" s="155">
        <v>20</v>
      </c>
      <c r="AD10" s="303">
        <v>42</v>
      </c>
      <c r="AE10" s="155">
        <v>172</v>
      </c>
      <c r="AF10" s="155">
        <v>147</v>
      </c>
      <c r="AG10" s="155">
        <v>313</v>
      </c>
      <c r="AH10" s="155">
        <v>172</v>
      </c>
      <c r="AI10" s="155">
        <v>258</v>
      </c>
      <c r="AJ10" s="155">
        <v>149</v>
      </c>
      <c r="AK10" s="155">
        <v>190</v>
      </c>
      <c r="AL10" s="155">
        <v>57</v>
      </c>
      <c r="AM10" s="155">
        <v>109</v>
      </c>
    </row>
    <row r="11" spans="1:39" s="155" customFormat="1" ht="11.25">
      <c r="A11" s="445">
        <v>1995</v>
      </c>
      <c r="B11" s="155">
        <v>1848</v>
      </c>
      <c r="C11" s="155">
        <v>14192</v>
      </c>
      <c r="D11" s="155">
        <v>1791</v>
      </c>
      <c r="E11" s="155">
        <v>13610</v>
      </c>
      <c r="F11" s="155">
        <v>3810</v>
      </c>
      <c r="G11" s="155">
        <v>28891</v>
      </c>
      <c r="H11" s="155">
        <v>4436</v>
      </c>
      <c r="I11" s="155">
        <v>21183</v>
      </c>
      <c r="J11" s="155">
        <v>5589</v>
      </c>
      <c r="K11" s="155">
        <v>25218</v>
      </c>
      <c r="L11" s="155">
        <v>3636</v>
      </c>
      <c r="M11" s="155">
        <v>12340</v>
      </c>
      <c r="N11" s="155">
        <v>2210</v>
      </c>
      <c r="O11" s="155">
        <v>5680</v>
      </c>
      <c r="P11" s="155">
        <v>813</v>
      </c>
      <c r="Q11" s="155">
        <v>2005</v>
      </c>
      <c r="R11" s="155">
        <v>256</v>
      </c>
      <c r="S11" s="155">
        <v>372</v>
      </c>
      <c r="T11" s="155">
        <v>51</v>
      </c>
      <c r="U11" s="155">
        <v>108</v>
      </c>
      <c r="V11" s="155">
        <v>10</v>
      </c>
      <c r="W11" s="155">
        <v>54</v>
      </c>
      <c r="X11" s="303">
        <v>8</v>
      </c>
      <c r="Y11" s="155">
        <v>38</v>
      </c>
      <c r="Z11" s="303">
        <v>3</v>
      </c>
      <c r="AA11" s="155">
        <v>30</v>
      </c>
      <c r="AB11" s="303">
        <v>5</v>
      </c>
      <c r="AC11" s="155">
        <v>26</v>
      </c>
      <c r="AD11" s="303">
        <v>3</v>
      </c>
      <c r="AE11" s="155">
        <v>21</v>
      </c>
      <c r="AF11" s="155">
        <v>100</v>
      </c>
      <c r="AG11" s="155">
        <v>246</v>
      </c>
      <c r="AH11" s="155">
        <v>275</v>
      </c>
      <c r="AI11" s="155">
        <v>370</v>
      </c>
      <c r="AJ11" s="155">
        <v>214</v>
      </c>
      <c r="AK11" s="155">
        <v>291</v>
      </c>
      <c r="AL11" s="155">
        <v>140</v>
      </c>
      <c r="AM11" s="155">
        <v>164</v>
      </c>
    </row>
    <row r="12" spans="1:39" s="155" customFormat="1" ht="11.25">
      <c r="A12" s="445">
        <v>1996</v>
      </c>
      <c r="B12" s="155">
        <v>1294</v>
      </c>
      <c r="C12" s="155">
        <v>5114</v>
      </c>
      <c r="D12" s="155">
        <v>1806</v>
      </c>
      <c r="E12" s="155">
        <v>13837</v>
      </c>
      <c r="F12" s="155">
        <v>3487</v>
      </c>
      <c r="G12" s="155">
        <v>20746</v>
      </c>
      <c r="H12" s="155">
        <v>6705</v>
      </c>
      <c r="I12" s="155">
        <v>44630</v>
      </c>
      <c r="J12" s="155">
        <v>5609</v>
      </c>
      <c r="K12" s="155">
        <v>28825</v>
      </c>
      <c r="L12" s="155">
        <v>7851</v>
      </c>
      <c r="M12" s="155">
        <v>37485</v>
      </c>
      <c r="N12" s="155">
        <v>3404</v>
      </c>
      <c r="O12" s="155">
        <v>16081</v>
      </c>
      <c r="P12" s="155">
        <v>2056</v>
      </c>
      <c r="Q12" s="155">
        <v>11362</v>
      </c>
      <c r="R12" s="155">
        <v>705</v>
      </c>
      <c r="S12" s="155">
        <v>3509</v>
      </c>
      <c r="T12" s="155">
        <v>131</v>
      </c>
      <c r="U12" s="155">
        <v>701</v>
      </c>
      <c r="V12" s="155">
        <v>13</v>
      </c>
      <c r="W12" s="155">
        <v>168</v>
      </c>
      <c r="X12" s="303">
        <v>6</v>
      </c>
      <c r="Y12" s="155">
        <v>49</v>
      </c>
      <c r="Z12" s="303">
        <v>5</v>
      </c>
      <c r="AA12" s="155">
        <v>30</v>
      </c>
      <c r="AB12" s="303">
        <v>3</v>
      </c>
      <c r="AC12" s="155">
        <v>35</v>
      </c>
      <c r="AD12" s="303">
        <v>5</v>
      </c>
      <c r="AE12" s="155">
        <v>29</v>
      </c>
      <c r="AF12" s="155">
        <v>5</v>
      </c>
      <c r="AG12" s="155">
        <v>24</v>
      </c>
      <c r="AH12" s="155">
        <v>237</v>
      </c>
      <c r="AI12" s="155">
        <v>331</v>
      </c>
      <c r="AJ12" s="155">
        <v>523</v>
      </c>
      <c r="AK12" s="155">
        <v>599</v>
      </c>
      <c r="AL12" s="155">
        <v>311</v>
      </c>
      <c r="AM12" s="155">
        <v>382</v>
      </c>
    </row>
    <row r="13" spans="1:39" s="155" customFormat="1" ht="11.25">
      <c r="A13" s="445">
        <v>1997</v>
      </c>
      <c r="B13" s="155">
        <v>702</v>
      </c>
      <c r="C13" s="155">
        <v>3128</v>
      </c>
      <c r="D13" s="155">
        <v>733</v>
      </c>
      <c r="E13" s="155">
        <v>4101</v>
      </c>
      <c r="F13" s="155">
        <v>2041</v>
      </c>
      <c r="G13" s="155">
        <v>19468</v>
      </c>
      <c r="H13" s="155">
        <v>2845</v>
      </c>
      <c r="I13" s="155">
        <v>19043</v>
      </c>
      <c r="J13" s="155">
        <v>4363</v>
      </c>
      <c r="K13" s="155">
        <v>31810</v>
      </c>
      <c r="L13" s="155">
        <v>3503</v>
      </c>
      <c r="M13" s="155">
        <v>22424</v>
      </c>
      <c r="N13" s="155">
        <v>4095</v>
      </c>
      <c r="O13" s="155">
        <v>29066</v>
      </c>
      <c r="P13" s="155">
        <v>2068</v>
      </c>
      <c r="Q13" s="155">
        <v>15444</v>
      </c>
      <c r="R13" s="155">
        <v>652</v>
      </c>
      <c r="S13" s="155">
        <v>4932</v>
      </c>
      <c r="T13" s="155">
        <v>159</v>
      </c>
      <c r="U13" s="155">
        <v>1011</v>
      </c>
      <c r="V13" s="155">
        <v>14</v>
      </c>
      <c r="W13" s="155">
        <v>230</v>
      </c>
      <c r="X13" s="303">
        <v>8</v>
      </c>
      <c r="Y13" s="155">
        <v>60</v>
      </c>
      <c r="Z13" s="303">
        <v>6</v>
      </c>
      <c r="AA13" s="155">
        <v>36</v>
      </c>
      <c r="AB13" s="303">
        <v>4</v>
      </c>
      <c r="AC13" s="155">
        <v>40</v>
      </c>
      <c r="AD13" s="303">
        <v>1</v>
      </c>
      <c r="AE13" s="155">
        <v>35</v>
      </c>
      <c r="AF13" s="155">
        <v>7</v>
      </c>
      <c r="AG13" s="155">
        <v>40</v>
      </c>
      <c r="AH13" s="155">
        <v>7</v>
      </c>
      <c r="AI13" s="155">
        <v>28</v>
      </c>
      <c r="AJ13" s="155">
        <v>240</v>
      </c>
      <c r="AK13" s="155">
        <v>391</v>
      </c>
      <c r="AL13" s="155">
        <v>311</v>
      </c>
      <c r="AM13" s="155">
        <v>570</v>
      </c>
    </row>
    <row r="14" spans="1:39" s="155" customFormat="1" ht="11.25">
      <c r="A14" s="445">
        <v>1998</v>
      </c>
      <c r="B14" s="155">
        <v>134</v>
      </c>
      <c r="C14" s="155">
        <v>829</v>
      </c>
      <c r="D14" s="155">
        <v>386</v>
      </c>
      <c r="E14" s="155">
        <v>2737</v>
      </c>
      <c r="F14" s="155">
        <v>780</v>
      </c>
      <c r="G14" s="155">
        <v>5093</v>
      </c>
      <c r="H14" s="155">
        <v>1225</v>
      </c>
      <c r="I14" s="155">
        <v>14996</v>
      </c>
      <c r="J14" s="155">
        <v>1498</v>
      </c>
      <c r="K14" s="155">
        <v>12704</v>
      </c>
      <c r="L14" s="155">
        <v>1833</v>
      </c>
      <c r="M14" s="155">
        <v>22703</v>
      </c>
      <c r="N14" s="155">
        <v>1722</v>
      </c>
      <c r="O14" s="155">
        <v>16676</v>
      </c>
      <c r="P14" s="155">
        <v>2358</v>
      </c>
      <c r="Q14" s="155">
        <v>25354</v>
      </c>
      <c r="R14" s="155">
        <v>740</v>
      </c>
      <c r="S14" s="155">
        <v>10592</v>
      </c>
      <c r="T14" s="155">
        <v>172</v>
      </c>
      <c r="U14" s="155">
        <v>2102</v>
      </c>
      <c r="V14" s="155">
        <v>21</v>
      </c>
      <c r="W14" s="155">
        <v>332</v>
      </c>
      <c r="X14" s="303">
        <v>9</v>
      </c>
      <c r="Y14" s="155">
        <v>67</v>
      </c>
      <c r="Z14" s="303">
        <v>4</v>
      </c>
      <c r="AA14" s="155">
        <v>36</v>
      </c>
      <c r="AB14" s="303">
        <v>5</v>
      </c>
      <c r="AC14" s="155">
        <v>40</v>
      </c>
      <c r="AD14" s="303">
        <v>8</v>
      </c>
      <c r="AE14" s="155">
        <v>48</v>
      </c>
      <c r="AF14" s="155">
        <v>1</v>
      </c>
      <c r="AG14" s="155">
        <v>27</v>
      </c>
      <c r="AH14" s="155">
        <v>6</v>
      </c>
      <c r="AI14" s="155">
        <v>37</v>
      </c>
      <c r="AJ14" s="155">
        <v>5</v>
      </c>
      <c r="AK14" s="155">
        <v>16</v>
      </c>
      <c r="AL14" s="155">
        <v>126</v>
      </c>
      <c r="AM14" s="155">
        <v>354</v>
      </c>
    </row>
    <row r="15" spans="1:39" s="155" customFormat="1" ht="11.25">
      <c r="A15" s="539">
        <v>1999</v>
      </c>
      <c r="B15" s="199">
        <v>59</v>
      </c>
      <c r="C15" s="199">
        <v>367</v>
      </c>
      <c r="D15" s="199">
        <v>100</v>
      </c>
      <c r="E15" s="199">
        <v>737</v>
      </c>
      <c r="F15" s="199">
        <v>604</v>
      </c>
      <c r="G15" s="199">
        <v>3995</v>
      </c>
      <c r="H15" s="199">
        <v>728</v>
      </c>
      <c r="I15" s="199">
        <v>5718</v>
      </c>
      <c r="J15" s="199">
        <v>1182</v>
      </c>
      <c r="K15" s="199">
        <v>11980</v>
      </c>
      <c r="L15" s="199">
        <v>1113</v>
      </c>
      <c r="M15" s="199">
        <v>8823</v>
      </c>
      <c r="N15" s="199">
        <v>914</v>
      </c>
      <c r="O15" s="199">
        <v>15598</v>
      </c>
      <c r="P15" s="199">
        <v>1405</v>
      </c>
      <c r="Q15" s="199">
        <v>14170</v>
      </c>
      <c r="R15" s="199">
        <v>689</v>
      </c>
      <c r="S15" s="199">
        <v>19781</v>
      </c>
      <c r="T15" s="199">
        <v>175</v>
      </c>
      <c r="U15" s="199">
        <v>5922</v>
      </c>
      <c r="V15" s="199">
        <v>26</v>
      </c>
      <c r="W15" s="199">
        <v>1079</v>
      </c>
      <c r="X15" s="669">
        <v>9</v>
      </c>
      <c r="Y15" s="199">
        <v>478</v>
      </c>
      <c r="Z15" s="669">
        <v>4</v>
      </c>
      <c r="AA15" s="199">
        <v>87</v>
      </c>
      <c r="AB15" s="669">
        <v>2</v>
      </c>
      <c r="AC15" s="199">
        <v>64</v>
      </c>
      <c r="AD15" s="669">
        <v>2</v>
      </c>
      <c r="AE15" s="199">
        <v>45</v>
      </c>
      <c r="AF15" s="199">
        <v>2</v>
      </c>
      <c r="AG15" s="199">
        <v>56</v>
      </c>
      <c r="AH15" s="199">
        <v>2</v>
      </c>
      <c r="AI15" s="199">
        <v>56</v>
      </c>
      <c r="AJ15" s="199">
        <v>6</v>
      </c>
      <c r="AK15" s="199">
        <v>29</v>
      </c>
      <c r="AL15" s="199">
        <v>2</v>
      </c>
      <c r="AM15" s="199">
        <v>33</v>
      </c>
    </row>
    <row r="16" spans="1:39" s="155" customFormat="1" ht="11.25">
      <c r="A16" s="445">
        <v>2000</v>
      </c>
      <c r="B16" s="392">
        <v>8</v>
      </c>
      <c r="C16" s="392">
        <v>52</v>
      </c>
      <c r="D16" s="392">
        <v>34</v>
      </c>
      <c r="E16" s="392">
        <v>499</v>
      </c>
      <c r="F16" s="392">
        <v>153</v>
      </c>
      <c r="G16" s="392">
        <v>1024</v>
      </c>
      <c r="H16" s="392">
        <v>462</v>
      </c>
      <c r="I16" s="392">
        <v>4172</v>
      </c>
      <c r="J16" s="392">
        <v>600</v>
      </c>
      <c r="K16" s="392">
        <v>5688</v>
      </c>
      <c r="L16" s="392">
        <v>928</v>
      </c>
      <c r="M16" s="392">
        <v>10470</v>
      </c>
      <c r="N16" s="392">
        <v>782</v>
      </c>
      <c r="O16" s="392">
        <v>7604</v>
      </c>
      <c r="P16" s="392">
        <v>741</v>
      </c>
      <c r="Q16" s="392">
        <v>14906</v>
      </c>
      <c r="R16" s="392">
        <v>354</v>
      </c>
      <c r="S16" s="392">
        <v>13354</v>
      </c>
      <c r="T16" s="392">
        <v>93</v>
      </c>
      <c r="U16" s="392">
        <v>11616</v>
      </c>
      <c r="V16" s="392">
        <v>18</v>
      </c>
      <c r="W16" s="392">
        <v>7941</v>
      </c>
      <c r="X16" s="394">
        <v>5</v>
      </c>
      <c r="Y16" s="392">
        <v>8103</v>
      </c>
      <c r="Z16" s="394">
        <v>2</v>
      </c>
      <c r="AA16" s="392">
        <v>3057</v>
      </c>
      <c r="AB16" s="394">
        <v>9</v>
      </c>
      <c r="AC16" s="392">
        <v>390</v>
      </c>
      <c r="AD16" s="394">
        <v>9</v>
      </c>
      <c r="AE16" s="392">
        <v>83</v>
      </c>
      <c r="AF16" s="392">
        <v>8</v>
      </c>
      <c r="AG16" s="392">
        <v>67</v>
      </c>
      <c r="AH16" s="392">
        <v>8</v>
      </c>
      <c r="AI16" s="392">
        <v>43</v>
      </c>
      <c r="AJ16" s="392">
        <v>6</v>
      </c>
      <c r="AK16" s="392">
        <v>46</v>
      </c>
      <c r="AL16" s="392">
        <v>2</v>
      </c>
      <c r="AM16" s="392">
        <v>43</v>
      </c>
    </row>
    <row r="17" spans="1:39" s="155" customFormat="1" ht="11.25">
      <c r="A17" s="243">
        <v>2001</v>
      </c>
      <c r="B17" s="204">
        <v>0</v>
      </c>
      <c r="C17" s="392">
        <v>0</v>
      </c>
      <c r="D17" s="392">
        <v>10</v>
      </c>
      <c r="E17" s="392">
        <v>128</v>
      </c>
      <c r="F17" s="392">
        <v>38</v>
      </c>
      <c r="G17" s="392">
        <v>784</v>
      </c>
      <c r="H17" s="392">
        <v>109</v>
      </c>
      <c r="I17" s="392">
        <v>1359</v>
      </c>
      <c r="J17" s="392">
        <v>295</v>
      </c>
      <c r="K17" s="392">
        <v>3859</v>
      </c>
      <c r="L17" s="392">
        <v>498</v>
      </c>
      <c r="M17" s="392">
        <v>5109</v>
      </c>
      <c r="N17" s="392">
        <v>523</v>
      </c>
      <c r="O17" s="392">
        <v>8461</v>
      </c>
      <c r="P17" s="392">
        <v>692</v>
      </c>
      <c r="Q17" s="392">
        <v>7125</v>
      </c>
      <c r="R17" s="392">
        <v>239</v>
      </c>
      <c r="S17" s="392">
        <v>12094</v>
      </c>
      <c r="T17" s="392">
        <v>51</v>
      </c>
      <c r="U17" s="392">
        <v>11345</v>
      </c>
      <c r="V17" s="392">
        <v>17</v>
      </c>
      <c r="W17" s="392">
        <v>21832</v>
      </c>
      <c r="X17" s="394">
        <v>7</v>
      </c>
      <c r="Y17" s="392">
        <v>12169</v>
      </c>
      <c r="Z17" s="394">
        <v>9</v>
      </c>
      <c r="AA17" s="392">
        <v>3509</v>
      </c>
      <c r="AB17" s="394">
        <v>7</v>
      </c>
      <c r="AC17" s="392">
        <v>425</v>
      </c>
      <c r="AD17" s="394">
        <v>4</v>
      </c>
      <c r="AE17" s="392">
        <v>92</v>
      </c>
      <c r="AF17" s="392">
        <v>10</v>
      </c>
      <c r="AG17" s="392">
        <v>65</v>
      </c>
      <c r="AH17" s="392">
        <v>5</v>
      </c>
      <c r="AI17" s="392">
        <v>53</v>
      </c>
      <c r="AJ17" s="392">
        <v>3</v>
      </c>
      <c r="AK17" s="392">
        <v>49</v>
      </c>
      <c r="AL17" s="392">
        <v>7</v>
      </c>
      <c r="AM17" s="392">
        <v>31</v>
      </c>
    </row>
    <row r="18" spans="1:39" s="155" customFormat="1" ht="11.25">
      <c r="A18" s="445">
        <v>2002</v>
      </c>
      <c r="B18" s="155">
        <v>0</v>
      </c>
      <c r="C18" s="155">
        <v>0</v>
      </c>
      <c r="D18" s="155">
        <v>0</v>
      </c>
      <c r="E18" s="155">
        <v>0</v>
      </c>
      <c r="F18" s="155">
        <v>27</v>
      </c>
      <c r="G18" s="155">
        <v>182</v>
      </c>
      <c r="H18" s="155">
        <v>41</v>
      </c>
      <c r="I18" s="155">
        <v>818</v>
      </c>
      <c r="J18" s="155">
        <v>75</v>
      </c>
      <c r="K18" s="155">
        <v>1389</v>
      </c>
      <c r="L18" s="155">
        <v>217</v>
      </c>
      <c r="M18" s="155">
        <v>4169</v>
      </c>
      <c r="N18" s="155">
        <v>221</v>
      </c>
      <c r="O18" s="155">
        <v>4304</v>
      </c>
      <c r="P18" s="155">
        <v>577</v>
      </c>
      <c r="Q18" s="155">
        <v>7993</v>
      </c>
      <c r="R18" s="155">
        <v>219</v>
      </c>
      <c r="S18" s="155">
        <v>5806</v>
      </c>
      <c r="T18" s="155">
        <v>61</v>
      </c>
      <c r="U18" s="155">
        <v>12536</v>
      </c>
      <c r="V18" s="155">
        <v>20</v>
      </c>
      <c r="W18" s="155">
        <v>14516</v>
      </c>
      <c r="X18" s="303">
        <v>13</v>
      </c>
      <c r="Y18" s="155">
        <v>20239</v>
      </c>
      <c r="Z18" s="303">
        <v>14</v>
      </c>
      <c r="AA18" s="155">
        <v>6901</v>
      </c>
      <c r="AB18" s="303">
        <v>14</v>
      </c>
      <c r="AC18" s="155">
        <v>952</v>
      </c>
      <c r="AD18" s="303">
        <v>10</v>
      </c>
      <c r="AE18" s="155">
        <v>163</v>
      </c>
      <c r="AF18" s="155">
        <v>14</v>
      </c>
      <c r="AG18" s="155">
        <v>101</v>
      </c>
      <c r="AH18" s="155">
        <v>8</v>
      </c>
      <c r="AI18" s="155">
        <v>83</v>
      </c>
      <c r="AJ18" s="155">
        <v>6</v>
      </c>
      <c r="AK18" s="155">
        <v>68</v>
      </c>
      <c r="AL18" s="155">
        <v>1</v>
      </c>
      <c r="AM18" s="155">
        <v>40</v>
      </c>
    </row>
    <row r="19" spans="1:39" s="155" customFormat="1" ht="11.25">
      <c r="A19" s="445">
        <v>2003</v>
      </c>
      <c r="B19" s="155">
        <v>0</v>
      </c>
      <c r="C19" s="155">
        <v>0</v>
      </c>
      <c r="D19" s="155">
        <v>0</v>
      </c>
      <c r="E19" s="155">
        <v>0</v>
      </c>
      <c r="F19" s="155">
        <v>0</v>
      </c>
      <c r="G19" s="155">
        <v>0</v>
      </c>
      <c r="H19" s="155">
        <v>17</v>
      </c>
      <c r="I19" s="155">
        <v>186</v>
      </c>
      <c r="J19" s="155">
        <v>48</v>
      </c>
      <c r="K19" s="155">
        <v>1445</v>
      </c>
      <c r="L19" s="155">
        <v>59</v>
      </c>
      <c r="M19" s="155">
        <v>1918</v>
      </c>
      <c r="N19" s="155">
        <v>100</v>
      </c>
      <c r="O19" s="155">
        <v>3467</v>
      </c>
      <c r="P19" s="155">
        <v>172</v>
      </c>
      <c r="Q19" s="155">
        <v>4327</v>
      </c>
      <c r="R19" s="155">
        <v>114</v>
      </c>
      <c r="S19" s="155">
        <v>6316</v>
      </c>
      <c r="T19" s="155">
        <v>21</v>
      </c>
      <c r="U19" s="155">
        <v>7687</v>
      </c>
      <c r="V19" s="155">
        <v>30</v>
      </c>
      <c r="W19" s="155">
        <v>17532</v>
      </c>
      <c r="X19" s="303">
        <v>22</v>
      </c>
      <c r="Y19" s="155">
        <v>12564</v>
      </c>
      <c r="Z19" s="303">
        <v>22</v>
      </c>
      <c r="AA19" s="155">
        <v>4731</v>
      </c>
      <c r="AB19" s="303">
        <v>11</v>
      </c>
      <c r="AC19" s="155">
        <v>1163</v>
      </c>
      <c r="AD19" s="303">
        <v>9</v>
      </c>
      <c r="AE19" s="155">
        <v>665</v>
      </c>
      <c r="AF19" s="155">
        <v>12</v>
      </c>
      <c r="AG19" s="155">
        <v>390</v>
      </c>
      <c r="AH19" s="155">
        <v>14</v>
      </c>
      <c r="AI19" s="155">
        <v>232</v>
      </c>
      <c r="AJ19" s="155">
        <v>12</v>
      </c>
      <c r="AK19" s="155">
        <v>145</v>
      </c>
      <c r="AL19" s="155">
        <v>4</v>
      </c>
      <c r="AM19" s="155">
        <v>89</v>
      </c>
    </row>
    <row r="20" spans="1:39" s="155" customFormat="1" ht="11.25">
      <c r="A20" s="539">
        <v>2004</v>
      </c>
      <c r="B20" s="199">
        <v>0</v>
      </c>
      <c r="C20" s="199">
        <v>0</v>
      </c>
      <c r="D20" s="199">
        <v>0</v>
      </c>
      <c r="E20" s="199">
        <v>0</v>
      </c>
      <c r="F20" s="199">
        <v>0</v>
      </c>
      <c r="G20" s="199">
        <v>0</v>
      </c>
      <c r="H20" s="199">
        <v>0</v>
      </c>
      <c r="I20" s="199">
        <v>0</v>
      </c>
      <c r="J20" s="199">
        <v>22</v>
      </c>
      <c r="K20" s="199">
        <v>243</v>
      </c>
      <c r="L20" s="199">
        <v>66</v>
      </c>
      <c r="M20" s="199">
        <v>1501</v>
      </c>
      <c r="N20" s="199">
        <v>79</v>
      </c>
      <c r="O20" s="199">
        <v>1605</v>
      </c>
      <c r="P20" s="199">
        <v>220</v>
      </c>
      <c r="Q20" s="199">
        <v>4147</v>
      </c>
      <c r="R20" s="199">
        <v>151</v>
      </c>
      <c r="S20" s="199">
        <v>3528</v>
      </c>
      <c r="T20" s="199">
        <v>117</v>
      </c>
      <c r="U20" s="199">
        <v>9723</v>
      </c>
      <c r="V20" s="199">
        <v>120</v>
      </c>
      <c r="W20" s="199">
        <v>11250</v>
      </c>
      <c r="X20" s="669">
        <v>30</v>
      </c>
      <c r="Y20" s="199">
        <v>12819</v>
      </c>
      <c r="Z20" s="669">
        <v>23</v>
      </c>
      <c r="AA20" s="199">
        <v>15394</v>
      </c>
      <c r="AB20" s="669">
        <v>20</v>
      </c>
      <c r="AC20" s="199">
        <v>27248</v>
      </c>
      <c r="AD20" s="669">
        <v>27</v>
      </c>
      <c r="AE20" s="199">
        <v>20111</v>
      </c>
      <c r="AF20" s="199">
        <v>16</v>
      </c>
      <c r="AG20" s="199">
        <v>22121</v>
      </c>
      <c r="AH20" s="199">
        <v>10</v>
      </c>
      <c r="AI20" s="199">
        <v>13607</v>
      </c>
      <c r="AJ20" s="199">
        <v>18</v>
      </c>
      <c r="AK20" s="199">
        <v>11949</v>
      </c>
      <c r="AL20" s="199">
        <v>13</v>
      </c>
      <c r="AM20" s="199">
        <v>5029</v>
      </c>
    </row>
    <row r="21" spans="1:39" s="155" customFormat="1" ht="11.25">
      <c r="A21" s="445">
        <v>2005</v>
      </c>
      <c r="B21" s="155">
        <v>0</v>
      </c>
      <c r="C21" s="155">
        <v>0</v>
      </c>
      <c r="D21" s="155">
        <v>0</v>
      </c>
      <c r="E21" s="155">
        <v>0</v>
      </c>
      <c r="F21" s="155">
        <v>0</v>
      </c>
      <c r="G21" s="155">
        <v>0</v>
      </c>
      <c r="H21" s="155">
        <v>0</v>
      </c>
      <c r="I21" s="155">
        <v>0</v>
      </c>
      <c r="J21" s="155">
        <v>0</v>
      </c>
      <c r="K21" s="155">
        <v>0</v>
      </c>
      <c r="L21" s="155">
        <v>52</v>
      </c>
      <c r="M21" s="155">
        <v>565</v>
      </c>
      <c r="N21" s="155">
        <v>114</v>
      </c>
      <c r="O21" s="155">
        <v>1727</v>
      </c>
      <c r="P21" s="155">
        <v>196</v>
      </c>
      <c r="Q21" s="155">
        <v>2681</v>
      </c>
      <c r="R21" s="155">
        <v>276</v>
      </c>
      <c r="S21" s="155">
        <v>3359</v>
      </c>
      <c r="T21" s="155">
        <v>272</v>
      </c>
      <c r="U21" s="155">
        <v>2291</v>
      </c>
      <c r="V21" s="155">
        <v>124</v>
      </c>
      <c r="W21" s="155">
        <v>9058</v>
      </c>
      <c r="X21" s="303">
        <v>53</v>
      </c>
      <c r="Y21" s="155">
        <v>7691</v>
      </c>
      <c r="Z21" s="303">
        <v>40</v>
      </c>
      <c r="AA21" s="155">
        <v>21739</v>
      </c>
      <c r="AB21" s="303">
        <v>44</v>
      </c>
      <c r="AC21" s="155">
        <v>21369</v>
      </c>
      <c r="AD21" s="303">
        <v>28</v>
      </c>
      <c r="AE21" s="155">
        <v>40258</v>
      </c>
      <c r="AF21" s="155">
        <v>23</v>
      </c>
      <c r="AG21" s="155">
        <v>24626</v>
      </c>
      <c r="AH21" s="155">
        <v>31</v>
      </c>
      <c r="AI21" s="155">
        <v>35363</v>
      </c>
      <c r="AJ21" s="155">
        <v>27</v>
      </c>
      <c r="AK21" s="155">
        <v>19968</v>
      </c>
      <c r="AL21" s="155">
        <v>18</v>
      </c>
      <c r="AM21" s="155">
        <v>15744</v>
      </c>
    </row>
    <row r="22" spans="1:39" s="155" customFormat="1" ht="11.25">
      <c r="A22" s="445">
        <v>2006</v>
      </c>
      <c r="B22" s="155">
        <v>0</v>
      </c>
      <c r="C22" s="155">
        <v>0</v>
      </c>
      <c r="D22" s="155">
        <v>0</v>
      </c>
      <c r="E22" s="155">
        <v>0</v>
      </c>
      <c r="F22" s="155">
        <v>0</v>
      </c>
      <c r="G22" s="155">
        <v>0</v>
      </c>
      <c r="H22" s="155">
        <v>0</v>
      </c>
      <c r="I22" s="155">
        <v>0</v>
      </c>
      <c r="J22" s="155">
        <v>0</v>
      </c>
      <c r="K22" s="155">
        <v>0</v>
      </c>
      <c r="L22" s="155">
        <v>0</v>
      </c>
      <c r="M22" s="155">
        <v>0</v>
      </c>
      <c r="N22" s="155">
        <v>61</v>
      </c>
      <c r="O22" s="155">
        <v>615</v>
      </c>
      <c r="P22" s="155">
        <v>198</v>
      </c>
      <c r="Q22" s="155">
        <v>2735</v>
      </c>
      <c r="R22" s="155">
        <v>172</v>
      </c>
      <c r="S22" s="155">
        <v>2458</v>
      </c>
      <c r="T22" s="155">
        <v>161</v>
      </c>
      <c r="U22" s="155">
        <v>1714</v>
      </c>
      <c r="V22" s="155">
        <v>114</v>
      </c>
      <c r="W22" s="155">
        <v>1722</v>
      </c>
      <c r="X22" s="303">
        <v>78</v>
      </c>
      <c r="Y22" s="155">
        <v>4375</v>
      </c>
      <c r="Z22" s="303">
        <v>81</v>
      </c>
      <c r="AA22" s="155">
        <v>10264</v>
      </c>
      <c r="AB22" s="303">
        <v>80</v>
      </c>
      <c r="AC22" s="155">
        <v>20863</v>
      </c>
      <c r="AD22" s="303">
        <v>80</v>
      </c>
      <c r="AE22" s="155">
        <v>21328</v>
      </c>
      <c r="AF22" s="155">
        <v>40</v>
      </c>
      <c r="AG22" s="155">
        <v>34983</v>
      </c>
      <c r="AH22" s="155">
        <v>41</v>
      </c>
      <c r="AI22" s="155">
        <v>23792</v>
      </c>
      <c r="AJ22" s="155">
        <v>33</v>
      </c>
      <c r="AK22" s="155">
        <v>33572</v>
      </c>
      <c r="AL22" s="155">
        <v>23</v>
      </c>
      <c r="AM22" s="155">
        <v>17240</v>
      </c>
    </row>
    <row r="23" spans="1:39" s="155" customFormat="1" ht="11.25">
      <c r="A23" s="445">
        <v>2007</v>
      </c>
      <c r="B23" s="155">
        <v>0</v>
      </c>
      <c r="C23" s="155">
        <v>0</v>
      </c>
      <c r="D23" s="155">
        <v>0</v>
      </c>
      <c r="E23" s="155">
        <v>0</v>
      </c>
      <c r="F23" s="155">
        <v>0</v>
      </c>
      <c r="G23" s="155">
        <v>0</v>
      </c>
      <c r="H23" s="155">
        <v>0</v>
      </c>
      <c r="I23" s="155">
        <v>0</v>
      </c>
      <c r="J23" s="155">
        <v>0</v>
      </c>
      <c r="K23" s="155">
        <v>0</v>
      </c>
      <c r="L23" s="155">
        <v>0</v>
      </c>
      <c r="M23" s="155">
        <v>0</v>
      </c>
      <c r="N23" s="155">
        <v>1</v>
      </c>
      <c r="O23" s="155">
        <v>2</v>
      </c>
      <c r="P23" s="155">
        <v>277</v>
      </c>
      <c r="Q23" s="155">
        <v>669</v>
      </c>
      <c r="R23" s="155">
        <v>208</v>
      </c>
      <c r="S23" s="155">
        <v>2256</v>
      </c>
      <c r="T23" s="155">
        <v>95</v>
      </c>
      <c r="U23" s="155">
        <v>774</v>
      </c>
      <c r="V23" s="155">
        <v>128</v>
      </c>
      <c r="W23" s="155">
        <v>1753</v>
      </c>
      <c r="X23" s="303">
        <v>174</v>
      </c>
      <c r="Y23" s="155">
        <v>1125</v>
      </c>
      <c r="Z23" s="303">
        <v>297</v>
      </c>
      <c r="AA23" s="155">
        <v>7502</v>
      </c>
      <c r="AB23" s="303">
        <v>469</v>
      </c>
      <c r="AC23" s="155">
        <v>11514</v>
      </c>
      <c r="AD23" s="303">
        <v>264</v>
      </c>
      <c r="AE23" s="155">
        <v>21022</v>
      </c>
      <c r="AF23" s="155">
        <v>268</v>
      </c>
      <c r="AG23" s="155">
        <v>19084</v>
      </c>
      <c r="AH23" s="155">
        <v>248</v>
      </c>
      <c r="AI23" s="155">
        <v>31577</v>
      </c>
      <c r="AJ23" s="155">
        <v>195</v>
      </c>
      <c r="AK23" s="155">
        <v>24449</v>
      </c>
      <c r="AL23" s="155">
        <v>140</v>
      </c>
      <c r="AM23" s="155">
        <v>29222</v>
      </c>
    </row>
    <row r="24" spans="1:39" s="155" customFormat="1" ht="11.25">
      <c r="A24" s="445">
        <v>2008</v>
      </c>
      <c r="B24" s="155">
        <v>0</v>
      </c>
      <c r="C24" s="155">
        <v>0</v>
      </c>
      <c r="D24" s="155">
        <v>0</v>
      </c>
      <c r="E24" s="155">
        <v>0</v>
      </c>
      <c r="F24" s="155">
        <v>0</v>
      </c>
      <c r="G24" s="155">
        <v>0</v>
      </c>
      <c r="H24" s="155">
        <v>0</v>
      </c>
      <c r="I24" s="155">
        <v>0</v>
      </c>
      <c r="J24" s="155">
        <v>0</v>
      </c>
      <c r="K24" s="155">
        <v>0</v>
      </c>
      <c r="L24" s="155">
        <v>0</v>
      </c>
      <c r="M24" s="155">
        <v>0</v>
      </c>
      <c r="N24" s="155">
        <v>0</v>
      </c>
      <c r="O24" s="155">
        <v>0</v>
      </c>
      <c r="P24" s="155">
        <v>0</v>
      </c>
      <c r="Q24" s="155">
        <v>0</v>
      </c>
      <c r="R24" s="155">
        <v>62</v>
      </c>
      <c r="S24" s="155">
        <v>226</v>
      </c>
      <c r="T24" s="155">
        <v>44</v>
      </c>
      <c r="U24" s="155">
        <v>515</v>
      </c>
      <c r="V24" s="155">
        <v>112</v>
      </c>
      <c r="W24" s="155">
        <v>666</v>
      </c>
      <c r="X24" s="303">
        <v>233</v>
      </c>
      <c r="Y24" s="155">
        <v>709</v>
      </c>
      <c r="Z24" s="303">
        <v>547</v>
      </c>
      <c r="AA24" s="155">
        <v>1933</v>
      </c>
      <c r="AB24" s="303">
        <v>1020</v>
      </c>
      <c r="AC24" s="155">
        <v>8463</v>
      </c>
      <c r="AD24" s="303">
        <v>1022</v>
      </c>
      <c r="AE24" s="155">
        <v>11053</v>
      </c>
      <c r="AF24" s="155">
        <v>388</v>
      </c>
      <c r="AG24" s="155">
        <v>15524</v>
      </c>
      <c r="AH24" s="155">
        <v>684</v>
      </c>
      <c r="AI24" s="155">
        <v>13784</v>
      </c>
      <c r="AJ24" s="155">
        <v>744</v>
      </c>
      <c r="AK24" s="155">
        <v>27906</v>
      </c>
      <c r="AL24" s="155">
        <v>582</v>
      </c>
      <c r="AM24" s="155">
        <v>18463</v>
      </c>
    </row>
    <row r="25" spans="1:39" s="155" customFormat="1" ht="11.25">
      <c r="A25" s="445">
        <v>2009</v>
      </c>
      <c r="B25" s="155">
        <v>0</v>
      </c>
      <c r="C25" s="155">
        <v>0</v>
      </c>
      <c r="D25" s="155">
        <v>0</v>
      </c>
      <c r="E25" s="155">
        <v>0</v>
      </c>
      <c r="F25" s="155">
        <v>0</v>
      </c>
      <c r="G25" s="155">
        <v>0</v>
      </c>
      <c r="H25" s="155">
        <v>0</v>
      </c>
      <c r="I25" s="155">
        <v>0</v>
      </c>
      <c r="J25" s="155">
        <v>0</v>
      </c>
      <c r="K25" s="155">
        <v>0</v>
      </c>
      <c r="L25" s="155">
        <v>0</v>
      </c>
      <c r="M25" s="155">
        <v>0</v>
      </c>
      <c r="N25" s="155">
        <v>0</v>
      </c>
      <c r="O25" s="155">
        <v>0</v>
      </c>
      <c r="P25" s="155">
        <v>0</v>
      </c>
      <c r="Q25" s="155">
        <v>0</v>
      </c>
      <c r="R25" s="155">
        <v>0</v>
      </c>
      <c r="S25" s="155">
        <v>0</v>
      </c>
      <c r="T25" s="155">
        <v>13</v>
      </c>
      <c r="U25" s="155">
        <v>105</v>
      </c>
      <c r="V25" s="155">
        <v>37</v>
      </c>
      <c r="W25" s="155">
        <v>295</v>
      </c>
      <c r="X25" s="303">
        <v>96</v>
      </c>
      <c r="Y25" s="155">
        <v>284</v>
      </c>
      <c r="Z25" s="303">
        <v>382</v>
      </c>
      <c r="AA25" s="155">
        <v>1319</v>
      </c>
      <c r="AB25" s="303">
        <v>557</v>
      </c>
      <c r="AC25" s="155">
        <v>1760</v>
      </c>
      <c r="AD25" s="303">
        <v>675</v>
      </c>
      <c r="AE25" s="155">
        <v>7303</v>
      </c>
      <c r="AF25" s="155">
        <v>495</v>
      </c>
      <c r="AG25" s="155">
        <v>8219</v>
      </c>
      <c r="AH25" s="155">
        <v>211</v>
      </c>
      <c r="AI25" s="155">
        <v>9509</v>
      </c>
      <c r="AJ25" s="155">
        <v>464</v>
      </c>
      <c r="AK25" s="155">
        <v>10540</v>
      </c>
      <c r="AL25" s="155">
        <v>432</v>
      </c>
      <c r="AM25" s="155">
        <v>18920</v>
      </c>
    </row>
    <row r="26" spans="1:39" s="155" customFormat="1" ht="11.25">
      <c r="A26" s="539">
        <v>2010</v>
      </c>
      <c r="B26" s="199">
        <v>0</v>
      </c>
      <c r="C26" s="199">
        <v>0</v>
      </c>
      <c r="D26" s="199">
        <v>0</v>
      </c>
      <c r="E26" s="199">
        <v>0</v>
      </c>
      <c r="F26" s="199">
        <v>0</v>
      </c>
      <c r="G26" s="199">
        <v>0</v>
      </c>
      <c r="H26" s="199">
        <v>0</v>
      </c>
      <c r="I26" s="199">
        <v>0</v>
      </c>
      <c r="J26" s="199">
        <v>0</v>
      </c>
      <c r="K26" s="199">
        <v>0</v>
      </c>
      <c r="L26" s="199">
        <v>0</v>
      </c>
      <c r="M26" s="199">
        <v>0</v>
      </c>
      <c r="N26" s="199">
        <v>0</v>
      </c>
      <c r="O26" s="199">
        <v>0</v>
      </c>
      <c r="P26" s="199">
        <v>0</v>
      </c>
      <c r="Q26" s="199">
        <v>0</v>
      </c>
      <c r="R26" s="199">
        <v>0</v>
      </c>
      <c r="S26" s="199">
        <v>0</v>
      </c>
      <c r="T26" s="199">
        <v>0</v>
      </c>
      <c r="U26" s="199">
        <v>0</v>
      </c>
      <c r="V26" s="199">
        <v>29</v>
      </c>
      <c r="W26" s="199">
        <v>89</v>
      </c>
      <c r="X26" s="669">
        <v>121</v>
      </c>
      <c r="Y26" s="199">
        <v>287</v>
      </c>
      <c r="Z26" s="669">
        <v>241</v>
      </c>
      <c r="AA26" s="199">
        <v>615</v>
      </c>
      <c r="AB26" s="669">
        <v>501</v>
      </c>
      <c r="AC26" s="199">
        <v>1941</v>
      </c>
      <c r="AD26" s="669">
        <v>514</v>
      </c>
      <c r="AE26" s="199">
        <v>2518</v>
      </c>
      <c r="AF26" s="199">
        <v>713</v>
      </c>
      <c r="AG26" s="199">
        <v>8247</v>
      </c>
      <c r="AH26" s="199">
        <v>631</v>
      </c>
      <c r="AI26" s="199">
        <v>7397</v>
      </c>
      <c r="AJ26" s="199">
        <v>326</v>
      </c>
      <c r="AK26" s="199">
        <v>9808</v>
      </c>
      <c r="AL26" s="199">
        <v>355</v>
      </c>
      <c r="AM26" s="199">
        <v>10260</v>
      </c>
    </row>
    <row r="27" spans="1:39" s="155" customFormat="1" ht="11.25">
      <c r="A27" s="445">
        <v>2011</v>
      </c>
      <c r="B27" s="156">
        <v>0</v>
      </c>
      <c r="C27" s="156">
        <v>0</v>
      </c>
      <c r="D27" s="156">
        <v>0</v>
      </c>
      <c r="E27" s="156">
        <v>0</v>
      </c>
      <c r="F27" s="156">
        <v>0</v>
      </c>
      <c r="G27" s="156">
        <v>0</v>
      </c>
      <c r="H27" s="156">
        <v>0</v>
      </c>
      <c r="I27" s="156">
        <v>0</v>
      </c>
      <c r="J27" s="156">
        <v>0</v>
      </c>
      <c r="K27" s="156">
        <v>0</v>
      </c>
      <c r="L27" s="156">
        <v>0</v>
      </c>
      <c r="M27" s="156">
        <v>0</v>
      </c>
      <c r="N27" s="156">
        <v>0</v>
      </c>
      <c r="O27" s="156">
        <v>0</v>
      </c>
      <c r="P27" s="156">
        <v>0</v>
      </c>
      <c r="Q27" s="156">
        <v>0</v>
      </c>
      <c r="R27" s="156">
        <v>0</v>
      </c>
      <c r="S27" s="156">
        <v>0</v>
      </c>
      <c r="T27" s="155">
        <v>0</v>
      </c>
      <c r="U27" s="155">
        <v>0</v>
      </c>
      <c r="V27" s="155">
        <v>0</v>
      </c>
      <c r="W27" s="155">
        <v>8</v>
      </c>
      <c r="X27" s="303">
        <v>92</v>
      </c>
      <c r="Y27" s="155">
        <v>107</v>
      </c>
      <c r="Z27" s="303">
        <v>276</v>
      </c>
      <c r="AA27" s="155">
        <v>351</v>
      </c>
      <c r="AB27" s="303">
        <v>346</v>
      </c>
      <c r="AC27" s="155">
        <v>953</v>
      </c>
      <c r="AD27" s="303">
        <v>464</v>
      </c>
      <c r="AE27" s="155">
        <v>2252</v>
      </c>
      <c r="AF27" s="155">
        <v>437</v>
      </c>
      <c r="AG27" s="155">
        <v>3517</v>
      </c>
      <c r="AH27" s="155">
        <v>692</v>
      </c>
      <c r="AI27" s="155">
        <v>6891</v>
      </c>
      <c r="AJ27" s="155">
        <v>865</v>
      </c>
      <c r="AK27" s="155">
        <v>8084</v>
      </c>
      <c r="AL27" s="155">
        <v>301</v>
      </c>
      <c r="AM27" s="155">
        <v>7637</v>
      </c>
    </row>
    <row r="28" spans="1:39" s="155" customFormat="1" ht="11.25">
      <c r="A28" s="445">
        <v>2012</v>
      </c>
      <c r="B28" s="156">
        <v>0</v>
      </c>
      <c r="C28" s="156">
        <v>0</v>
      </c>
      <c r="D28" s="156">
        <v>0</v>
      </c>
      <c r="E28" s="156">
        <v>0</v>
      </c>
      <c r="F28" s="156">
        <v>0</v>
      </c>
      <c r="G28" s="156">
        <v>0</v>
      </c>
      <c r="H28" s="156">
        <v>0</v>
      </c>
      <c r="I28" s="156">
        <v>0</v>
      </c>
      <c r="J28" s="156">
        <v>0</v>
      </c>
      <c r="K28" s="156">
        <v>0</v>
      </c>
      <c r="L28" s="156">
        <v>0</v>
      </c>
      <c r="M28" s="156">
        <v>0</v>
      </c>
      <c r="N28" s="156">
        <v>0</v>
      </c>
      <c r="O28" s="156">
        <v>0</v>
      </c>
      <c r="P28" s="156">
        <v>0</v>
      </c>
      <c r="Q28" s="156">
        <v>0</v>
      </c>
      <c r="R28" s="156">
        <v>0</v>
      </c>
      <c r="S28" s="156">
        <v>0</v>
      </c>
      <c r="T28" s="155">
        <v>0</v>
      </c>
      <c r="U28" s="155">
        <v>0</v>
      </c>
      <c r="V28" s="155">
        <v>0</v>
      </c>
      <c r="W28" s="155">
        <v>0</v>
      </c>
      <c r="X28" s="303">
        <v>0</v>
      </c>
      <c r="Y28" s="155">
        <v>2</v>
      </c>
      <c r="Z28" s="303">
        <v>187</v>
      </c>
      <c r="AA28" s="155">
        <v>200</v>
      </c>
      <c r="AB28" s="303">
        <v>535</v>
      </c>
      <c r="AC28" s="155">
        <v>680</v>
      </c>
      <c r="AD28" s="303">
        <v>407</v>
      </c>
      <c r="AE28" s="155">
        <v>1527</v>
      </c>
      <c r="AF28" s="155">
        <v>402</v>
      </c>
      <c r="AG28" s="155">
        <v>3448</v>
      </c>
      <c r="AH28" s="155">
        <v>576</v>
      </c>
      <c r="AI28" s="155">
        <v>2468</v>
      </c>
      <c r="AJ28" s="155">
        <v>1428</v>
      </c>
      <c r="AK28" s="155">
        <v>8764</v>
      </c>
      <c r="AL28" s="155">
        <v>1135</v>
      </c>
      <c r="AM28" s="155">
        <v>8099</v>
      </c>
    </row>
    <row r="29" spans="1:39" s="155" customFormat="1" ht="11.25">
      <c r="A29" s="445">
        <v>2013</v>
      </c>
      <c r="B29" s="197">
        <v>0</v>
      </c>
      <c r="C29" s="156">
        <v>0</v>
      </c>
      <c r="D29" s="156">
        <v>0</v>
      </c>
      <c r="E29" s="156">
        <v>0</v>
      </c>
      <c r="F29" s="156">
        <v>0</v>
      </c>
      <c r="G29" s="156">
        <v>0</v>
      </c>
      <c r="H29" s="156">
        <v>0</v>
      </c>
      <c r="I29" s="156">
        <v>0</v>
      </c>
      <c r="J29" s="156">
        <v>0</v>
      </c>
      <c r="K29" s="156">
        <v>0</v>
      </c>
      <c r="L29" s="156">
        <v>0</v>
      </c>
      <c r="M29" s="156">
        <v>0</v>
      </c>
      <c r="N29" s="156">
        <v>0</v>
      </c>
      <c r="O29" s="156">
        <v>0</v>
      </c>
      <c r="P29" s="156">
        <v>0</v>
      </c>
      <c r="Q29" s="156">
        <v>0</v>
      </c>
      <c r="R29" s="156">
        <v>0</v>
      </c>
      <c r="S29" s="156">
        <v>0</v>
      </c>
      <c r="T29" s="155">
        <v>0</v>
      </c>
      <c r="U29" s="155">
        <v>0</v>
      </c>
      <c r="V29" s="155">
        <v>0</v>
      </c>
      <c r="W29" s="155">
        <v>0</v>
      </c>
      <c r="X29" s="303">
        <v>0</v>
      </c>
      <c r="Y29" s="155">
        <v>0</v>
      </c>
      <c r="Z29" s="303">
        <v>0</v>
      </c>
      <c r="AA29" s="155">
        <v>9</v>
      </c>
      <c r="AB29" s="303">
        <v>298</v>
      </c>
      <c r="AC29" s="155">
        <v>349</v>
      </c>
      <c r="AD29" s="303">
        <v>525</v>
      </c>
      <c r="AE29" s="155">
        <v>1114</v>
      </c>
      <c r="AF29" s="155">
        <v>404</v>
      </c>
      <c r="AG29" s="155">
        <v>1913</v>
      </c>
      <c r="AH29" s="155">
        <v>568</v>
      </c>
      <c r="AI29" s="155">
        <v>2257</v>
      </c>
      <c r="AJ29" s="155">
        <v>816</v>
      </c>
      <c r="AK29" s="155">
        <v>2886</v>
      </c>
      <c r="AL29" s="155">
        <v>1336</v>
      </c>
      <c r="AM29" s="155">
        <v>7834</v>
      </c>
    </row>
    <row r="30" spans="1:39" s="155" customFormat="1" ht="11.25">
      <c r="A30" s="445">
        <v>2014</v>
      </c>
      <c r="B30" s="275">
        <v>0</v>
      </c>
      <c r="C30" s="156">
        <v>0</v>
      </c>
      <c r="D30" s="156">
        <v>0</v>
      </c>
      <c r="E30" s="156">
        <v>0</v>
      </c>
      <c r="F30" s="156">
        <v>0</v>
      </c>
      <c r="G30" s="156">
        <v>0</v>
      </c>
      <c r="H30" s="156">
        <v>0</v>
      </c>
      <c r="I30" s="156">
        <v>0</v>
      </c>
      <c r="J30" s="156">
        <v>0</v>
      </c>
      <c r="K30" s="156">
        <v>0</v>
      </c>
      <c r="L30" s="156">
        <v>0</v>
      </c>
      <c r="M30" s="156">
        <v>0</v>
      </c>
      <c r="N30" s="156">
        <v>0</v>
      </c>
      <c r="O30" s="156">
        <v>0</v>
      </c>
      <c r="P30" s="156">
        <v>0</v>
      </c>
      <c r="Q30" s="156">
        <v>0</v>
      </c>
      <c r="R30" s="156">
        <v>0</v>
      </c>
      <c r="S30" s="156">
        <v>0</v>
      </c>
      <c r="T30" s="155">
        <v>0</v>
      </c>
      <c r="U30" s="155">
        <v>0</v>
      </c>
      <c r="V30" s="155">
        <v>0</v>
      </c>
      <c r="W30" s="155">
        <v>0</v>
      </c>
      <c r="X30" s="303">
        <v>0</v>
      </c>
      <c r="Y30" s="155">
        <v>0</v>
      </c>
      <c r="Z30" s="303">
        <v>0</v>
      </c>
      <c r="AA30" s="155">
        <v>0</v>
      </c>
      <c r="AB30" s="303">
        <v>4</v>
      </c>
      <c r="AC30" s="155">
        <v>6</v>
      </c>
      <c r="AD30" s="303">
        <v>296</v>
      </c>
      <c r="AE30" s="155">
        <v>342</v>
      </c>
      <c r="AF30" s="155">
        <v>421</v>
      </c>
      <c r="AG30" s="155">
        <v>1332</v>
      </c>
      <c r="AH30" s="155">
        <v>515</v>
      </c>
      <c r="AI30" s="155">
        <v>1559</v>
      </c>
      <c r="AJ30" s="155">
        <v>636</v>
      </c>
      <c r="AK30" s="155">
        <v>2594</v>
      </c>
      <c r="AL30" s="155">
        <v>579</v>
      </c>
      <c r="AM30" s="155">
        <v>2906</v>
      </c>
    </row>
    <row r="31" spans="1:39" s="155" customFormat="1" ht="11.25">
      <c r="A31" s="243">
        <v>2015</v>
      </c>
      <c r="B31" s="197">
        <v>0</v>
      </c>
      <c r="C31" s="156">
        <v>0</v>
      </c>
      <c r="D31" s="156">
        <v>0</v>
      </c>
      <c r="E31" s="156">
        <v>0</v>
      </c>
      <c r="F31" s="156">
        <v>0</v>
      </c>
      <c r="G31" s="156">
        <v>0</v>
      </c>
      <c r="H31" s="156">
        <v>0</v>
      </c>
      <c r="I31" s="156">
        <v>0</v>
      </c>
      <c r="J31" s="156">
        <v>0</v>
      </c>
      <c r="K31" s="156">
        <v>0</v>
      </c>
      <c r="L31" s="156">
        <v>0</v>
      </c>
      <c r="M31" s="156">
        <v>0</v>
      </c>
      <c r="N31" s="156">
        <v>0</v>
      </c>
      <c r="O31" s="156">
        <v>0</v>
      </c>
      <c r="P31" s="156">
        <v>0</v>
      </c>
      <c r="Q31" s="156">
        <v>0</v>
      </c>
      <c r="R31" s="156">
        <v>0</v>
      </c>
      <c r="S31" s="156">
        <v>0</v>
      </c>
      <c r="T31" s="155">
        <v>0</v>
      </c>
      <c r="U31" s="155">
        <v>0</v>
      </c>
      <c r="V31" s="155">
        <v>0</v>
      </c>
      <c r="W31" s="155">
        <v>0</v>
      </c>
      <c r="X31" s="303">
        <v>0</v>
      </c>
      <c r="Y31" s="155">
        <v>0</v>
      </c>
      <c r="Z31" s="303">
        <v>0</v>
      </c>
      <c r="AA31" s="155">
        <v>0</v>
      </c>
      <c r="AB31" s="303">
        <v>0</v>
      </c>
      <c r="AC31" s="155">
        <v>0</v>
      </c>
      <c r="AD31" s="303">
        <v>0</v>
      </c>
      <c r="AE31" s="155">
        <v>1</v>
      </c>
      <c r="AF31" s="155">
        <v>286</v>
      </c>
      <c r="AG31" s="155">
        <v>350</v>
      </c>
      <c r="AH31" s="155">
        <v>489</v>
      </c>
      <c r="AI31" s="155">
        <v>1221</v>
      </c>
      <c r="AJ31" s="155">
        <v>574</v>
      </c>
      <c r="AK31" s="155">
        <v>1950</v>
      </c>
      <c r="AL31" s="155">
        <v>476</v>
      </c>
      <c r="AM31" s="155">
        <v>2278</v>
      </c>
    </row>
    <row r="32" spans="1:39" s="155" customFormat="1" ht="11.25">
      <c r="A32" s="243">
        <v>2016</v>
      </c>
      <c r="B32" s="197">
        <v>0</v>
      </c>
      <c r="C32" s="156">
        <v>0</v>
      </c>
      <c r="D32" s="156">
        <v>0</v>
      </c>
      <c r="E32" s="156">
        <v>0</v>
      </c>
      <c r="F32" s="156">
        <v>0</v>
      </c>
      <c r="G32" s="156">
        <v>0</v>
      </c>
      <c r="H32" s="156">
        <v>0</v>
      </c>
      <c r="I32" s="156">
        <v>0</v>
      </c>
      <c r="J32" s="156">
        <v>0</v>
      </c>
      <c r="K32" s="156">
        <v>0</v>
      </c>
      <c r="L32" s="156">
        <v>0</v>
      </c>
      <c r="M32" s="156">
        <v>0</v>
      </c>
      <c r="N32" s="156">
        <v>0</v>
      </c>
      <c r="O32" s="156">
        <v>0</v>
      </c>
      <c r="P32" s="156">
        <v>0</v>
      </c>
      <c r="Q32" s="156">
        <v>0</v>
      </c>
      <c r="R32" s="156">
        <v>0</v>
      </c>
      <c r="S32" s="156">
        <v>0</v>
      </c>
      <c r="T32" s="155">
        <v>0</v>
      </c>
      <c r="U32" s="155">
        <v>0</v>
      </c>
      <c r="V32" s="155">
        <v>0</v>
      </c>
      <c r="W32" s="155">
        <v>0</v>
      </c>
      <c r="X32" s="303">
        <v>0</v>
      </c>
      <c r="Y32" s="155">
        <v>0</v>
      </c>
      <c r="Z32" s="303">
        <v>0</v>
      </c>
      <c r="AA32" s="155">
        <v>0</v>
      </c>
      <c r="AB32" s="303">
        <v>0</v>
      </c>
      <c r="AC32" s="155">
        <v>0</v>
      </c>
      <c r="AD32" s="303">
        <v>0</v>
      </c>
      <c r="AE32" s="155">
        <v>0</v>
      </c>
      <c r="AF32" s="155">
        <v>0</v>
      </c>
      <c r="AG32" s="155">
        <v>1</v>
      </c>
      <c r="AH32" s="155">
        <v>358</v>
      </c>
      <c r="AI32" s="155">
        <v>345</v>
      </c>
      <c r="AJ32" s="155">
        <v>692</v>
      </c>
      <c r="AK32" s="155">
        <v>1522</v>
      </c>
      <c r="AL32" s="155">
        <v>404</v>
      </c>
      <c r="AM32" s="155">
        <v>1621</v>
      </c>
    </row>
    <row r="33" spans="1:39" s="155" customFormat="1" ht="11.25">
      <c r="A33" s="243">
        <v>2017</v>
      </c>
      <c r="B33" s="197">
        <v>0</v>
      </c>
      <c r="C33" s="156">
        <v>0</v>
      </c>
      <c r="D33" s="156">
        <v>0</v>
      </c>
      <c r="E33" s="156">
        <v>0</v>
      </c>
      <c r="F33" s="156">
        <v>0</v>
      </c>
      <c r="G33" s="156">
        <v>0</v>
      </c>
      <c r="H33" s="156">
        <v>0</v>
      </c>
      <c r="I33" s="156">
        <v>0</v>
      </c>
      <c r="J33" s="156">
        <v>0</v>
      </c>
      <c r="K33" s="156">
        <v>0</v>
      </c>
      <c r="L33" s="156">
        <v>0</v>
      </c>
      <c r="M33" s="156">
        <v>0</v>
      </c>
      <c r="N33" s="156">
        <v>0</v>
      </c>
      <c r="O33" s="156">
        <v>0</v>
      </c>
      <c r="P33" s="156">
        <v>0</v>
      </c>
      <c r="Q33" s="156">
        <v>0</v>
      </c>
      <c r="R33" s="156">
        <v>0</v>
      </c>
      <c r="S33" s="156">
        <v>0</v>
      </c>
      <c r="T33" s="155">
        <v>0</v>
      </c>
      <c r="U33" s="155">
        <v>0</v>
      </c>
      <c r="V33" s="155">
        <v>0</v>
      </c>
      <c r="W33" s="155">
        <v>0</v>
      </c>
      <c r="X33" s="303">
        <v>0</v>
      </c>
      <c r="Y33" s="155">
        <v>0</v>
      </c>
      <c r="Z33" s="303">
        <v>0</v>
      </c>
      <c r="AA33" s="155">
        <v>0</v>
      </c>
      <c r="AB33" s="303">
        <v>0</v>
      </c>
      <c r="AC33" s="155">
        <v>0</v>
      </c>
      <c r="AD33" s="303">
        <v>0</v>
      </c>
      <c r="AE33" s="155">
        <v>0</v>
      </c>
      <c r="AF33" s="155">
        <v>0</v>
      </c>
      <c r="AG33" s="155">
        <v>0</v>
      </c>
      <c r="AH33" s="155">
        <v>0</v>
      </c>
      <c r="AI33" s="155">
        <v>0</v>
      </c>
      <c r="AJ33" s="155">
        <v>514</v>
      </c>
      <c r="AK33" s="155">
        <v>499</v>
      </c>
      <c r="AL33" s="155">
        <v>532</v>
      </c>
      <c r="AM33" s="155">
        <v>997</v>
      </c>
    </row>
    <row r="34" spans="1:39" s="155" customFormat="1" ht="11.25">
      <c r="A34" s="243">
        <v>2018</v>
      </c>
      <c r="B34" s="197">
        <v>0</v>
      </c>
      <c r="C34" s="156">
        <v>0</v>
      </c>
      <c r="D34" s="156">
        <v>0</v>
      </c>
      <c r="E34" s="156">
        <v>0</v>
      </c>
      <c r="F34" s="156">
        <v>0</v>
      </c>
      <c r="G34" s="156">
        <v>0</v>
      </c>
      <c r="H34" s="156">
        <v>0</v>
      </c>
      <c r="I34" s="156">
        <v>0</v>
      </c>
      <c r="J34" s="156">
        <v>0</v>
      </c>
      <c r="K34" s="156">
        <v>0</v>
      </c>
      <c r="L34" s="156">
        <v>0</v>
      </c>
      <c r="M34" s="156">
        <v>0</v>
      </c>
      <c r="N34" s="156">
        <v>0</v>
      </c>
      <c r="O34" s="156">
        <v>0</v>
      </c>
      <c r="P34" s="156">
        <v>0</v>
      </c>
      <c r="Q34" s="156">
        <v>0</v>
      </c>
      <c r="R34" s="156">
        <v>0</v>
      </c>
      <c r="S34" s="156">
        <v>0</v>
      </c>
      <c r="T34" s="155">
        <v>0</v>
      </c>
      <c r="U34" s="155">
        <v>0</v>
      </c>
      <c r="V34" s="155">
        <v>0</v>
      </c>
      <c r="W34" s="155">
        <v>0</v>
      </c>
      <c r="X34" s="303">
        <v>0</v>
      </c>
      <c r="Y34" s="155">
        <v>0</v>
      </c>
      <c r="Z34" s="303">
        <v>0</v>
      </c>
      <c r="AA34" s="155">
        <v>0</v>
      </c>
      <c r="AB34" s="303">
        <v>0</v>
      </c>
      <c r="AC34" s="155">
        <v>0</v>
      </c>
      <c r="AD34" s="303">
        <v>0</v>
      </c>
      <c r="AE34" s="155">
        <v>0</v>
      </c>
      <c r="AF34" s="155">
        <v>0</v>
      </c>
      <c r="AG34" s="155">
        <v>0</v>
      </c>
      <c r="AH34" s="155">
        <v>0</v>
      </c>
      <c r="AI34" s="155">
        <v>0</v>
      </c>
      <c r="AJ34" s="155">
        <v>0</v>
      </c>
      <c r="AK34" s="155">
        <v>0</v>
      </c>
      <c r="AL34" s="155">
        <v>230</v>
      </c>
      <c r="AM34" s="155">
        <v>350</v>
      </c>
    </row>
    <row r="35" spans="1:39" s="155" customFormat="1" ht="11.25">
      <c r="A35" s="243" t="s">
        <v>426</v>
      </c>
      <c r="B35" s="197">
        <f>SUM(B4:B33)</f>
        <v>16981</v>
      </c>
      <c r="C35" s="275">
        <f t="shared" ref="C35:AK35" si="0">SUM(C4:C33)</f>
        <v>103413</v>
      </c>
      <c r="D35" s="275">
        <f t="shared" si="0"/>
        <v>15947</v>
      </c>
      <c r="E35" s="275">
        <f t="shared" si="0"/>
        <v>116837</v>
      </c>
      <c r="F35" s="275">
        <f t="shared" si="0"/>
        <v>21546</v>
      </c>
      <c r="G35" s="275">
        <f t="shared" si="0"/>
        <v>120863</v>
      </c>
      <c r="H35" s="275">
        <f t="shared" si="0"/>
        <v>29468</v>
      </c>
      <c r="I35" s="275">
        <f t="shared" si="0"/>
        <v>134793</v>
      </c>
      <c r="J35" s="275">
        <f t="shared" si="0"/>
        <v>27725</v>
      </c>
      <c r="K35" s="275">
        <f t="shared" si="0"/>
        <v>134813</v>
      </c>
      <c r="L35" s="275">
        <f t="shared" si="0"/>
        <v>25649</v>
      </c>
      <c r="M35" s="275">
        <f t="shared" si="0"/>
        <v>134863</v>
      </c>
      <c r="N35" s="275">
        <f t="shared" si="0"/>
        <v>16205</v>
      </c>
      <c r="O35" s="275">
        <f t="shared" si="0"/>
        <v>114079</v>
      </c>
      <c r="P35" s="275">
        <f t="shared" si="0"/>
        <v>12697</v>
      </c>
      <c r="Q35" s="275">
        <f t="shared" si="0"/>
        <v>114881</v>
      </c>
      <c r="R35" s="275">
        <f t="shared" si="0"/>
        <v>5168</v>
      </c>
      <c r="S35" s="275">
        <f t="shared" si="0"/>
        <v>90443</v>
      </c>
      <c r="T35" s="275">
        <f t="shared" si="0"/>
        <v>1679</v>
      </c>
      <c r="U35" s="275">
        <f t="shared" si="0"/>
        <v>69351</v>
      </c>
      <c r="V35" s="275">
        <f t="shared" si="0"/>
        <v>871</v>
      </c>
      <c r="W35" s="275">
        <f t="shared" si="0"/>
        <v>89880</v>
      </c>
      <c r="X35" s="670">
        <f t="shared" si="0"/>
        <v>998</v>
      </c>
      <c r="Y35" s="275">
        <f t="shared" si="0"/>
        <v>82379</v>
      </c>
      <c r="Z35" s="275">
        <f t="shared" si="0"/>
        <v>2163</v>
      </c>
      <c r="AA35" s="275">
        <f t="shared" si="0"/>
        <v>78914</v>
      </c>
      <c r="AB35" s="275">
        <f t="shared" si="0"/>
        <v>4011</v>
      </c>
      <c r="AC35" s="275">
        <f t="shared" si="0"/>
        <v>99744</v>
      </c>
      <c r="AD35" s="275">
        <f t="shared" si="0"/>
        <v>4517</v>
      </c>
      <c r="AE35" s="275">
        <f t="shared" si="0"/>
        <v>131867</v>
      </c>
      <c r="AF35" s="275">
        <f t="shared" si="0"/>
        <v>4353</v>
      </c>
      <c r="AG35" s="275">
        <f t="shared" si="0"/>
        <v>146333</v>
      </c>
      <c r="AH35" s="275">
        <f t="shared" si="0"/>
        <v>5920</v>
      </c>
      <c r="AI35" s="275">
        <f t="shared" si="0"/>
        <v>152688</v>
      </c>
      <c r="AJ35" s="275">
        <f t="shared" si="0"/>
        <v>8622</v>
      </c>
      <c r="AK35" s="275">
        <f t="shared" si="0"/>
        <v>167753</v>
      </c>
      <c r="AL35" s="275">
        <f t="shared" ref="AL35:AM35" si="1">SUM(AL4:AL33)</f>
        <v>7366</v>
      </c>
      <c r="AM35" s="275">
        <f t="shared" si="1"/>
        <v>149516</v>
      </c>
    </row>
    <row r="36" spans="1:39" s="155" customFormat="1" ht="11.25">
      <c r="A36" s="243"/>
      <c r="B36" s="156"/>
      <c r="C36" s="156"/>
      <c r="D36" s="156"/>
      <c r="E36" s="156"/>
      <c r="F36" s="156"/>
      <c r="G36" s="156"/>
      <c r="H36" s="156"/>
      <c r="I36" s="156"/>
      <c r="J36" s="156"/>
      <c r="K36" s="156"/>
      <c r="L36" s="156"/>
      <c r="M36" s="156"/>
      <c r="N36" s="156"/>
      <c r="O36" s="156"/>
      <c r="P36" s="156"/>
      <c r="Q36" s="156"/>
      <c r="R36" s="156"/>
      <c r="S36" s="156"/>
      <c r="T36" s="156"/>
      <c r="U36" s="156"/>
      <c r="V36" s="156"/>
      <c r="W36" s="156"/>
      <c r="X36" s="156"/>
      <c r="Y36" s="156"/>
      <c r="Z36" s="156"/>
      <c r="AA36" s="156"/>
      <c r="AB36" s="156"/>
      <c r="AC36" s="156"/>
      <c r="AD36" s="156"/>
      <c r="AE36" s="156"/>
      <c r="AF36" s="156"/>
      <c r="AG36" s="156"/>
    </row>
    <row r="37" spans="1:39">
      <c r="AB37" s="155"/>
      <c r="AC37" s="155"/>
    </row>
    <row r="38" spans="1:39">
      <c r="A38" s="159" t="s">
        <v>1198</v>
      </c>
      <c r="B38" s="160"/>
      <c r="C38" s="160"/>
      <c r="D38" s="159"/>
      <c r="E38" s="16"/>
      <c r="F38" s="16"/>
    </row>
    <row r="39" spans="1:39" ht="17.25" customHeight="1">
      <c r="A39" s="161" t="s">
        <v>400</v>
      </c>
      <c r="B39" s="158" t="s">
        <v>405</v>
      </c>
      <c r="C39" s="161" t="s">
        <v>427</v>
      </c>
      <c r="D39" s="157"/>
    </row>
    <row r="40" spans="1:39">
      <c r="A40" s="372" t="s">
        <v>709</v>
      </c>
      <c r="B40" s="373">
        <f>SUM(AL4:AL15)</f>
        <v>1026</v>
      </c>
      <c r="C40" s="373">
        <f>SUM(AM4:AM15)</f>
        <v>3063</v>
      </c>
      <c r="D40" s="157"/>
    </row>
    <row r="41" spans="1:39">
      <c r="A41" s="372" t="s">
        <v>1033</v>
      </c>
      <c r="B41" s="373">
        <f>SUM(AL16:AL20)</f>
        <v>27</v>
      </c>
      <c r="C41" s="373">
        <f>SUM(AM16:AM20)</f>
        <v>5232</v>
      </c>
      <c r="D41" s="157"/>
    </row>
    <row r="42" spans="1:39">
      <c r="A42" s="372">
        <v>2005</v>
      </c>
      <c r="B42" s="373">
        <f>AL21</f>
        <v>18</v>
      </c>
      <c r="C42" s="373">
        <f>AM21</f>
        <v>15744</v>
      </c>
      <c r="D42" s="157"/>
      <c r="U42" t="s">
        <v>102</v>
      </c>
    </row>
    <row r="43" spans="1:39">
      <c r="A43" s="372">
        <v>2006</v>
      </c>
      <c r="B43" s="373">
        <f t="shared" ref="B43:C43" si="2">AL22</f>
        <v>23</v>
      </c>
      <c r="C43" s="373">
        <f t="shared" si="2"/>
        <v>17240</v>
      </c>
      <c r="D43" s="157"/>
    </row>
    <row r="44" spans="1:39">
      <c r="A44" s="372">
        <v>2007</v>
      </c>
      <c r="B44" s="373">
        <f t="shared" ref="B44:C44" si="3">AL23</f>
        <v>140</v>
      </c>
      <c r="C44" s="373">
        <f t="shared" si="3"/>
        <v>29222</v>
      </c>
      <c r="D44" s="157"/>
    </row>
    <row r="45" spans="1:39">
      <c r="A45" s="371">
        <v>2008</v>
      </c>
      <c r="B45" s="373">
        <f t="shared" ref="B45:C45" si="4">AL24</f>
        <v>582</v>
      </c>
      <c r="C45" s="373">
        <f t="shared" si="4"/>
        <v>18463</v>
      </c>
      <c r="D45" s="157"/>
    </row>
    <row r="46" spans="1:39">
      <c r="A46" s="372">
        <v>2009</v>
      </c>
      <c r="B46" s="373">
        <f t="shared" ref="B46:C46" si="5">AL25</f>
        <v>432</v>
      </c>
      <c r="C46" s="373">
        <f t="shared" si="5"/>
        <v>18920</v>
      </c>
      <c r="D46" s="163"/>
    </row>
    <row r="47" spans="1:39">
      <c r="A47" s="371">
        <v>2010</v>
      </c>
      <c r="B47" s="373">
        <f t="shared" ref="B47:C47" si="6">AL26</f>
        <v>355</v>
      </c>
      <c r="C47" s="373">
        <f t="shared" si="6"/>
        <v>10260</v>
      </c>
      <c r="D47" s="163"/>
    </row>
    <row r="48" spans="1:39">
      <c r="A48" s="371">
        <v>2011</v>
      </c>
      <c r="B48" s="373">
        <f t="shared" ref="B48:C48" si="7">AL27</f>
        <v>301</v>
      </c>
      <c r="C48" s="373">
        <f t="shared" si="7"/>
        <v>7637</v>
      </c>
      <c r="D48" s="163"/>
    </row>
    <row r="49" spans="1:6">
      <c r="A49" s="371">
        <v>2012</v>
      </c>
      <c r="B49" s="373">
        <f t="shared" ref="B49:C49" si="8">AL28</f>
        <v>1135</v>
      </c>
      <c r="C49" s="373">
        <f t="shared" si="8"/>
        <v>8099</v>
      </c>
      <c r="D49" s="163"/>
    </row>
    <row r="50" spans="1:6">
      <c r="A50" s="371">
        <v>2013</v>
      </c>
      <c r="B50" s="373">
        <f t="shared" ref="B50:C50" si="9">AL29</f>
        <v>1336</v>
      </c>
      <c r="C50" s="373">
        <f t="shared" si="9"/>
        <v>7834</v>
      </c>
      <c r="D50" s="163"/>
    </row>
    <row r="51" spans="1:6">
      <c r="A51" s="371">
        <v>2014</v>
      </c>
      <c r="B51" s="373">
        <f t="shared" ref="B51:C51" si="10">AL30</f>
        <v>579</v>
      </c>
      <c r="C51" s="373">
        <f t="shared" si="10"/>
        <v>2906</v>
      </c>
      <c r="D51" s="163"/>
    </row>
    <row r="52" spans="1:6">
      <c r="A52" s="371">
        <v>2015</v>
      </c>
      <c r="B52" s="373">
        <f t="shared" ref="B52:C52" si="11">AL31</f>
        <v>476</v>
      </c>
      <c r="C52" s="373">
        <f t="shared" si="11"/>
        <v>2278</v>
      </c>
      <c r="D52" s="163"/>
    </row>
    <row r="53" spans="1:6">
      <c r="A53" s="371">
        <v>2016</v>
      </c>
      <c r="B53" s="373">
        <f t="shared" ref="B53:C53" si="12">AL32</f>
        <v>404</v>
      </c>
      <c r="C53" s="373">
        <f t="shared" si="12"/>
        <v>1621</v>
      </c>
      <c r="D53" s="163"/>
    </row>
    <row r="54" spans="1:6">
      <c r="A54" s="371">
        <v>2017</v>
      </c>
      <c r="B54" s="373">
        <f t="shared" ref="B54:C54" si="13">AL33</f>
        <v>532</v>
      </c>
      <c r="C54" s="373">
        <f t="shared" si="13"/>
        <v>997</v>
      </c>
      <c r="D54" s="163"/>
    </row>
    <row r="55" spans="1:6">
      <c r="A55" s="371">
        <v>2018</v>
      </c>
      <c r="B55" s="373">
        <f t="shared" ref="B55:C55" si="14">AL34</f>
        <v>230</v>
      </c>
      <c r="C55" s="373">
        <f t="shared" si="14"/>
        <v>350</v>
      </c>
      <c r="D55" s="163"/>
      <c r="E55" s="47"/>
      <c r="F55" s="47"/>
    </row>
    <row r="56" spans="1:6">
      <c r="E56" s="47"/>
      <c r="F56" s="47"/>
    </row>
    <row r="57" spans="1:6">
      <c r="E57" s="401"/>
      <c r="F57" s="401"/>
    </row>
    <row r="58" spans="1:6">
      <c r="E58" s="47"/>
      <c r="F58" s="47"/>
    </row>
    <row r="60" spans="1:6">
      <c r="E60" s="50"/>
      <c r="F60" s="50"/>
    </row>
    <row r="61" spans="1:6" ht="15">
      <c r="A61" s="666" t="s">
        <v>710</v>
      </c>
      <c r="B61" s="667"/>
      <c r="C61" s="667"/>
      <c r="D61" s="667"/>
      <c r="E61" s="668"/>
      <c r="F61" s="668"/>
    </row>
  </sheetData>
  <mergeCells count="1">
    <mergeCell ref="M1:N1"/>
  </mergeCells>
  <phoneticPr fontId="7" type="noConversion"/>
  <hyperlinks>
    <hyperlink ref="M1:N1" location="Contents!A1" display="Back to Contents" xr:uid="{00000000-0004-0000-1E00-000000000000}"/>
  </hyperlinks>
  <pageMargins left="0.75" right="0.75" top="1" bottom="1" header="0.5" footer="0.5"/>
  <pageSetup paperSize="9" orientation="landscape" horizontalDpi="4294967292" verticalDpi="4294967292"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5" tint="0.39997558519241921"/>
  </sheetPr>
  <dimension ref="A1:V29"/>
  <sheetViews>
    <sheetView workbookViewId="0">
      <selection activeCell="M1" sqref="M1:N1"/>
    </sheetView>
  </sheetViews>
  <sheetFormatPr defaultColWidth="8.85546875" defaultRowHeight="12.75"/>
  <sheetData>
    <row r="1" spans="1:22" ht="25.5" customHeight="1">
      <c r="A1" s="28" t="s">
        <v>352</v>
      </c>
      <c r="B1" s="29"/>
      <c r="C1" s="29"/>
      <c r="D1" s="29"/>
      <c r="E1" s="29"/>
      <c r="F1" s="29"/>
      <c r="G1" s="29"/>
      <c r="H1" s="29"/>
      <c r="I1" s="29"/>
      <c r="J1" s="29"/>
      <c r="K1" s="29"/>
      <c r="L1" s="29"/>
      <c r="M1" s="684" t="s">
        <v>473</v>
      </c>
      <c r="N1" s="684"/>
      <c r="O1" s="29"/>
      <c r="P1" s="29"/>
      <c r="Q1" s="29"/>
      <c r="R1" s="29"/>
      <c r="S1" s="29"/>
      <c r="T1" s="29"/>
      <c r="U1" s="29"/>
      <c r="V1" s="29"/>
    </row>
    <row r="2" spans="1:22">
      <c r="A2" s="7" t="s">
        <v>468</v>
      </c>
      <c r="B2" t="s">
        <v>427</v>
      </c>
      <c r="C2" t="s">
        <v>405</v>
      </c>
    </row>
    <row r="3" spans="1:22">
      <c r="A3" s="155">
        <v>2000</v>
      </c>
      <c r="B3" s="314">
        <v>2151.2558024999998</v>
      </c>
      <c r="C3" s="314">
        <v>2728.2958985</v>
      </c>
    </row>
    <row r="4" spans="1:22">
      <c r="A4" s="155">
        <v>2001</v>
      </c>
      <c r="B4" s="314">
        <v>2175.5878852999999</v>
      </c>
      <c r="C4" s="314">
        <v>2728.8818445000002</v>
      </c>
    </row>
    <row r="5" spans="1:22">
      <c r="A5" s="155">
        <v>2002</v>
      </c>
      <c r="B5" s="314">
        <v>2212.8856854999999</v>
      </c>
      <c r="C5" s="314">
        <v>2796.7689264000001</v>
      </c>
    </row>
    <row r="6" spans="1:22">
      <c r="A6" s="155">
        <v>2003</v>
      </c>
      <c r="B6" s="314">
        <v>2243.8442002000002</v>
      </c>
      <c r="C6" s="314">
        <v>2834.9091730999999</v>
      </c>
    </row>
    <row r="7" spans="1:22">
      <c r="A7" s="155">
        <v>2004</v>
      </c>
      <c r="B7" s="314">
        <v>2283.8479607999998</v>
      </c>
      <c r="C7" s="314">
        <v>2833.5042867000002</v>
      </c>
    </row>
    <row r="8" spans="1:22">
      <c r="A8" s="155">
        <v>2005</v>
      </c>
      <c r="B8" s="314">
        <v>2236.9259906000002</v>
      </c>
      <c r="C8" s="314">
        <v>2816.8625714999998</v>
      </c>
    </row>
    <row r="9" spans="1:22">
      <c r="A9" s="155">
        <v>2006</v>
      </c>
      <c r="B9" s="314">
        <v>2210.0658512</v>
      </c>
      <c r="C9" s="314">
        <v>2768.3084681</v>
      </c>
    </row>
    <row r="10" spans="1:22">
      <c r="A10" s="155">
        <v>2007</v>
      </c>
      <c r="B10" s="314">
        <v>2233.0763689999999</v>
      </c>
      <c r="C10" s="314">
        <v>2794.7280688000001</v>
      </c>
    </row>
    <row r="11" spans="1:22">
      <c r="A11" s="155">
        <v>2008</v>
      </c>
      <c r="B11" s="314">
        <v>2194.1944803000001</v>
      </c>
      <c r="C11" s="314">
        <v>2694.5297212</v>
      </c>
    </row>
    <row r="12" spans="1:22">
      <c r="A12" s="155">
        <v>2009</v>
      </c>
      <c r="B12" s="314">
        <v>2127.4728908000002</v>
      </c>
      <c r="C12" s="314">
        <v>2597.9265673</v>
      </c>
    </row>
    <row r="13" spans="1:22">
      <c r="A13" s="155">
        <v>2010</v>
      </c>
      <c r="B13" s="314">
        <v>2135.9501555000002</v>
      </c>
      <c r="C13" s="314">
        <v>2613.6168532000002</v>
      </c>
    </row>
    <row r="14" spans="1:22">
      <c r="A14" s="155">
        <v>2011</v>
      </c>
      <c r="B14" s="314">
        <v>2122.1819727000002</v>
      </c>
      <c r="C14" s="314">
        <v>2621.9201260999998</v>
      </c>
    </row>
    <row r="15" spans="1:22">
      <c r="A15" s="155">
        <v>2012</v>
      </c>
      <c r="B15" s="314">
        <v>2063.4404946999998</v>
      </c>
      <c r="C15" s="314">
        <v>2617.3593446</v>
      </c>
    </row>
    <row r="16" spans="1:22">
      <c r="A16" s="155">
        <v>2013</v>
      </c>
      <c r="B16" s="314">
        <v>2048.3712059999998</v>
      </c>
      <c r="C16" s="314">
        <v>2654.4945020999999</v>
      </c>
    </row>
    <row r="17" spans="1:11">
      <c r="A17" s="155">
        <v>2014</v>
      </c>
      <c r="B17" s="314">
        <v>2055.3281077000001</v>
      </c>
      <c r="C17" s="314">
        <v>2701.5847174999999</v>
      </c>
    </row>
    <row r="18" spans="1:11">
      <c r="A18" s="155">
        <v>2015</v>
      </c>
      <c r="B18" s="314">
        <v>2067.9296850000001</v>
      </c>
      <c r="C18" s="314">
        <v>2699.9018983000001</v>
      </c>
    </row>
    <row r="19" spans="1:11">
      <c r="A19" s="155">
        <v>2016</v>
      </c>
      <c r="B19" s="314">
        <v>2066.8156580999998</v>
      </c>
      <c r="C19" s="314">
        <v>2694.9200212999999</v>
      </c>
    </row>
    <row r="20" spans="1:11">
      <c r="A20" s="155">
        <v>2017</v>
      </c>
      <c r="B20" s="314">
        <v>2061.8763813</v>
      </c>
      <c r="C20" s="314">
        <v>2721.3082774999998</v>
      </c>
    </row>
    <row r="21" spans="1:11">
      <c r="A21" s="155">
        <v>2018</v>
      </c>
      <c r="B21" s="314">
        <v>2014.3609105</v>
      </c>
      <c r="C21" s="314">
        <v>2687.3861922999999</v>
      </c>
    </row>
    <row r="28" spans="1:11">
      <c r="D28" s="16"/>
      <c r="E28" s="16"/>
      <c r="F28" s="16"/>
      <c r="G28" s="16"/>
      <c r="H28" s="16"/>
      <c r="I28" s="16"/>
      <c r="J28" s="16"/>
      <c r="K28" s="44"/>
    </row>
    <row r="29" spans="1:11">
      <c r="D29" s="16"/>
      <c r="E29" s="16"/>
      <c r="F29" s="16"/>
      <c r="G29" s="16"/>
      <c r="H29" s="16"/>
      <c r="I29" s="16"/>
      <c r="J29" s="16"/>
      <c r="K29" s="44"/>
    </row>
  </sheetData>
  <mergeCells count="1">
    <mergeCell ref="M1:N1"/>
  </mergeCells>
  <phoneticPr fontId="7" type="noConversion"/>
  <hyperlinks>
    <hyperlink ref="M1:N1" location="Contents!A1" display="Back to Contents" xr:uid="{00000000-0004-0000-1F00-000000000000}"/>
  </hyperlinks>
  <pageMargins left="0.75" right="0.75" top="1" bottom="1" header="0.5" footer="0.5"/>
  <pageSetup paperSize="9" orientation="landscape" horizontalDpi="4294967292" verticalDpi="4294967292"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5" tint="0.39997558519241921"/>
  </sheetPr>
  <dimension ref="A1:X40"/>
  <sheetViews>
    <sheetView workbookViewId="0">
      <selection activeCell="M1" sqref="M1:N1"/>
    </sheetView>
  </sheetViews>
  <sheetFormatPr defaultColWidth="8.85546875" defaultRowHeight="12.75"/>
  <sheetData>
    <row r="1" spans="1:24" ht="26.25" customHeight="1">
      <c r="A1" s="28" t="s">
        <v>56</v>
      </c>
      <c r="B1" s="24"/>
      <c r="C1" s="24"/>
      <c r="D1" s="24"/>
      <c r="E1" s="24"/>
      <c r="F1" s="24"/>
      <c r="G1" s="24"/>
      <c r="H1" s="24"/>
      <c r="I1" s="24"/>
      <c r="J1" s="24"/>
      <c r="K1" s="24"/>
      <c r="L1" s="103"/>
      <c r="M1" s="693" t="s">
        <v>473</v>
      </c>
      <c r="N1" s="693"/>
      <c r="O1" s="103"/>
      <c r="P1" s="103"/>
      <c r="Q1" s="103"/>
      <c r="R1" s="103"/>
      <c r="S1" s="103"/>
      <c r="T1" s="103"/>
      <c r="U1" s="103"/>
      <c r="V1" s="103"/>
      <c r="W1" s="103"/>
      <c r="X1" s="103"/>
    </row>
    <row r="2" spans="1:24" ht="33.75">
      <c r="A2" s="261" t="s">
        <v>408</v>
      </c>
      <c r="B2" s="282" t="s">
        <v>256</v>
      </c>
      <c r="C2" s="282" t="s">
        <v>257</v>
      </c>
      <c r="D2" s="282" t="s">
        <v>258</v>
      </c>
      <c r="E2" s="282" t="s">
        <v>259</v>
      </c>
      <c r="F2" s="282" t="s">
        <v>260</v>
      </c>
      <c r="G2" s="282" t="s">
        <v>261</v>
      </c>
      <c r="H2" s="283" t="s">
        <v>250</v>
      </c>
      <c r="I2" s="282" t="s">
        <v>251</v>
      </c>
      <c r="J2" s="282" t="s">
        <v>252</v>
      </c>
      <c r="K2" s="282" t="s">
        <v>253</v>
      </c>
      <c r="L2" s="282" t="s">
        <v>254</v>
      </c>
      <c r="M2" s="282" t="s">
        <v>255</v>
      </c>
    </row>
    <row r="3" spans="1:24" ht="12" customHeight="1">
      <c r="A3" s="155">
        <v>2000</v>
      </c>
      <c r="B3" s="155">
        <v>4886</v>
      </c>
      <c r="C3" s="155">
        <v>11655</v>
      </c>
      <c r="D3" s="155">
        <v>16777</v>
      </c>
      <c r="E3" s="155">
        <v>24977</v>
      </c>
      <c r="F3" s="155">
        <v>12470</v>
      </c>
      <c r="G3" s="155">
        <v>4352</v>
      </c>
      <c r="H3" s="204">
        <v>4696</v>
      </c>
      <c r="I3" s="155">
        <v>26267</v>
      </c>
      <c r="J3" s="155">
        <v>56111</v>
      </c>
      <c r="K3" s="155">
        <v>28997</v>
      </c>
      <c r="L3" s="155">
        <v>4542</v>
      </c>
      <c r="M3" s="155">
        <v>1859</v>
      </c>
    </row>
    <row r="4" spans="1:24" ht="12" customHeight="1">
      <c r="A4" s="155">
        <v>2001</v>
      </c>
      <c r="B4" s="155">
        <v>3573</v>
      </c>
      <c r="C4" s="155">
        <v>8991</v>
      </c>
      <c r="D4" s="155">
        <v>18503</v>
      </c>
      <c r="E4" s="155">
        <v>27257</v>
      </c>
      <c r="F4" s="155">
        <v>13057</v>
      </c>
      <c r="G4" s="155">
        <v>4929</v>
      </c>
      <c r="H4" s="204">
        <v>6188</v>
      </c>
      <c r="I4" s="155">
        <v>29052</v>
      </c>
      <c r="J4" s="155">
        <v>61270</v>
      </c>
      <c r="K4" s="155">
        <v>31523</v>
      </c>
      <c r="L4" s="155">
        <v>5441</v>
      </c>
      <c r="M4" s="155">
        <v>1649</v>
      </c>
    </row>
    <row r="5" spans="1:24" ht="12" customHeight="1">
      <c r="A5" s="155">
        <v>2002</v>
      </c>
      <c r="B5" s="155">
        <v>4515</v>
      </c>
      <c r="C5" s="155">
        <v>5910</v>
      </c>
      <c r="D5" s="155">
        <v>22260</v>
      </c>
      <c r="E5" s="155">
        <v>31461</v>
      </c>
      <c r="F5" s="155">
        <v>13787</v>
      </c>
      <c r="G5" s="155">
        <v>6226</v>
      </c>
      <c r="H5" s="204">
        <v>7751</v>
      </c>
      <c r="I5" s="155">
        <v>29594</v>
      </c>
      <c r="J5" s="155">
        <v>57532</v>
      </c>
      <c r="K5" s="155">
        <v>39959</v>
      </c>
      <c r="L5" s="155">
        <v>7781</v>
      </c>
      <c r="M5" s="155">
        <v>2371</v>
      </c>
    </row>
    <row r="6" spans="1:24" ht="12" customHeight="1">
      <c r="A6" s="155">
        <v>2003</v>
      </c>
      <c r="B6" s="155">
        <v>5724</v>
      </c>
      <c r="C6" s="155">
        <v>6170</v>
      </c>
      <c r="D6" s="155">
        <v>22144</v>
      </c>
      <c r="E6" s="155">
        <v>32500</v>
      </c>
      <c r="F6" s="155">
        <v>17944</v>
      </c>
      <c r="G6" s="155">
        <v>7050</v>
      </c>
      <c r="H6" s="204">
        <v>9500</v>
      </c>
      <c r="I6" s="155">
        <v>29856</v>
      </c>
      <c r="J6" s="155">
        <v>64011</v>
      </c>
      <c r="K6" s="155">
        <v>50801</v>
      </c>
      <c r="L6" s="155">
        <v>9425</v>
      </c>
      <c r="M6" s="155">
        <v>3500</v>
      </c>
    </row>
    <row r="7" spans="1:24" ht="12" customHeight="1">
      <c r="A7" s="155">
        <v>2004</v>
      </c>
      <c r="B7" s="155">
        <v>6142</v>
      </c>
      <c r="C7" s="155">
        <v>6623</v>
      </c>
      <c r="D7" s="155">
        <v>21885</v>
      </c>
      <c r="E7" s="155">
        <v>34456</v>
      </c>
      <c r="F7" s="155">
        <v>21518</v>
      </c>
      <c r="G7" s="155">
        <v>6828</v>
      </c>
      <c r="H7" s="204">
        <v>9288</v>
      </c>
      <c r="I7" s="155">
        <v>27051</v>
      </c>
      <c r="J7" s="155">
        <v>61179</v>
      </c>
      <c r="K7" s="155">
        <v>54361</v>
      </c>
      <c r="L7" s="155">
        <v>9902</v>
      </c>
      <c r="M7" s="155">
        <v>3670</v>
      </c>
    </row>
    <row r="8" spans="1:24" ht="12" customHeight="1">
      <c r="A8" s="155">
        <v>2005</v>
      </c>
      <c r="B8" s="155">
        <v>6083</v>
      </c>
      <c r="C8" s="155">
        <v>8493</v>
      </c>
      <c r="D8" s="155">
        <v>24098</v>
      </c>
      <c r="E8" s="155">
        <v>36704</v>
      </c>
      <c r="F8" s="155">
        <v>20472</v>
      </c>
      <c r="G8" s="155">
        <v>5775</v>
      </c>
      <c r="H8" s="204">
        <v>10230</v>
      </c>
      <c r="I8" s="155">
        <v>26761</v>
      </c>
      <c r="J8" s="155">
        <v>64070</v>
      </c>
      <c r="K8" s="155">
        <v>50619</v>
      </c>
      <c r="L8" s="155">
        <v>8608</v>
      </c>
      <c r="M8" s="155">
        <v>3344</v>
      </c>
    </row>
    <row r="9" spans="1:24">
      <c r="A9" s="155">
        <v>2006</v>
      </c>
      <c r="B9" s="155">
        <v>5632</v>
      </c>
      <c r="C9" s="155">
        <v>9290</v>
      </c>
      <c r="D9" s="155">
        <v>24748</v>
      </c>
      <c r="E9" s="155">
        <v>36471</v>
      </c>
      <c r="F9" s="155">
        <v>18359</v>
      </c>
      <c r="G9" s="155">
        <v>4680</v>
      </c>
      <c r="H9" s="204">
        <v>11742</v>
      </c>
      <c r="I9" s="155">
        <v>23475</v>
      </c>
      <c r="J9" s="155">
        <v>51925</v>
      </c>
      <c r="K9" s="155">
        <v>38190</v>
      </c>
      <c r="L9" s="155">
        <v>5861</v>
      </c>
      <c r="M9" s="155">
        <v>2729</v>
      </c>
    </row>
    <row r="10" spans="1:24">
      <c r="A10" s="155">
        <v>2007</v>
      </c>
      <c r="B10" s="155">
        <v>4769</v>
      </c>
      <c r="C10" s="155">
        <v>11304</v>
      </c>
      <c r="D10" s="155">
        <v>23191</v>
      </c>
      <c r="E10" s="155">
        <v>38896</v>
      </c>
      <c r="F10" s="155">
        <v>18301</v>
      </c>
      <c r="G10" s="155">
        <v>4988</v>
      </c>
      <c r="H10" s="204">
        <v>12886</v>
      </c>
      <c r="I10" s="155">
        <v>21326</v>
      </c>
      <c r="J10" s="155">
        <v>50253</v>
      </c>
      <c r="K10" s="155">
        <v>37899</v>
      </c>
      <c r="L10" s="155">
        <v>5797</v>
      </c>
      <c r="M10" s="155">
        <v>3499</v>
      </c>
    </row>
    <row r="11" spans="1:24">
      <c r="A11" s="155">
        <v>2008</v>
      </c>
      <c r="B11" s="155">
        <v>4481</v>
      </c>
      <c r="C11" s="155">
        <v>15675</v>
      </c>
      <c r="D11" s="155">
        <v>22114</v>
      </c>
      <c r="E11" s="155">
        <v>35183</v>
      </c>
      <c r="F11" s="155">
        <v>14459</v>
      </c>
      <c r="G11" s="155">
        <v>3687</v>
      </c>
      <c r="H11" s="204">
        <v>10982</v>
      </c>
      <c r="I11" s="155">
        <v>17670</v>
      </c>
      <c r="J11" s="155">
        <v>37834</v>
      </c>
      <c r="K11" s="155">
        <v>26002</v>
      </c>
      <c r="L11" s="155">
        <v>4038</v>
      </c>
      <c r="M11" s="155">
        <v>3142</v>
      </c>
    </row>
    <row r="12" spans="1:24">
      <c r="A12" s="155">
        <v>2009</v>
      </c>
      <c r="B12" s="155">
        <v>2951</v>
      </c>
      <c r="C12" s="155">
        <v>12257</v>
      </c>
      <c r="D12" s="155">
        <v>17844</v>
      </c>
      <c r="E12" s="155">
        <v>25430</v>
      </c>
      <c r="F12" s="155">
        <v>9977</v>
      </c>
      <c r="G12" s="155">
        <v>2113</v>
      </c>
      <c r="H12" s="204">
        <v>10593</v>
      </c>
      <c r="I12" s="155">
        <v>15161</v>
      </c>
      <c r="J12" s="155">
        <v>27327</v>
      </c>
      <c r="K12" s="155">
        <v>18883</v>
      </c>
      <c r="L12" s="155">
        <v>2194</v>
      </c>
      <c r="M12" s="155">
        <v>1608</v>
      </c>
    </row>
    <row r="13" spans="1:24">
      <c r="A13" s="155">
        <v>2010</v>
      </c>
      <c r="B13" s="155">
        <v>3212</v>
      </c>
      <c r="C13" s="155">
        <v>12670</v>
      </c>
      <c r="D13" s="155">
        <v>20473</v>
      </c>
      <c r="E13" s="155">
        <v>33085</v>
      </c>
      <c r="F13" s="155">
        <v>9360</v>
      </c>
      <c r="G13" s="155">
        <v>2387</v>
      </c>
      <c r="H13" s="204">
        <v>11508</v>
      </c>
      <c r="I13" s="155">
        <v>19172</v>
      </c>
      <c r="J13" s="155">
        <v>34522</v>
      </c>
      <c r="K13" s="155">
        <v>24484</v>
      </c>
      <c r="L13" s="155">
        <v>3286</v>
      </c>
      <c r="M13" s="155">
        <v>2163</v>
      </c>
    </row>
    <row r="14" spans="1:24">
      <c r="A14" s="155">
        <v>2011</v>
      </c>
      <c r="B14" s="155">
        <v>4675</v>
      </c>
      <c r="C14" s="155">
        <v>14151</v>
      </c>
      <c r="D14" s="155">
        <v>19596</v>
      </c>
      <c r="E14" s="155">
        <v>35453</v>
      </c>
      <c r="F14" s="155">
        <v>8652</v>
      </c>
      <c r="G14" s="155">
        <v>2279</v>
      </c>
      <c r="H14" s="204">
        <v>10911</v>
      </c>
      <c r="I14" s="155">
        <v>16610</v>
      </c>
      <c r="J14" s="155">
        <v>30671</v>
      </c>
      <c r="K14" s="155">
        <v>23304</v>
      </c>
      <c r="L14" s="155">
        <v>3248</v>
      </c>
      <c r="M14" s="155">
        <v>2319</v>
      </c>
    </row>
    <row r="15" spans="1:24">
      <c r="A15" s="155">
        <v>2012</v>
      </c>
      <c r="B15" s="155">
        <v>4693</v>
      </c>
      <c r="C15" s="155">
        <v>17869</v>
      </c>
      <c r="D15" s="155">
        <v>27636</v>
      </c>
      <c r="E15" s="155">
        <v>36219</v>
      </c>
      <c r="F15" s="155">
        <v>12460</v>
      </c>
      <c r="G15" s="155">
        <v>2024</v>
      </c>
      <c r="H15" s="204">
        <v>13129</v>
      </c>
      <c r="I15" s="155">
        <v>19649</v>
      </c>
      <c r="J15" s="155">
        <v>26568</v>
      </c>
      <c r="K15" s="155">
        <v>20593</v>
      </c>
      <c r="L15" s="155">
        <v>2656</v>
      </c>
      <c r="M15" s="155">
        <v>2367</v>
      </c>
    </row>
    <row r="16" spans="1:24">
      <c r="A16" s="155">
        <v>2013</v>
      </c>
      <c r="B16" s="155">
        <v>6200</v>
      </c>
      <c r="C16" s="155">
        <v>17905</v>
      </c>
      <c r="D16" s="155">
        <v>30667</v>
      </c>
      <c r="E16" s="155">
        <v>41271</v>
      </c>
      <c r="F16" s="155">
        <v>14063</v>
      </c>
      <c r="G16" s="155">
        <v>2405</v>
      </c>
      <c r="H16" s="204">
        <v>17735</v>
      </c>
      <c r="I16" s="155">
        <v>24410</v>
      </c>
      <c r="J16" s="155">
        <v>30708</v>
      </c>
      <c r="K16" s="155">
        <v>27514</v>
      </c>
      <c r="L16" s="155">
        <v>3955</v>
      </c>
      <c r="M16" s="155">
        <v>3071</v>
      </c>
    </row>
    <row r="17" spans="1:13">
      <c r="A17" s="261">
        <v>2014</v>
      </c>
      <c r="B17" s="261">
        <v>6532</v>
      </c>
      <c r="C17" s="261">
        <v>20128</v>
      </c>
      <c r="D17" s="261">
        <v>34355</v>
      </c>
      <c r="E17" s="261">
        <v>45184</v>
      </c>
      <c r="F17" s="261">
        <v>16685</v>
      </c>
      <c r="G17" s="261">
        <v>2556</v>
      </c>
      <c r="H17" s="284">
        <v>21306</v>
      </c>
      <c r="I17" s="261">
        <v>31877</v>
      </c>
      <c r="J17" s="261">
        <v>39556</v>
      </c>
      <c r="K17" s="261">
        <v>36413</v>
      </c>
      <c r="L17" s="261">
        <v>6658</v>
      </c>
      <c r="M17" s="261">
        <v>3813</v>
      </c>
    </row>
    <row r="18" spans="1:13">
      <c r="A18" s="155">
        <v>2015</v>
      </c>
      <c r="B18" s="261">
        <v>6540</v>
      </c>
      <c r="C18" s="261">
        <v>19708</v>
      </c>
      <c r="D18" s="261">
        <v>36076</v>
      </c>
      <c r="E18" s="261">
        <v>50005</v>
      </c>
      <c r="F18" s="261">
        <v>17481</v>
      </c>
      <c r="G18" s="261">
        <v>2700</v>
      </c>
      <c r="H18" s="284">
        <v>23300</v>
      </c>
      <c r="I18" s="261">
        <v>33716</v>
      </c>
      <c r="J18" s="261">
        <v>43667</v>
      </c>
      <c r="K18" s="261">
        <v>41166</v>
      </c>
      <c r="L18" s="261">
        <v>7638</v>
      </c>
      <c r="M18" s="261">
        <v>4412</v>
      </c>
    </row>
    <row r="19" spans="1:13">
      <c r="A19" s="155">
        <v>2016</v>
      </c>
      <c r="B19" s="261">
        <v>6396</v>
      </c>
      <c r="C19" s="261">
        <v>21500</v>
      </c>
      <c r="D19" s="261">
        <v>40225</v>
      </c>
      <c r="E19" s="261">
        <v>55512</v>
      </c>
      <c r="F19" s="261">
        <v>18389</v>
      </c>
      <c r="G19" s="261">
        <v>3648</v>
      </c>
      <c r="H19" s="284">
        <v>23330</v>
      </c>
      <c r="I19" s="261">
        <v>36557</v>
      </c>
      <c r="J19" s="261">
        <v>46635</v>
      </c>
      <c r="K19" s="261">
        <v>43005</v>
      </c>
      <c r="L19" s="261">
        <v>8003</v>
      </c>
      <c r="M19" s="261">
        <v>4558</v>
      </c>
    </row>
    <row r="20" spans="1:13">
      <c r="A20" s="155">
        <v>2017</v>
      </c>
      <c r="B20" s="261">
        <v>8974</v>
      </c>
      <c r="C20" s="261">
        <v>22638</v>
      </c>
      <c r="D20" s="261">
        <v>42506</v>
      </c>
      <c r="E20" s="261">
        <v>60481</v>
      </c>
      <c r="F20" s="261">
        <v>19622</v>
      </c>
      <c r="G20" s="261">
        <v>3488</v>
      </c>
      <c r="H20" s="284">
        <v>25677</v>
      </c>
      <c r="I20" s="261">
        <v>38368</v>
      </c>
      <c r="J20" s="261">
        <v>51344</v>
      </c>
      <c r="K20" s="261">
        <v>49895</v>
      </c>
      <c r="L20" s="261">
        <v>9212</v>
      </c>
      <c r="M20" s="261">
        <v>5147</v>
      </c>
    </row>
    <row r="21" spans="1:13">
      <c r="A21" s="155">
        <v>2018</v>
      </c>
      <c r="B21" s="261">
        <v>10006</v>
      </c>
      <c r="C21" s="261">
        <v>23379</v>
      </c>
      <c r="D21" s="261">
        <v>44678</v>
      </c>
      <c r="E21" s="261">
        <v>59736</v>
      </c>
      <c r="F21" s="261">
        <v>18623</v>
      </c>
      <c r="G21" s="261">
        <v>2474</v>
      </c>
      <c r="H21" s="284">
        <v>27414</v>
      </c>
      <c r="I21" s="261">
        <v>34745</v>
      </c>
      <c r="J21" s="261">
        <v>48383</v>
      </c>
      <c r="K21" s="261">
        <v>38273</v>
      </c>
      <c r="L21" s="261">
        <v>7604</v>
      </c>
      <c r="M21" s="261">
        <v>4390</v>
      </c>
    </row>
    <row r="22" spans="1:13">
      <c r="A22" s="9"/>
      <c r="B22" s="9"/>
      <c r="C22" s="9"/>
      <c r="D22" s="9"/>
      <c r="E22" s="9"/>
      <c r="F22" s="9"/>
      <c r="G22" s="9"/>
      <c r="H22" s="9"/>
      <c r="I22" s="9"/>
      <c r="J22" s="9"/>
      <c r="K22" s="9"/>
      <c r="L22" s="9"/>
      <c r="M22" s="9"/>
    </row>
    <row r="39" spans="2:8">
      <c r="B39" s="16"/>
      <c r="C39" s="16"/>
      <c r="D39" s="16"/>
      <c r="E39" s="16"/>
      <c r="F39" s="16"/>
      <c r="G39" s="16"/>
      <c r="H39" s="16"/>
    </row>
    <row r="40" spans="2:8">
      <c r="B40" s="16"/>
      <c r="C40" s="16"/>
      <c r="D40" s="16"/>
      <c r="E40" s="16"/>
      <c r="F40" s="16"/>
      <c r="G40" s="16"/>
      <c r="H40" s="16"/>
    </row>
  </sheetData>
  <mergeCells count="1">
    <mergeCell ref="M1:N1"/>
  </mergeCells>
  <phoneticPr fontId="0" type="noConversion"/>
  <hyperlinks>
    <hyperlink ref="M1:N1" location="Contents!A1" display="Back to Contents" xr:uid="{00000000-0004-0000-2000-000000000000}"/>
  </hyperlinks>
  <pageMargins left="0.75" right="0.75" top="1" bottom="1" header="0.5" footer="0.5"/>
  <pageSetup paperSize="9" scale="60" orientation="landscape" horizontalDpi="4294967292" verticalDpi="4294967292"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5" tint="0.39997558519241921"/>
  </sheetPr>
  <dimension ref="A1:X45"/>
  <sheetViews>
    <sheetView workbookViewId="0">
      <selection activeCell="M1" sqref="M1:N1"/>
    </sheetView>
  </sheetViews>
  <sheetFormatPr defaultColWidth="8.85546875" defaultRowHeight="12.75"/>
  <sheetData>
    <row r="1" spans="1:24" ht="24" customHeight="1">
      <c r="A1" s="28" t="s">
        <v>105</v>
      </c>
      <c r="B1" s="24"/>
      <c r="C1" s="24"/>
      <c r="D1" s="24"/>
      <c r="E1" s="24"/>
      <c r="F1" s="24"/>
      <c r="G1" s="24"/>
      <c r="H1" s="24"/>
      <c r="I1" s="24"/>
      <c r="J1" s="24"/>
      <c r="K1" s="24"/>
      <c r="L1" s="24"/>
      <c r="M1" s="684" t="s">
        <v>473</v>
      </c>
      <c r="N1" s="684"/>
      <c r="O1" s="104"/>
      <c r="P1" s="104"/>
      <c r="Q1" s="104"/>
      <c r="R1" s="104"/>
      <c r="S1" s="104"/>
      <c r="T1" s="104"/>
      <c r="U1" s="104"/>
      <c r="V1" s="104"/>
      <c r="W1" s="104"/>
      <c r="X1" s="104"/>
    </row>
    <row r="3" spans="1:24">
      <c r="B3" s="698" t="s">
        <v>263</v>
      </c>
      <c r="C3" s="698"/>
      <c r="D3" s="698"/>
      <c r="E3" s="698"/>
      <c r="F3" s="698"/>
      <c r="G3" s="698"/>
      <c r="H3" s="699" t="s">
        <v>262</v>
      </c>
      <c r="I3" s="700"/>
      <c r="J3" s="700"/>
      <c r="K3" s="700"/>
      <c r="L3" s="700"/>
      <c r="M3" s="700"/>
    </row>
    <row r="4" spans="1:24" ht="25.5">
      <c r="A4" s="19" t="s">
        <v>408</v>
      </c>
      <c r="B4" s="120" t="s">
        <v>963</v>
      </c>
      <c r="C4" s="120" t="s">
        <v>964</v>
      </c>
      <c r="D4" s="120" t="s">
        <v>965</v>
      </c>
      <c r="E4" s="120" t="s">
        <v>966</v>
      </c>
      <c r="F4" s="120" t="s">
        <v>967</v>
      </c>
      <c r="G4" s="246" t="s">
        <v>968</v>
      </c>
      <c r="H4" s="285" t="s">
        <v>963</v>
      </c>
      <c r="I4" s="120" t="s">
        <v>964</v>
      </c>
      <c r="J4" s="120" t="s">
        <v>965</v>
      </c>
      <c r="K4" s="120" t="s">
        <v>966</v>
      </c>
      <c r="L4" s="120" t="s">
        <v>967</v>
      </c>
      <c r="M4" s="246" t="s">
        <v>968</v>
      </c>
    </row>
    <row r="5" spans="1:24" ht="20.25" customHeight="1">
      <c r="A5" s="155">
        <v>2000</v>
      </c>
      <c r="B5" s="155">
        <v>691</v>
      </c>
      <c r="C5" s="155">
        <v>456</v>
      </c>
      <c r="D5" s="155">
        <v>1018</v>
      </c>
      <c r="E5" s="155">
        <v>790</v>
      </c>
      <c r="F5" s="155">
        <v>1135</v>
      </c>
      <c r="G5" s="155">
        <v>823</v>
      </c>
      <c r="H5" s="204">
        <v>752</v>
      </c>
      <c r="I5" s="155">
        <v>35</v>
      </c>
      <c r="J5" s="155">
        <v>531</v>
      </c>
      <c r="K5" s="155">
        <v>350</v>
      </c>
      <c r="L5" s="155">
        <v>413</v>
      </c>
      <c r="M5" s="155">
        <v>168</v>
      </c>
    </row>
    <row r="6" spans="1:24">
      <c r="A6" s="155">
        <v>2001</v>
      </c>
      <c r="B6" s="155">
        <v>841</v>
      </c>
      <c r="C6" s="155">
        <v>306</v>
      </c>
      <c r="D6" s="155">
        <v>989</v>
      </c>
      <c r="E6" s="155">
        <v>780</v>
      </c>
      <c r="F6" s="155">
        <v>1114</v>
      </c>
      <c r="G6" s="155">
        <v>942</v>
      </c>
      <c r="H6" s="204">
        <v>760</v>
      </c>
      <c r="I6" s="155">
        <v>55</v>
      </c>
      <c r="J6" s="155">
        <v>520</v>
      </c>
      <c r="K6" s="155">
        <v>369</v>
      </c>
      <c r="L6" s="155">
        <v>395</v>
      </c>
      <c r="M6" s="155">
        <v>177</v>
      </c>
    </row>
    <row r="7" spans="1:24">
      <c r="A7" s="155">
        <v>2002</v>
      </c>
      <c r="B7" s="155">
        <v>945</v>
      </c>
      <c r="C7" s="155">
        <v>345</v>
      </c>
      <c r="D7" s="155">
        <v>846</v>
      </c>
      <c r="E7" s="155">
        <v>819</v>
      </c>
      <c r="F7" s="155">
        <v>1184</v>
      </c>
      <c r="G7" s="155">
        <v>954</v>
      </c>
      <c r="H7" s="204">
        <v>821</v>
      </c>
      <c r="I7" s="155">
        <v>58</v>
      </c>
      <c r="J7" s="155">
        <v>551</v>
      </c>
      <c r="K7" s="155">
        <v>378</v>
      </c>
      <c r="L7" s="155">
        <v>522</v>
      </c>
      <c r="M7" s="155">
        <v>251</v>
      </c>
    </row>
    <row r="8" spans="1:24">
      <c r="A8" s="155">
        <v>2003</v>
      </c>
      <c r="B8" s="155">
        <v>1390</v>
      </c>
      <c r="C8" s="155">
        <v>450</v>
      </c>
      <c r="D8" s="155">
        <v>848</v>
      </c>
      <c r="E8" s="155">
        <v>851</v>
      </c>
      <c r="F8" s="155">
        <v>1415</v>
      </c>
      <c r="G8" s="155">
        <v>1080</v>
      </c>
      <c r="H8" s="204">
        <v>943</v>
      </c>
      <c r="I8" s="155">
        <v>54</v>
      </c>
      <c r="J8" s="155">
        <v>543</v>
      </c>
      <c r="K8" s="155">
        <v>410</v>
      </c>
      <c r="L8" s="155">
        <v>646</v>
      </c>
      <c r="M8" s="155">
        <v>385</v>
      </c>
    </row>
    <row r="9" spans="1:24">
      <c r="A9" s="155">
        <v>2004</v>
      </c>
      <c r="B9" s="155">
        <v>2185</v>
      </c>
      <c r="C9" s="155">
        <v>474</v>
      </c>
      <c r="D9" s="155">
        <v>1559</v>
      </c>
      <c r="E9" s="155">
        <v>850</v>
      </c>
      <c r="F9" s="155">
        <v>1737</v>
      </c>
      <c r="G9" s="155">
        <v>1199</v>
      </c>
      <c r="H9" s="204">
        <v>801</v>
      </c>
      <c r="I9" s="155">
        <v>35</v>
      </c>
      <c r="J9" s="155">
        <v>544</v>
      </c>
      <c r="K9" s="155">
        <v>498</v>
      </c>
      <c r="L9" s="155">
        <v>847</v>
      </c>
      <c r="M9" s="155">
        <v>476</v>
      </c>
    </row>
    <row r="10" spans="1:24">
      <c r="A10" s="155">
        <v>2005</v>
      </c>
      <c r="B10" s="155">
        <v>4889</v>
      </c>
      <c r="C10" s="155">
        <v>571</v>
      </c>
      <c r="D10" s="155">
        <v>1773</v>
      </c>
      <c r="E10" s="155">
        <v>977</v>
      </c>
      <c r="F10" s="155">
        <v>1964</v>
      </c>
      <c r="G10" s="155">
        <v>1494</v>
      </c>
      <c r="H10" s="204">
        <v>886</v>
      </c>
      <c r="I10" s="155">
        <v>52</v>
      </c>
      <c r="J10" s="155">
        <v>688</v>
      </c>
      <c r="K10" s="155">
        <v>477</v>
      </c>
      <c r="L10" s="155">
        <v>978</v>
      </c>
      <c r="M10" s="155">
        <v>812</v>
      </c>
    </row>
    <row r="11" spans="1:24">
      <c r="A11" s="155">
        <v>2006</v>
      </c>
      <c r="B11" s="155">
        <v>5186</v>
      </c>
      <c r="C11" s="155">
        <v>656</v>
      </c>
      <c r="D11" s="155">
        <v>2577</v>
      </c>
      <c r="E11" s="155">
        <v>1170</v>
      </c>
      <c r="F11" s="155">
        <v>2518</v>
      </c>
      <c r="G11" s="155">
        <v>1818</v>
      </c>
      <c r="H11" s="204">
        <v>1089</v>
      </c>
      <c r="I11" s="155">
        <v>58</v>
      </c>
      <c r="J11" s="155">
        <v>834</v>
      </c>
      <c r="K11" s="155">
        <v>600</v>
      </c>
      <c r="L11" s="155">
        <v>1023</v>
      </c>
      <c r="M11" s="155">
        <v>987</v>
      </c>
    </row>
    <row r="12" spans="1:24">
      <c r="A12" s="155">
        <v>2007</v>
      </c>
      <c r="B12" s="155">
        <v>4954</v>
      </c>
      <c r="C12" s="155">
        <v>776</v>
      </c>
      <c r="D12" s="155">
        <v>2635</v>
      </c>
      <c r="E12" s="155">
        <v>1252</v>
      </c>
      <c r="F12" s="155">
        <v>2965</v>
      </c>
      <c r="G12" s="155">
        <v>2344</v>
      </c>
      <c r="H12" s="204">
        <v>999</v>
      </c>
      <c r="I12" s="155">
        <v>52</v>
      </c>
      <c r="J12" s="155">
        <v>927</v>
      </c>
      <c r="K12" s="155">
        <v>414</v>
      </c>
      <c r="L12" s="155">
        <v>1153</v>
      </c>
      <c r="M12" s="155">
        <v>1162</v>
      </c>
    </row>
    <row r="13" spans="1:24">
      <c r="A13" s="155">
        <v>2008</v>
      </c>
      <c r="B13" s="155">
        <v>6272</v>
      </c>
      <c r="C13" s="155">
        <v>1292</v>
      </c>
      <c r="D13" s="155">
        <v>3149</v>
      </c>
      <c r="E13" s="155">
        <v>1317</v>
      </c>
      <c r="F13" s="155">
        <v>2746</v>
      </c>
      <c r="G13" s="155">
        <v>2164</v>
      </c>
      <c r="H13" s="204">
        <v>1316</v>
      </c>
      <c r="I13" s="155">
        <v>41</v>
      </c>
      <c r="J13" s="155">
        <v>926</v>
      </c>
      <c r="K13" s="155">
        <v>458</v>
      </c>
      <c r="L13" s="155">
        <v>1217</v>
      </c>
      <c r="M13" s="155">
        <v>1323</v>
      </c>
    </row>
    <row r="14" spans="1:24">
      <c r="A14" s="155">
        <v>2009</v>
      </c>
      <c r="B14" s="155">
        <v>3149</v>
      </c>
      <c r="C14" s="155">
        <v>630</v>
      </c>
      <c r="D14" s="155">
        <v>1565</v>
      </c>
      <c r="E14" s="155">
        <v>900</v>
      </c>
      <c r="F14" s="155">
        <v>2049</v>
      </c>
      <c r="G14" s="155">
        <v>1851</v>
      </c>
      <c r="H14" s="204">
        <v>1061</v>
      </c>
      <c r="I14" s="155">
        <v>52</v>
      </c>
      <c r="J14" s="155">
        <v>533</v>
      </c>
      <c r="K14" s="155">
        <v>526</v>
      </c>
      <c r="L14" s="155">
        <v>770</v>
      </c>
      <c r="M14" s="155">
        <v>684</v>
      </c>
    </row>
    <row r="15" spans="1:24">
      <c r="A15" s="155">
        <v>2010</v>
      </c>
      <c r="B15" s="155">
        <v>2426</v>
      </c>
      <c r="C15" s="155">
        <v>499</v>
      </c>
      <c r="D15" s="155">
        <v>1146</v>
      </c>
      <c r="E15" s="155">
        <v>766</v>
      </c>
      <c r="F15" s="155">
        <v>1613</v>
      </c>
      <c r="G15" s="155">
        <v>1525</v>
      </c>
      <c r="H15" s="204">
        <v>1046</v>
      </c>
      <c r="I15" s="155">
        <v>64</v>
      </c>
      <c r="J15" s="155">
        <v>339</v>
      </c>
      <c r="K15" s="155">
        <v>428</v>
      </c>
      <c r="L15" s="155">
        <v>664</v>
      </c>
      <c r="M15" s="155">
        <v>685</v>
      </c>
    </row>
    <row r="16" spans="1:24">
      <c r="A16" s="155">
        <v>2011</v>
      </c>
      <c r="B16" s="155">
        <v>2639</v>
      </c>
      <c r="C16" s="155">
        <v>776</v>
      </c>
      <c r="D16" s="155">
        <v>1172</v>
      </c>
      <c r="E16" s="155">
        <v>711</v>
      </c>
      <c r="F16" s="155">
        <v>1361</v>
      </c>
      <c r="G16" s="155">
        <v>1311</v>
      </c>
      <c r="H16" s="204">
        <v>965</v>
      </c>
      <c r="I16" s="155">
        <v>70</v>
      </c>
      <c r="J16" s="155">
        <v>335</v>
      </c>
      <c r="K16" s="155">
        <v>368</v>
      </c>
      <c r="L16" s="155">
        <v>473</v>
      </c>
      <c r="M16" s="155">
        <v>658</v>
      </c>
    </row>
    <row r="17" spans="1:13">
      <c r="A17" s="155">
        <v>2012</v>
      </c>
      <c r="B17" s="155">
        <v>1843</v>
      </c>
      <c r="C17" s="155">
        <v>690</v>
      </c>
      <c r="D17" s="155">
        <v>1087</v>
      </c>
      <c r="E17" s="155">
        <v>855</v>
      </c>
      <c r="F17" s="155">
        <v>1638</v>
      </c>
      <c r="G17" s="155">
        <v>1280</v>
      </c>
      <c r="H17" s="204">
        <v>532</v>
      </c>
      <c r="I17" s="155">
        <v>93</v>
      </c>
      <c r="J17" s="155">
        <v>268</v>
      </c>
      <c r="K17" s="155">
        <v>427</v>
      </c>
      <c r="L17" s="155">
        <v>468</v>
      </c>
      <c r="M17" s="155">
        <v>718</v>
      </c>
    </row>
    <row r="18" spans="1:13">
      <c r="A18" s="155">
        <v>2013</v>
      </c>
      <c r="B18" s="155">
        <v>2365</v>
      </c>
      <c r="C18" s="155">
        <v>831</v>
      </c>
      <c r="D18" s="155">
        <v>1138</v>
      </c>
      <c r="E18" s="155">
        <v>1018</v>
      </c>
      <c r="F18" s="155">
        <v>1844</v>
      </c>
      <c r="G18" s="155">
        <v>1416</v>
      </c>
      <c r="H18" s="204">
        <v>704</v>
      </c>
      <c r="I18" s="155">
        <v>49</v>
      </c>
      <c r="J18" s="155">
        <v>235</v>
      </c>
      <c r="K18" s="155">
        <v>490</v>
      </c>
      <c r="L18" s="155">
        <v>580</v>
      </c>
      <c r="M18" s="155">
        <v>832</v>
      </c>
    </row>
    <row r="19" spans="1:13">
      <c r="A19" s="155">
        <v>2014</v>
      </c>
      <c r="B19" s="155">
        <v>2430</v>
      </c>
      <c r="C19" s="155">
        <v>701</v>
      </c>
      <c r="D19" s="155">
        <v>1100</v>
      </c>
      <c r="E19" s="155">
        <v>1361</v>
      </c>
      <c r="F19" s="155">
        <v>2337</v>
      </c>
      <c r="G19" s="155">
        <v>1557</v>
      </c>
      <c r="H19" s="204">
        <v>861</v>
      </c>
      <c r="I19" s="155">
        <v>54</v>
      </c>
      <c r="J19" s="155">
        <v>254</v>
      </c>
      <c r="K19" s="155">
        <v>577</v>
      </c>
      <c r="L19" s="155">
        <v>684</v>
      </c>
      <c r="M19" s="155">
        <v>984</v>
      </c>
    </row>
    <row r="20" spans="1:13">
      <c r="A20" s="155">
        <v>2015</v>
      </c>
      <c r="B20" s="155">
        <v>2391</v>
      </c>
      <c r="C20" s="155">
        <v>954</v>
      </c>
      <c r="D20" s="155">
        <v>1266</v>
      </c>
      <c r="E20" s="155">
        <v>1712</v>
      </c>
      <c r="F20" s="155">
        <v>2547</v>
      </c>
      <c r="G20" s="155">
        <v>1647</v>
      </c>
      <c r="H20" s="204">
        <v>790</v>
      </c>
      <c r="I20" s="155">
        <v>50</v>
      </c>
      <c r="J20" s="155">
        <v>245</v>
      </c>
      <c r="K20" s="155">
        <v>635</v>
      </c>
      <c r="L20" s="155">
        <v>824</v>
      </c>
      <c r="M20" s="155">
        <v>1255</v>
      </c>
    </row>
    <row r="21" spans="1:13">
      <c r="A21" s="155">
        <v>2016</v>
      </c>
      <c r="B21" s="155">
        <v>2201</v>
      </c>
      <c r="C21" s="155">
        <v>651</v>
      </c>
      <c r="D21" s="155">
        <v>1128</v>
      </c>
      <c r="E21" s="155">
        <v>1913</v>
      </c>
      <c r="F21" s="155">
        <v>2666</v>
      </c>
      <c r="G21" s="155">
        <v>1755</v>
      </c>
      <c r="H21" s="204">
        <v>782</v>
      </c>
      <c r="I21" s="155">
        <v>53</v>
      </c>
      <c r="J21" s="155">
        <v>254</v>
      </c>
      <c r="K21" s="155">
        <v>605</v>
      </c>
      <c r="L21" s="155">
        <v>831</v>
      </c>
      <c r="M21" s="155">
        <v>1137</v>
      </c>
    </row>
    <row r="22" spans="1:13">
      <c r="A22" s="155">
        <v>2017</v>
      </c>
      <c r="B22" s="155">
        <v>2184</v>
      </c>
      <c r="C22" s="155">
        <v>645</v>
      </c>
      <c r="D22" s="155">
        <v>1113</v>
      </c>
      <c r="E22" s="155">
        <v>2057</v>
      </c>
      <c r="F22" s="155">
        <v>2519</v>
      </c>
      <c r="G22" s="155">
        <v>1901</v>
      </c>
      <c r="H22" s="204">
        <v>710</v>
      </c>
      <c r="I22" s="155">
        <v>54</v>
      </c>
      <c r="J22" s="155">
        <v>286</v>
      </c>
      <c r="K22" s="155">
        <v>640</v>
      </c>
      <c r="L22" s="155">
        <v>898</v>
      </c>
      <c r="M22" s="155">
        <v>1569</v>
      </c>
    </row>
    <row r="23" spans="1:13">
      <c r="A23" s="155">
        <v>2018</v>
      </c>
      <c r="B23" s="155">
        <v>2339</v>
      </c>
      <c r="C23" s="155">
        <v>501</v>
      </c>
      <c r="D23" s="155">
        <v>1293</v>
      </c>
      <c r="E23" s="155">
        <v>2153</v>
      </c>
      <c r="F23" s="155">
        <v>2525</v>
      </c>
      <c r="G23" s="155">
        <v>1882</v>
      </c>
      <c r="H23" s="204">
        <v>709</v>
      </c>
      <c r="I23" s="155">
        <v>45</v>
      </c>
      <c r="J23" s="155">
        <v>324</v>
      </c>
      <c r="K23" s="155">
        <v>596</v>
      </c>
      <c r="L23" s="155">
        <v>1030</v>
      </c>
      <c r="M23" s="155">
        <v>1531</v>
      </c>
    </row>
    <row r="25" spans="1:13" ht="22.5">
      <c r="A25" s="308" t="s">
        <v>408</v>
      </c>
      <c r="B25" s="308" t="s">
        <v>106</v>
      </c>
      <c r="C25" s="308" t="s">
        <v>107</v>
      </c>
    </row>
    <row r="26" spans="1:13">
      <c r="A26" s="155">
        <v>2000</v>
      </c>
      <c r="B26" s="314">
        <v>491</v>
      </c>
      <c r="C26" s="155">
        <v>7162</v>
      </c>
    </row>
    <row r="27" spans="1:13">
      <c r="A27" s="155">
        <v>2001</v>
      </c>
      <c r="B27" s="314">
        <v>534</v>
      </c>
      <c r="C27" s="155">
        <v>7248</v>
      </c>
    </row>
    <row r="28" spans="1:13">
      <c r="A28" s="155">
        <v>2002</v>
      </c>
      <c r="B28" s="314">
        <v>520</v>
      </c>
      <c r="C28" s="155">
        <v>7674</v>
      </c>
    </row>
    <row r="29" spans="1:13">
      <c r="A29" s="155">
        <v>2003</v>
      </c>
      <c r="B29" s="314">
        <v>526</v>
      </c>
      <c r="C29" s="155">
        <v>9015</v>
      </c>
    </row>
    <row r="30" spans="1:13">
      <c r="A30" s="155">
        <v>2004</v>
      </c>
      <c r="B30" s="314">
        <v>517</v>
      </c>
      <c r="C30" s="155">
        <v>11205</v>
      </c>
    </row>
    <row r="31" spans="1:13">
      <c r="A31" s="155">
        <v>2005</v>
      </c>
      <c r="B31" s="314">
        <v>476</v>
      </c>
      <c r="C31" s="155">
        <v>15561</v>
      </c>
    </row>
    <row r="32" spans="1:13">
      <c r="A32" s="155">
        <v>2006</v>
      </c>
      <c r="B32" s="314">
        <v>480</v>
      </c>
      <c r="C32" s="155">
        <v>18516</v>
      </c>
    </row>
    <row r="33" spans="1:3">
      <c r="A33" s="155">
        <v>2007</v>
      </c>
      <c r="B33" s="314">
        <v>539</v>
      </c>
      <c r="C33" s="155">
        <v>19633</v>
      </c>
    </row>
    <row r="34" spans="1:3">
      <c r="A34" s="155">
        <v>2008</v>
      </c>
      <c r="B34" s="314">
        <v>486</v>
      </c>
      <c r="C34" s="155">
        <v>22221</v>
      </c>
    </row>
    <row r="35" spans="1:3">
      <c r="A35" s="155">
        <v>2009</v>
      </c>
      <c r="B35" s="314">
        <v>532</v>
      </c>
      <c r="C35" s="155">
        <v>13770</v>
      </c>
    </row>
    <row r="36" spans="1:3">
      <c r="A36" s="155">
        <v>2010</v>
      </c>
      <c r="B36" s="314">
        <v>547</v>
      </c>
      <c r="C36" s="155">
        <v>11201</v>
      </c>
    </row>
    <row r="37" spans="1:3">
      <c r="A37" s="155">
        <v>2011</v>
      </c>
      <c r="B37" s="314">
        <v>499</v>
      </c>
      <c r="C37" s="155">
        <v>10839</v>
      </c>
    </row>
    <row r="38" spans="1:3">
      <c r="A38" s="155">
        <v>2012</v>
      </c>
      <c r="B38" s="314">
        <v>572</v>
      </c>
      <c r="C38" s="155">
        <v>9899</v>
      </c>
    </row>
    <row r="39" spans="1:3">
      <c r="A39" s="155">
        <v>2013</v>
      </c>
      <c r="B39" s="314">
        <v>550</v>
      </c>
      <c r="C39" s="155">
        <v>11502</v>
      </c>
    </row>
    <row r="40" spans="1:3">
      <c r="A40" s="155">
        <v>2014</v>
      </c>
      <c r="B40" s="314">
        <v>575</v>
      </c>
      <c r="C40" s="155">
        <v>12900</v>
      </c>
    </row>
    <row r="41" spans="1:3">
      <c r="A41" s="155">
        <v>2015</v>
      </c>
      <c r="B41" s="314">
        <v>587</v>
      </c>
      <c r="C41" s="155">
        <v>14316</v>
      </c>
    </row>
    <row r="42" spans="1:3">
      <c r="A42" s="155">
        <v>2016</v>
      </c>
      <c r="B42" s="314">
        <v>607</v>
      </c>
      <c r="C42" s="155">
        <v>13976</v>
      </c>
    </row>
    <row r="43" spans="1:3">
      <c r="A43" s="155">
        <v>2017</v>
      </c>
      <c r="B43" s="314">
        <v>639</v>
      </c>
      <c r="C43" s="155">
        <v>14576</v>
      </c>
    </row>
    <row r="44" spans="1:3">
      <c r="A44" s="155">
        <v>2018</v>
      </c>
      <c r="B44" s="314">
        <v>628</v>
      </c>
      <c r="C44" s="155">
        <v>14928</v>
      </c>
    </row>
    <row r="45" spans="1:3">
      <c r="B45" s="314"/>
      <c r="C45" s="155"/>
    </row>
  </sheetData>
  <mergeCells count="3">
    <mergeCell ref="M1:N1"/>
    <mergeCell ref="B3:G3"/>
    <mergeCell ref="H3:M3"/>
  </mergeCells>
  <phoneticPr fontId="7" type="noConversion"/>
  <hyperlinks>
    <hyperlink ref="M1:N1" location="Contents!A1" display="Back to Contents" xr:uid="{00000000-0004-0000-2100-000000000000}"/>
  </hyperlinks>
  <pageMargins left="0.7" right="0.7" top="0.75" bottom="0.75" header="0.3" footer="0.3"/>
  <pageSetup paperSize="9" scale="8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5" tint="0.39997558519241921"/>
  </sheetPr>
  <dimension ref="A1:V140"/>
  <sheetViews>
    <sheetView workbookViewId="0">
      <selection activeCell="K1" sqref="K1:L1"/>
    </sheetView>
  </sheetViews>
  <sheetFormatPr defaultColWidth="8.85546875" defaultRowHeight="12.75"/>
  <sheetData>
    <row r="1" spans="1:22" ht="25.5" customHeight="1">
      <c r="A1" s="26" t="s">
        <v>1089</v>
      </c>
      <c r="B1" s="24"/>
      <c r="C1" s="24"/>
      <c r="D1" s="24"/>
      <c r="E1" s="24"/>
      <c r="F1" s="24"/>
      <c r="G1" s="24"/>
      <c r="H1" s="24"/>
      <c r="I1" s="24"/>
      <c r="J1" s="24"/>
      <c r="K1" s="693" t="s">
        <v>473</v>
      </c>
      <c r="L1" s="693"/>
      <c r="M1" s="103"/>
      <c r="N1" s="103"/>
      <c r="O1" s="103"/>
      <c r="P1" s="103"/>
      <c r="Q1" s="103"/>
      <c r="R1" s="103"/>
      <c r="S1" s="103"/>
      <c r="T1" s="103"/>
      <c r="U1" s="103"/>
      <c r="V1" s="103"/>
    </row>
    <row r="2" spans="1:22" s="122" customFormat="1" ht="25.5" customHeight="1">
      <c r="A2" s="610" t="s">
        <v>1088</v>
      </c>
      <c r="K2" s="609"/>
      <c r="L2" s="609"/>
    </row>
    <row r="3" spans="1:22" ht="22.5">
      <c r="A3" s="261" t="s">
        <v>87</v>
      </c>
      <c r="B3" s="261" t="s">
        <v>88</v>
      </c>
      <c r="C3" s="261" t="s">
        <v>476</v>
      </c>
      <c r="D3" s="261" t="s">
        <v>475</v>
      </c>
      <c r="E3" s="261" t="s">
        <v>20</v>
      </c>
      <c r="F3" s="261" t="s">
        <v>19</v>
      </c>
      <c r="G3" s="261" t="s">
        <v>18</v>
      </c>
      <c r="H3" s="261" t="s">
        <v>477</v>
      </c>
      <c r="I3" s="261" t="s">
        <v>16</v>
      </c>
      <c r="J3" s="261" t="s">
        <v>17</v>
      </c>
    </row>
    <row r="4" spans="1:22">
      <c r="A4" s="155" t="s">
        <v>89</v>
      </c>
      <c r="B4" s="155">
        <v>2000</v>
      </c>
      <c r="C4" s="155">
        <v>56</v>
      </c>
      <c r="D4" s="155">
        <v>11</v>
      </c>
      <c r="E4" s="155">
        <v>5</v>
      </c>
      <c r="F4" s="155">
        <v>33</v>
      </c>
      <c r="G4" s="155">
        <v>19</v>
      </c>
      <c r="H4" s="155">
        <v>134</v>
      </c>
      <c r="I4" s="155">
        <v>6</v>
      </c>
      <c r="J4" s="155">
        <v>0</v>
      </c>
    </row>
    <row r="5" spans="1:22">
      <c r="A5" s="155" t="s">
        <v>89</v>
      </c>
      <c r="B5" s="155">
        <v>2001</v>
      </c>
      <c r="C5" s="155">
        <v>102</v>
      </c>
      <c r="D5" s="155">
        <v>13</v>
      </c>
      <c r="E5" s="155">
        <v>12</v>
      </c>
      <c r="F5" s="155">
        <v>41</v>
      </c>
      <c r="G5" s="155">
        <v>18</v>
      </c>
      <c r="H5" s="155">
        <v>184</v>
      </c>
      <c r="I5" s="155">
        <v>9</v>
      </c>
      <c r="J5" s="155">
        <v>0</v>
      </c>
    </row>
    <row r="6" spans="1:22">
      <c r="A6" s="155" t="s">
        <v>89</v>
      </c>
      <c r="B6" s="155">
        <v>2002</v>
      </c>
      <c r="C6" s="155">
        <v>126</v>
      </c>
      <c r="D6" s="155">
        <v>13</v>
      </c>
      <c r="E6" s="155">
        <v>8</v>
      </c>
      <c r="F6" s="155">
        <v>13</v>
      </c>
      <c r="G6" s="155">
        <v>28</v>
      </c>
      <c r="H6" s="155">
        <v>318</v>
      </c>
      <c r="I6" s="155">
        <v>26</v>
      </c>
      <c r="J6" s="155">
        <v>0</v>
      </c>
    </row>
    <row r="7" spans="1:22">
      <c r="A7" s="155" t="s">
        <v>89</v>
      </c>
      <c r="B7" s="155">
        <v>2003</v>
      </c>
      <c r="C7" s="155">
        <v>177</v>
      </c>
      <c r="D7" s="155">
        <v>13</v>
      </c>
      <c r="E7" s="155">
        <v>12</v>
      </c>
      <c r="F7" s="155">
        <v>19</v>
      </c>
      <c r="G7" s="155">
        <v>28</v>
      </c>
      <c r="H7" s="155">
        <v>266</v>
      </c>
      <c r="I7" s="155">
        <v>6</v>
      </c>
      <c r="J7" s="155">
        <v>0</v>
      </c>
    </row>
    <row r="8" spans="1:22">
      <c r="A8" s="155" t="s">
        <v>89</v>
      </c>
      <c r="B8" s="155">
        <v>2004</v>
      </c>
      <c r="C8" s="155">
        <v>209</v>
      </c>
      <c r="D8" s="155">
        <v>31</v>
      </c>
      <c r="E8" s="155">
        <v>13</v>
      </c>
      <c r="F8" s="155">
        <v>24</v>
      </c>
      <c r="G8" s="155">
        <v>16</v>
      </c>
      <c r="H8" s="155">
        <v>267</v>
      </c>
      <c r="I8" s="155">
        <v>9</v>
      </c>
      <c r="J8" s="155">
        <v>0</v>
      </c>
    </row>
    <row r="9" spans="1:22">
      <c r="A9" s="155" t="s">
        <v>89</v>
      </c>
      <c r="B9" s="155">
        <v>2005</v>
      </c>
      <c r="C9" s="155">
        <v>170</v>
      </c>
      <c r="D9" s="155">
        <v>25</v>
      </c>
      <c r="E9" s="155">
        <v>7</v>
      </c>
      <c r="F9" s="155">
        <v>8</v>
      </c>
      <c r="G9" s="155">
        <v>54</v>
      </c>
      <c r="H9" s="155">
        <v>211</v>
      </c>
      <c r="I9" s="155">
        <v>6</v>
      </c>
      <c r="J9" s="155">
        <v>0</v>
      </c>
    </row>
    <row r="10" spans="1:22">
      <c r="A10" s="155" t="s">
        <v>89</v>
      </c>
      <c r="B10" s="155">
        <v>2006</v>
      </c>
      <c r="C10" s="155">
        <v>94</v>
      </c>
      <c r="D10" s="155">
        <v>38</v>
      </c>
      <c r="E10" s="155">
        <v>5</v>
      </c>
      <c r="F10" s="155">
        <v>9</v>
      </c>
      <c r="G10" s="155">
        <v>20</v>
      </c>
      <c r="H10" s="155">
        <v>247</v>
      </c>
      <c r="I10" s="155">
        <v>1</v>
      </c>
      <c r="J10" s="155">
        <v>0</v>
      </c>
    </row>
    <row r="11" spans="1:22">
      <c r="A11" s="155" t="s">
        <v>89</v>
      </c>
      <c r="B11" s="155">
        <v>2007</v>
      </c>
      <c r="C11" s="155">
        <v>114</v>
      </c>
      <c r="D11" s="155">
        <v>60</v>
      </c>
      <c r="E11" s="155">
        <v>7</v>
      </c>
      <c r="F11" s="155">
        <v>17</v>
      </c>
      <c r="G11" s="155">
        <v>26</v>
      </c>
      <c r="H11" s="155">
        <v>423</v>
      </c>
      <c r="I11" s="155">
        <v>0</v>
      </c>
      <c r="J11" s="155">
        <v>1</v>
      </c>
    </row>
    <row r="12" spans="1:22">
      <c r="A12" s="155" t="s">
        <v>89</v>
      </c>
      <c r="B12" s="155">
        <v>2008</v>
      </c>
      <c r="C12" s="155">
        <v>147</v>
      </c>
      <c r="D12" s="155">
        <v>112</v>
      </c>
      <c r="E12" s="155">
        <v>8</v>
      </c>
      <c r="F12" s="155">
        <v>43</v>
      </c>
      <c r="G12" s="155">
        <v>14</v>
      </c>
      <c r="H12" s="155">
        <v>445</v>
      </c>
      <c r="I12" s="155">
        <v>4</v>
      </c>
      <c r="J12" s="155">
        <v>0</v>
      </c>
    </row>
    <row r="13" spans="1:22">
      <c r="A13" s="155" t="s">
        <v>89</v>
      </c>
      <c r="B13" s="155">
        <v>2009</v>
      </c>
      <c r="C13" s="155">
        <v>262</v>
      </c>
      <c r="D13" s="155">
        <v>129</v>
      </c>
      <c r="E13" s="155">
        <v>0</v>
      </c>
      <c r="F13" s="155">
        <v>25</v>
      </c>
      <c r="G13" s="155">
        <v>1</v>
      </c>
      <c r="H13" s="155">
        <v>49</v>
      </c>
      <c r="I13" s="155">
        <v>1</v>
      </c>
      <c r="J13" s="155">
        <v>0</v>
      </c>
    </row>
    <row r="14" spans="1:22">
      <c r="A14" s="155" t="s">
        <v>89</v>
      </c>
      <c r="B14" s="155">
        <v>2010</v>
      </c>
      <c r="C14" s="155">
        <v>109</v>
      </c>
      <c r="D14" s="155">
        <v>136</v>
      </c>
      <c r="E14" s="155">
        <v>0</v>
      </c>
      <c r="F14" s="155">
        <v>2</v>
      </c>
      <c r="G14" s="155">
        <v>2</v>
      </c>
      <c r="H14" s="155">
        <v>49</v>
      </c>
      <c r="I14" s="155">
        <v>0</v>
      </c>
      <c r="J14" s="155">
        <v>0</v>
      </c>
    </row>
    <row r="15" spans="1:22">
      <c r="A15" s="155" t="s">
        <v>89</v>
      </c>
      <c r="B15" s="155">
        <v>2011</v>
      </c>
      <c r="C15" s="155">
        <v>220</v>
      </c>
      <c r="D15" s="155">
        <v>92</v>
      </c>
      <c r="E15" s="155">
        <v>0</v>
      </c>
      <c r="F15" s="155">
        <v>2</v>
      </c>
      <c r="G15" s="155">
        <v>4</v>
      </c>
      <c r="H15" s="155">
        <v>21</v>
      </c>
      <c r="I15" s="155">
        <v>0</v>
      </c>
      <c r="J15" s="155">
        <v>0</v>
      </c>
    </row>
    <row r="16" spans="1:22">
      <c r="A16" s="155" t="s">
        <v>89</v>
      </c>
      <c r="B16" s="155">
        <v>2012</v>
      </c>
      <c r="C16" s="155">
        <v>192</v>
      </c>
      <c r="D16" s="155">
        <v>108</v>
      </c>
      <c r="E16" s="155">
        <v>3</v>
      </c>
      <c r="F16" s="155">
        <v>1</v>
      </c>
      <c r="G16" s="155">
        <v>39</v>
      </c>
      <c r="H16" s="155">
        <v>24</v>
      </c>
      <c r="I16" s="155">
        <v>1</v>
      </c>
      <c r="J16" s="155">
        <v>1</v>
      </c>
    </row>
    <row r="17" spans="1:10">
      <c r="A17" s="155" t="s">
        <v>89</v>
      </c>
      <c r="B17" s="155">
        <v>2013</v>
      </c>
      <c r="C17" s="155">
        <v>199</v>
      </c>
      <c r="D17" s="155">
        <v>121</v>
      </c>
      <c r="E17" s="155">
        <v>0</v>
      </c>
      <c r="F17" s="155">
        <v>5</v>
      </c>
      <c r="G17" s="155">
        <v>96</v>
      </c>
      <c r="H17" s="155">
        <v>31</v>
      </c>
      <c r="I17" s="155">
        <v>0</v>
      </c>
      <c r="J17" s="155">
        <v>0</v>
      </c>
    </row>
    <row r="18" spans="1:10">
      <c r="A18" s="155" t="s">
        <v>89</v>
      </c>
      <c r="B18" s="155">
        <v>2014</v>
      </c>
      <c r="C18" s="155">
        <v>203</v>
      </c>
      <c r="D18" s="155">
        <v>116</v>
      </c>
      <c r="E18" s="155">
        <v>0</v>
      </c>
      <c r="F18" s="155">
        <v>2</v>
      </c>
      <c r="G18" s="155">
        <v>33</v>
      </c>
      <c r="H18" s="155">
        <v>58</v>
      </c>
      <c r="I18" s="155">
        <v>0</v>
      </c>
      <c r="J18" s="155">
        <v>1</v>
      </c>
    </row>
    <row r="19" spans="1:10">
      <c r="A19" s="155" t="s">
        <v>89</v>
      </c>
      <c r="B19" s="155">
        <v>2015</v>
      </c>
      <c r="C19" s="155">
        <v>142</v>
      </c>
      <c r="D19" s="155">
        <v>191</v>
      </c>
      <c r="E19" s="155">
        <v>1</v>
      </c>
      <c r="F19" s="155">
        <v>1</v>
      </c>
      <c r="G19" s="155">
        <v>38</v>
      </c>
      <c r="H19" s="155">
        <v>39</v>
      </c>
      <c r="I19" s="155">
        <v>3</v>
      </c>
      <c r="J19" s="155">
        <v>0</v>
      </c>
    </row>
    <row r="20" spans="1:10">
      <c r="A20" s="155" t="s">
        <v>89</v>
      </c>
      <c r="B20" s="155">
        <v>2016</v>
      </c>
      <c r="C20" s="155">
        <v>361</v>
      </c>
      <c r="D20" s="155">
        <v>292</v>
      </c>
      <c r="E20" s="155">
        <v>7</v>
      </c>
      <c r="F20" s="155">
        <v>13</v>
      </c>
      <c r="G20" s="155">
        <v>22</v>
      </c>
      <c r="H20" s="155">
        <v>59</v>
      </c>
      <c r="I20" s="155">
        <v>8</v>
      </c>
      <c r="J20" s="155">
        <v>0</v>
      </c>
    </row>
    <row r="21" spans="1:10">
      <c r="A21" s="155" t="s">
        <v>89</v>
      </c>
      <c r="B21" s="155">
        <v>2017</v>
      </c>
      <c r="C21" s="155">
        <v>355</v>
      </c>
      <c r="D21" s="155">
        <v>232</v>
      </c>
      <c r="E21" s="155">
        <v>5</v>
      </c>
      <c r="F21" s="155">
        <v>6</v>
      </c>
      <c r="G21" s="155">
        <v>20</v>
      </c>
      <c r="H21" s="155">
        <v>71</v>
      </c>
      <c r="I21" s="155">
        <v>6</v>
      </c>
      <c r="J21" s="155">
        <v>0</v>
      </c>
    </row>
    <row r="22" spans="1:10">
      <c r="A22" s="155" t="s">
        <v>89</v>
      </c>
      <c r="B22" s="155">
        <v>2018</v>
      </c>
      <c r="C22" s="155">
        <v>582</v>
      </c>
      <c r="D22" s="155">
        <v>273</v>
      </c>
      <c r="E22" s="155">
        <v>4</v>
      </c>
      <c r="F22" s="155">
        <v>1</v>
      </c>
      <c r="G22" s="155">
        <v>41</v>
      </c>
      <c r="H22" s="155">
        <v>52</v>
      </c>
      <c r="I22" s="155">
        <v>2</v>
      </c>
      <c r="J22" s="155">
        <v>0</v>
      </c>
    </row>
    <row r="23" spans="1:10">
      <c r="A23" s="155" t="s">
        <v>119</v>
      </c>
      <c r="B23" s="155">
        <v>2000</v>
      </c>
      <c r="C23" s="155">
        <v>5061</v>
      </c>
      <c r="D23" s="155">
        <v>8413</v>
      </c>
      <c r="E23" s="155">
        <v>818</v>
      </c>
      <c r="F23" s="155">
        <v>194</v>
      </c>
      <c r="G23" s="155">
        <v>88</v>
      </c>
      <c r="H23" s="155">
        <v>4740</v>
      </c>
      <c r="I23" s="155">
        <v>34</v>
      </c>
      <c r="J23" s="155">
        <v>3</v>
      </c>
    </row>
    <row r="24" spans="1:10">
      <c r="A24" s="155" t="s">
        <v>119</v>
      </c>
      <c r="B24" s="155">
        <v>2001</v>
      </c>
      <c r="C24" s="155">
        <v>3210</v>
      </c>
      <c r="D24" s="155">
        <v>10408</v>
      </c>
      <c r="E24" s="155">
        <v>1284</v>
      </c>
      <c r="F24" s="155">
        <v>152</v>
      </c>
      <c r="G24" s="155">
        <v>97</v>
      </c>
      <c r="H24" s="155">
        <v>4600</v>
      </c>
      <c r="I24" s="155">
        <v>37</v>
      </c>
      <c r="J24" s="155">
        <v>8</v>
      </c>
    </row>
    <row r="25" spans="1:10">
      <c r="A25" s="155" t="s">
        <v>119</v>
      </c>
      <c r="B25" s="155">
        <v>2002</v>
      </c>
      <c r="C25" s="155">
        <v>1201</v>
      </c>
      <c r="D25" s="155">
        <v>14021</v>
      </c>
      <c r="E25" s="155">
        <v>1616</v>
      </c>
      <c r="F25" s="155">
        <v>103</v>
      </c>
      <c r="G25" s="155">
        <v>118</v>
      </c>
      <c r="H25" s="155">
        <v>6459</v>
      </c>
      <c r="I25" s="155">
        <v>47</v>
      </c>
      <c r="J25" s="155">
        <v>14</v>
      </c>
    </row>
    <row r="26" spans="1:10">
      <c r="A26" s="155" t="s">
        <v>119</v>
      </c>
      <c r="B26" s="155">
        <v>2003</v>
      </c>
      <c r="C26" s="155">
        <v>1646</v>
      </c>
      <c r="D26" s="155">
        <v>14603</v>
      </c>
      <c r="E26" s="155">
        <v>2009</v>
      </c>
      <c r="F26" s="155">
        <v>103</v>
      </c>
      <c r="G26" s="155">
        <v>223</v>
      </c>
      <c r="H26" s="155">
        <v>7708</v>
      </c>
      <c r="I26" s="155">
        <v>62</v>
      </c>
      <c r="J26" s="155">
        <v>1</v>
      </c>
    </row>
    <row r="27" spans="1:10">
      <c r="A27" s="155" t="s">
        <v>119</v>
      </c>
      <c r="B27" s="155">
        <v>2004</v>
      </c>
      <c r="C27" s="155">
        <v>1927</v>
      </c>
      <c r="D27" s="155">
        <v>15919</v>
      </c>
      <c r="E27" s="155">
        <v>2430</v>
      </c>
      <c r="F27" s="155">
        <v>118</v>
      </c>
      <c r="G27" s="155">
        <v>398</v>
      </c>
      <c r="H27" s="155">
        <v>8818</v>
      </c>
      <c r="I27" s="155">
        <v>68</v>
      </c>
      <c r="J27" s="155">
        <v>2</v>
      </c>
    </row>
    <row r="28" spans="1:10">
      <c r="A28" s="155" t="s">
        <v>119</v>
      </c>
      <c r="B28" s="155">
        <v>2005</v>
      </c>
      <c r="C28" s="155">
        <v>2098</v>
      </c>
      <c r="D28" s="155">
        <v>17394</v>
      </c>
      <c r="E28" s="155">
        <v>2265</v>
      </c>
      <c r="F28" s="155">
        <v>79</v>
      </c>
      <c r="G28" s="155">
        <v>461</v>
      </c>
      <c r="H28" s="155">
        <v>8251</v>
      </c>
      <c r="I28" s="155">
        <v>100</v>
      </c>
      <c r="J28" s="155">
        <v>2</v>
      </c>
    </row>
    <row r="29" spans="1:10">
      <c r="A29" s="155" t="s">
        <v>119</v>
      </c>
      <c r="B29" s="155">
        <v>2006</v>
      </c>
      <c r="C29" s="155">
        <v>3046</v>
      </c>
      <c r="D29" s="155">
        <v>15856</v>
      </c>
      <c r="E29" s="155">
        <v>1438</v>
      </c>
      <c r="F29" s="155">
        <v>71</v>
      </c>
      <c r="G29" s="155">
        <v>394</v>
      </c>
      <c r="H29" s="155">
        <v>7130</v>
      </c>
      <c r="I29" s="155">
        <v>66</v>
      </c>
      <c r="J29" s="155">
        <v>4</v>
      </c>
    </row>
    <row r="30" spans="1:10">
      <c r="A30" s="155" t="s">
        <v>119</v>
      </c>
      <c r="B30" s="155">
        <v>2007</v>
      </c>
      <c r="C30" s="155">
        <v>3634</v>
      </c>
      <c r="D30" s="155">
        <v>16964</v>
      </c>
      <c r="E30" s="155">
        <v>1091</v>
      </c>
      <c r="F30" s="155">
        <v>59</v>
      </c>
      <c r="G30" s="155">
        <v>348</v>
      </c>
      <c r="H30" s="155">
        <v>7435</v>
      </c>
      <c r="I30" s="155">
        <v>67</v>
      </c>
      <c r="J30" s="155">
        <v>1</v>
      </c>
    </row>
    <row r="31" spans="1:10">
      <c r="A31" s="155" t="s">
        <v>119</v>
      </c>
      <c r="B31" s="155">
        <v>2008</v>
      </c>
      <c r="C31" s="155">
        <v>3165</v>
      </c>
      <c r="D31" s="155">
        <v>16056</v>
      </c>
      <c r="E31" s="155">
        <v>858</v>
      </c>
      <c r="F31" s="155">
        <v>60</v>
      </c>
      <c r="G31" s="155">
        <v>403</v>
      </c>
      <c r="H31" s="155">
        <v>4740</v>
      </c>
      <c r="I31" s="155">
        <v>63</v>
      </c>
      <c r="J31" s="155">
        <v>0</v>
      </c>
    </row>
    <row r="32" spans="1:10">
      <c r="A32" s="155" t="s">
        <v>119</v>
      </c>
      <c r="B32" s="155">
        <v>2009</v>
      </c>
      <c r="C32" s="155">
        <v>1919</v>
      </c>
      <c r="D32" s="155">
        <v>11165</v>
      </c>
      <c r="E32" s="155">
        <v>481</v>
      </c>
      <c r="F32" s="155">
        <v>62</v>
      </c>
      <c r="G32" s="155">
        <v>228</v>
      </c>
      <c r="H32" s="155">
        <v>2324</v>
      </c>
      <c r="I32" s="155">
        <v>69</v>
      </c>
      <c r="J32" s="155">
        <v>1</v>
      </c>
    </row>
    <row r="33" spans="1:10">
      <c r="A33" s="155" t="s">
        <v>119</v>
      </c>
      <c r="B33" s="155">
        <v>2010</v>
      </c>
      <c r="C33" s="155">
        <v>2102</v>
      </c>
      <c r="D33" s="155">
        <v>13987</v>
      </c>
      <c r="E33" s="155">
        <v>536</v>
      </c>
      <c r="F33" s="155">
        <v>56</v>
      </c>
      <c r="G33" s="155">
        <v>255</v>
      </c>
      <c r="H33" s="155">
        <v>2237</v>
      </c>
      <c r="I33" s="155">
        <v>71</v>
      </c>
      <c r="J33" s="155">
        <v>2</v>
      </c>
    </row>
    <row r="34" spans="1:10">
      <c r="A34" s="155" t="s">
        <v>119</v>
      </c>
      <c r="B34" s="155">
        <v>2011</v>
      </c>
      <c r="C34" s="155">
        <v>2584</v>
      </c>
      <c r="D34" s="155">
        <v>15469</v>
      </c>
      <c r="E34" s="155">
        <v>364</v>
      </c>
      <c r="F34" s="155">
        <v>46</v>
      </c>
      <c r="G34" s="155">
        <v>328</v>
      </c>
      <c r="H34" s="155">
        <v>2571</v>
      </c>
      <c r="I34" s="155">
        <v>63</v>
      </c>
      <c r="J34" s="155">
        <v>1</v>
      </c>
    </row>
    <row r="35" spans="1:10">
      <c r="A35" s="155" t="s">
        <v>119</v>
      </c>
      <c r="B35" s="155">
        <v>2012</v>
      </c>
      <c r="C35" s="155">
        <v>3175</v>
      </c>
      <c r="D35" s="155">
        <v>17967</v>
      </c>
      <c r="E35" s="155">
        <v>309</v>
      </c>
      <c r="F35" s="155">
        <v>58</v>
      </c>
      <c r="G35" s="155">
        <v>535</v>
      </c>
      <c r="H35" s="155">
        <v>2496</v>
      </c>
      <c r="I35" s="155">
        <v>66</v>
      </c>
      <c r="J35" s="155">
        <v>1</v>
      </c>
    </row>
    <row r="36" spans="1:10">
      <c r="A36" s="155" t="s">
        <v>119</v>
      </c>
      <c r="B36" s="155">
        <v>2013</v>
      </c>
      <c r="C36" s="155">
        <v>3543</v>
      </c>
      <c r="D36" s="155">
        <v>23546</v>
      </c>
      <c r="E36" s="155">
        <v>340</v>
      </c>
      <c r="F36" s="155">
        <v>40</v>
      </c>
      <c r="G36" s="155">
        <v>638</v>
      </c>
      <c r="H36" s="155">
        <v>4433</v>
      </c>
      <c r="I36" s="155">
        <v>87</v>
      </c>
      <c r="J36" s="155">
        <v>1</v>
      </c>
    </row>
    <row r="37" spans="1:10">
      <c r="A37" s="155" t="s">
        <v>119</v>
      </c>
      <c r="B37" s="155">
        <v>2014</v>
      </c>
      <c r="C37" s="155">
        <v>3782</v>
      </c>
      <c r="D37" s="155">
        <v>28244</v>
      </c>
      <c r="E37" s="155">
        <v>360</v>
      </c>
      <c r="F37" s="155">
        <v>39</v>
      </c>
      <c r="G37" s="155">
        <v>724</v>
      </c>
      <c r="H37" s="155">
        <v>5881</v>
      </c>
      <c r="I37" s="155">
        <v>209</v>
      </c>
      <c r="J37" s="155">
        <v>1</v>
      </c>
    </row>
    <row r="38" spans="1:10">
      <c r="A38" s="155" t="s">
        <v>119</v>
      </c>
      <c r="B38" s="155">
        <v>2015</v>
      </c>
      <c r="C38" s="155">
        <v>4181</v>
      </c>
      <c r="D38" s="155">
        <v>30342</v>
      </c>
      <c r="E38" s="155">
        <v>329</v>
      </c>
      <c r="F38" s="155">
        <v>48</v>
      </c>
      <c r="G38" s="155">
        <v>822</v>
      </c>
      <c r="H38" s="155">
        <v>6317</v>
      </c>
      <c r="I38" s="155">
        <v>282</v>
      </c>
      <c r="J38" s="155">
        <v>1</v>
      </c>
    </row>
    <row r="39" spans="1:10">
      <c r="A39" s="155" t="s">
        <v>119</v>
      </c>
      <c r="B39" s="155">
        <v>2016</v>
      </c>
      <c r="C39" s="155">
        <v>3815</v>
      </c>
      <c r="D39" s="155">
        <v>35978</v>
      </c>
      <c r="E39" s="155">
        <v>364</v>
      </c>
      <c r="F39" s="155">
        <v>45</v>
      </c>
      <c r="G39" s="155">
        <v>841</v>
      </c>
      <c r="H39" s="155">
        <v>8394</v>
      </c>
      <c r="I39" s="155">
        <v>376</v>
      </c>
      <c r="J39" s="155">
        <v>1</v>
      </c>
    </row>
    <row r="40" spans="1:10">
      <c r="A40" s="155" t="s">
        <v>119</v>
      </c>
      <c r="B40" s="155">
        <v>2017</v>
      </c>
      <c r="C40" s="155">
        <v>4237</v>
      </c>
      <c r="D40" s="155">
        <v>41629</v>
      </c>
      <c r="E40" s="155">
        <v>347</v>
      </c>
      <c r="F40" s="155">
        <v>56</v>
      </c>
      <c r="G40" s="155">
        <v>1085</v>
      </c>
      <c r="H40" s="155">
        <v>9705</v>
      </c>
      <c r="I40" s="155">
        <v>405</v>
      </c>
      <c r="J40" s="155">
        <v>1</v>
      </c>
    </row>
    <row r="41" spans="1:10">
      <c r="A41" s="155" t="s">
        <v>119</v>
      </c>
      <c r="B41" s="155">
        <v>2018</v>
      </c>
      <c r="C41" s="155">
        <v>4944</v>
      </c>
      <c r="D41" s="155">
        <v>42935</v>
      </c>
      <c r="E41" s="155">
        <v>109</v>
      </c>
      <c r="F41" s="155">
        <v>44</v>
      </c>
      <c r="G41" s="155">
        <v>1072</v>
      </c>
      <c r="H41" s="155">
        <v>8879</v>
      </c>
      <c r="I41" s="155">
        <v>294</v>
      </c>
      <c r="J41" s="155">
        <v>1</v>
      </c>
    </row>
    <row r="42" spans="1:10">
      <c r="A42" s="155" t="s">
        <v>120</v>
      </c>
      <c r="B42" s="155">
        <v>2000</v>
      </c>
      <c r="C42" s="155">
        <v>12254</v>
      </c>
      <c r="D42" s="155">
        <v>32646</v>
      </c>
      <c r="E42" s="155">
        <v>14977</v>
      </c>
      <c r="F42" s="155">
        <v>692</v>
      </c>
      <c r="G42" s="155">
        <v>7362</v>
      </c>
      <c r="H42" s="155">
        <v>109949</v>
      </c>
      <c r="I42" s="155">
        <v>265</v>
      </c>
      <c r="J42" s="155">
        <v>12</v>
      </c>
    </row>
    <row r="43" spans="1:10">
      <c r="A43" s="155" t="s">
        <v>120</v>
      </c>
      <c r="B43" s="155">
        <v>2001</v>
      </c>
      <c r="C43" s="155">
        <v>15918</v>
      </c>
      <c r="D43" s="155">
        <v>29382</v>
      </c>
      <c r="E43" s="155">
        <v>15178</v>
      </c>
      <c r="F43" s="155">
        <v>599</v>
      </c>
      <c r="G43" s="155">
        <v>9185</v>
      </c>
      <c r="H43" s="155">
        <v>120838</v>
      </c>
      <c r="I43" s="155">
        <v>317</v>
      </c>
      <c r="J43" s="155">
        <v>16</v>
      </c>
    </row>
    <row r="44" spans="1:10">
      <c r="A44" s="155" t="s">
        <v>120</v>
      </c>
      <c r="B44" s="155">
        <v>2002</v>
      </c>
      <c r="C44" s="155">
        <v>18684</v>
      </c>
      <c r="D44" s="155">
        <v>31415</v>
      </c>
      <c r="E44" s="155">
        <v>16402</v>
      </c>
      <c r="F44" s="155">
        <v>554</v>
      </c>
      <c r="G44" s="155">
        <v>11480</v>
      </c>
      <c r="H44" s="155">
        <v>126506</v>
      </c>
      <c r="I44" s="155">
        <v>308</v>
      </c>
      <c r="J44" s="155">
        <v>15</v>
      </c>
    </row>
    <row r="45" spans="1:10">
      <c r="A45" s="155" t="s">
        <v>120</v>
      </c>
      <c r="B45" s="155">
        <v>2003</v>
      </c>
      <c r="C45" s="155">
        <v>19075</v>
      </c>
      <c r="D45" s="155">
        <v>34628</v>
      </c>
      <c r="E45" s="155">
        <v>18880</v>
      </c>
      <c r="F45" s="155">
        <v>431</v>
      </c>
      <c r="G45" s="155">
        <v>15250</v>
      </c>
      <c r="H45" s="155">
        <v>143419</v>
      </c>
      <c r="I45" s="155">
        <v>374</v>
      </c>
      <c r="J45" s="155">
        <v>10</v>
      </c>
    </row>
    <row r="46" spans="1:10">
      <c r="A46" s="155" t="s">
        <v>120</v>
      </c>
      <c r="B46" s="155">
        <v>2004</v>
      </c>
      <c r="C46" s="155">
        <v>19278</v>
      </c>
      <c r="D46" s="155">
        <v>38138</v>
      </c>
      <c r="E46" s="155">
        <v>19043</v>
      </c>
      <c r="F46" s="155">
        <v>392</v>
      </c>
      <c r="G46" s="155">
        <v>18160</v>
      </c>
      <c r="H46" s="155">
        <v>137556</v>
      </c>
      <c r="I46" s="155">
        <v>409</v>
      </c>
      <c r="J46" s="155">
        <v>10</v>
      </c>
    </row>
    <row r="47" spans="1:10">
      <c r="A47" s="155" t="s">
        <v>120</v>
      </c>
      <c r="B47" s="155">
        <v>2005</v>
      </c>
      <c r="C47" s="155">
        <v>19559</v>
      </c>
      <c r="D47" s="155">
        <v>42025</v>
      </c>
      <c r="E47" s="155">
        <v>17659</v>
      </c>
      <c r="F47" s="155">
        <v>331</v>
      </c>
      <c r="G47" s="155">
        <v>19450</v>
      </c>
      <c r="H47" s="155">
        <v>134901</v>
      </c>
      <c r="I47" s="155">
        <v>422</v>
      </c>
      <c r="J47" s="155">
        <v>7</v>
      </c>
    </row>
    <row r="48" spans="1:10">
      <c r="A48" s="155" t="s">
        <v>120</v>
      </c>
      <c r="B48" s="155">
        <v>2006</v>
      </c>
      <c r="C48" s="155">
        <v>16943</v>
      </c>
      <c r="D48" s="155">
        <v>46352</v>
      </c>
      <c r="E48" s="155">
        <v>14989</v>
      </c>
      <c r="F48" s="155">
        <v>292</v>
      </c>
      <c r="G48" s="155">
        <v>19265</v>
      </c>
      <c r="H48" s="155">
        <v>106625</v>
      </c>
      <c r="I48" s="155">
        <v>392</v>
      </c>
      <c r="J48" s="155">
        <v>5</v>
      </c>
    </row>
    <row r="49" spans="1:10">
      <c r="A49" s="155" t="s">
        <v>120</v>
      </c>
      <c r="B49" s="155">
        <v>2007</v>
      </c>
      <c r="C49" s="155">
        <v>16760</v>
      </c>
      <c r="D49" s="155">
        <v>47540</v>
      </c>
      <c r="E49" s="155">
        <v>14962</v>
      </c>
      <c r="F49" s="155">
        <v>284</v>
      </c>
      <c r="G49" s="155">
        <v>21895</v>
      </c>
      <c r="H49" s="155">
        <v>101443</v>
      </c>
      <c r="I49" s="155">
        <v>419</v>
      </c>
      <c r="J49" s="155">
        <v>4</v>
      </c>
    </row>
    <row r="50" spans="1:10">
      <c r="A50" s="155" t="s">
        <v>120</v>
      </c>
      <c r="B50" s="155">
        <v>2008</v>
      </c>
      <c r="C50" s="155">
        <v>14730</v>
      </c>
      <c r="D50" s="155">
        <v>48624</v>
      </c>
      <c r="E50" s="155">
        <v>11757</v>
      </c>
      <c r="F50" s="155">
        <v>282</v>
      </c>
      <c r="G50" s="155">
        <v>18235</v>
      </c>
      <c r="H50" s="155">
        <v>75861</v>
      </c>
      <c r="I50" s="155">
        <v>328</v>
      </c>
      <c r="J50" s="155">
        <v>5</v>
      </c>
    </row>
    <row r="51" spans="1:10">
      <c r="A51" s="155" t="s">
        <v>120</v>
      </c>
      <c r="B51" s="155">
        <v>2009</v>
      </c>
      <c r="C51" s="155">
        <v>12238</v>
      </c>
      <c r="D51" s="155">
        <v>36318</v>
      </c>
      <c r="E51" s="155">
        <v>8059</v>
      </c>
      <c r="F51" s="155">
        <v>274</v>
      </c>
      <c r="G51" s="155">
        <v>10228</v>
      </c>
      <c r="H51" s="155">
        <v>62586</v>
      </c>
      <c r="I51" s="155">
        <v>297</v>
      </c>
      <c r="J51" s="155">
        <v>6</v>
      </c>
    </row>
    <row r="52" spans="1:10">
      <c r="A52" s="155" t="s">
        <v>120</v>
      </c>
      <c r="B52" s="155">
        <v>2010</v>
      </c>
      <c r="C52" s="155">
        <v>13534</v>
      </c>
      <c r="D52" s="155">
        <v>42078</v>
      </c>
      <c r="E52" s="155">
        <v>8562</v>
      </c>
      <c r="F52" s="155">
        <v>279</v>
      </c>
      <c r="G52" s="155">
        <v>11978</v>
      </c>
      <c r="H52" s="155">
        <v>80244</v>
      </c>
      <c r="I52" s="155">
        <v>299</v>
      </c>
      <c r="J52" s="155">
        <v>7</v>
      </c>
    </row>
    <row r="53" spans="1:10">
      <c r="A53" s="155" t="s">
        <v>120</v>
      </c>
      <c r="B53" s="155">
        <v>2011</v>
      </c>
      <c r="C53" s="155">
        <v>14385</v>
      </c>
      <c r="D53" s="155">
        <v>43455</v>
      </c>
      <c r="E53" s="155">
        <v>8153</v>
      </c>
      <c r="F53" s="155">
        <v>239</v>
      </c>
      <c r="G53" s="155">
        <v>12301</v>
      </c>
      <c r="H53" s="155">
        <v>71481</v>
      </c>
      <c r="I53" s="155">
        <v>281</v>
      </c>
      <c r="J53" s="155">
        <v>5</v>
      </c>
    </row>
    <row r="54" spans="1:10">
      <c r="A54" s="155" t="s">
        <v>120</v>
      </c>
      <c r="B54" s="155">
        <v>2012</v>
      </c>
      <c r="C54" s="155">
        <v>19342</v>
      </c>
      <c r="D54" s="155">
        <v>50230</v>
      </c>
      <c r="E54" s="155">
        <v>9441</v>
      </c>
      <c r="F54" s="155">
        <v>251</v>
      </c>
      <c r="G54" s="155">
        <v>10692</v>
      </c>
      <c r="H54" s="155">
        <v>70865</v>
      </c>
      <c r="I54" s="155">
        <v>257</v>
      </c>
      <c r="J54" s="155">
        <v>7</v>
      </c>
    </row>
    <row r="55" spans="1:10">
      <c r="A55" s="155" t="s">
        <v>120</v>
      </c>
      <c r="B55" s="155">
        <v>2013</v>
      </c>
      <c r="C55" s="155">
        <v>21359</v>
      </c>
      <c r="D55" s="155">
        <v>54168</v>
      </c>
      <c r="E55" s="155">
        <v>9170</v>
      </c>
      <c r="F55" s="155">
        <v>215</v>
      </c>
      <c r="G55" s="155">
        <v>14396</v>
      </c>
      <c r="H55" s="155">
        <v>87333</v>
      </c>
      <c r="I55" s="155">
        <v>442</v>
      </c>
      <c r="J55" s="155">
        <v>12</v>
      </c>
    </row>
    <row r="56" spans="1:10">
      <c r="A56" s="155" t="s">
        <v>120</v>
      </c>
      <c r="B56" s="155">
        <v>2014</v>
      </c>
      <c r="C56" s="155">
        <v>27026</v>
      </c>
      <c r="D56" s="155">
        <v>57657</v>
      </c>
      <c r="E56" s="155">
        <v>8006</v>
      </c>
      <c r="F56" s="155">
        <v>221</v>
      </c>
      <c r="G56" s="155">
        <v>19555</v>
      </c>
      <c r="H56" s="155">
        <v>112571</v>
      </c>
      <c r="I56" s="155">
        <v>616</v>
      </c>
      <c r="J56" s="155">
        <v>12</v>
      </c>
    </row>
    <row r="57" spans="1:10">
      <c r="A57" s="155" t="s">
        <v>120</v>
      </c>
      <c r="B57" s="155">
        <v>2015</v>
      </c>
      <c r="C57" s="155">
        <v>28377</v>
      </c>
      <c r="D57" s="155">
        <v>61722</v>
      </c>
      <c r="E57" s="155">
        <v>7176</v>
      </c>
      <c r="F57" s="155">
        <v>201</v>
      </c>
      <c r="G57" s="155">
        <v>22603</v>
      </c>
      <c r="H57" s="155">
        <v>122895</v>
      </c>
      <c r="I57" s="155">
        <v>856</v>
      </c>
      <c r="J57" s="155">
        <v>4</v>
      </c>
    </row>
    <row r="58" spans="1:10">
      <c r="A58" s="155" t="s">
        <v>120</v>
      </c>
      <c r="B58" s="155">
        <v>2016</v>
      </c>
      <c r="C58" s="155">
        <v>30748</v>
      </c>
      <c r="D58" s="155">
        <v>67414</v>
      </c>
      <c r="E58" s="155">
        <v>6951</v>
      </c>
      <c r="F58" s="155">
        <v>244</v>
      </c>
      <c r="G58" s="155">
        <v>22934</v>
      </c>
      <c r="H58" s="155">
        <v>128491</v>
      </c>
      <c r="I58" s="155">
        <v>941</v>
      </c>
      <c r="J58" s="155">
        <v>6</v>
      </c>
    </row>
    <row r="59" spans="1:10">
      <c r="A59" s="155" t="s">
        <v>120</v>
      </c>
      <c r="B59" s="155">
        <v>2017</v>
      </c>
      <c r="C59" s="155">
        <v>32975</v>
      </c>
      <c r="D59" s="155">
        <v>73533</v>
      </c>
      <c r="E59" s="155">
        <v>4517</v>
      </c>
      <c r="F59" s="155">
        <v>263</v>
      </c>
      <c r="G59" s="155">
        <v>24949</v>
      </c>
      <c r="H59" s="155">
        <v>142417</v>
      </c>
      <c r="I59" s="155">
        <v>979</v>
      </c>
      <c r="J59" s="155">
        <v>10</v>
      </c>
    </row>
    <row r="60" spans="1:10">
      <c r="A60" s="155" t="s">
        <v>120</v>
      </c>
      <c r="B60" s="155">
        <v>2018</v>
      </c>
      <c r="C60" s="155">
        <v>33144</v>
      </c>
      <c r="D60" s="155">
        <v>76302</v>
      </c>
      <c r="E60" s="155">
        <v>1088</v>
      </c>
      <c r="F60" s="155">
        <v>215</v>
      </c>
      <c r="G60" s="155">
        <v>21095</v>
      </c>
      <c r="H60" s="155">
        <v>128759</v>
      </c>
      <c r="I60" s="155">
        <v>604</v>
      </c>
      <c r="J60" s="155">
        <v>13</v>
      </c>
    </row>
    <row r="61" spans="1:10">
      <c r="A61" s="155" t="s">
        <v>90</v>
      </c>
      <c r="B61" s="155">
        <v>2000</v>
      </c>
      <c r="C61" s="155">
        <v>17315</v>
      </c>
      <c r="D61" s="155">
        <v>41059</v>
      </c>
      <c r="E61" s="155">
        <v>15795</v>
      </c>
      <c r="F61" s="155">
        <v>886</v>
      </c>
      <c r="G61" s="155">
        <v>7450</v>
      </c>
      <c r="H61" s="155">
        <v>114689</v>
      </c>
      <c r="I61" s="155">
        <v>299</v>
      </c>
      <c r="J61" s="155">
        <v>15</v>
      </c>
    </row>
    <row r="62" spans="1:10">
      <c r="A62" s="155" t="s">
        <v>90</v>
      </c>
      <c r="B62" s="155">
        <v>2001</v>
      </c>
      <c r="C62" s="155">
        <v>19128</v>
      </c>
      <c r="D62" s="155">
        <v>39790</v>
      </c>
      <c r="E62" s="155">
        <v>16462</v>
      </c>
      <c r="F62" s="155">
        <v>751</v>
      </c>
      <c r="G62" s="155">
        <v>9282</v>
      </c>
      <c r="H62" s="155">
        <v>125438</v>
      </c>
      <c r="I62" s="155">
        <v>354</v>
      </c>
      <c r="J62" s="155">
        <v>24</v>
      </c>
    </row>
    <row r="63" spans="1:10">
      <c r="A63" s="155" t="s">
        <v>90</v>
      </c>
      <c r="B63" s="155">
        <v>2002</v>
      </c>
      <c r="C63" s="155">
        <v>19885</v>
      </c>
      <c r="D63" s="155">
        <v>45436</v>
      </c>
      <c r="E63" s="155">
        <v>18018</v>
      </c>
      <c r="F63" s="155">
        <v>657</v>
      </c>
      <c r="G63" s="155">
        <v>11598</v>
      </c>
      <c r="H63" s="155">
        <v>132965</v>
      </c>
      <c r="I63" s="155">
        <v>355</v>
      </c>
      <c r="J63" s="155">
        <v>29</v>
      </c>
    </row>
    <row r="64" spans="1:10">
      <c r="A64" s="155" t="s">
        <v>90</v>
      </c>
      <c r="B64" s="155">
        <v>2003</v>
      </c>
      <c r="C64" s="155">
        <v>20721</v>
      </c>
      <c r="D64" s="155">
        <v>49231</v>
      </c>
      <c r="E64" s="155">
        <v>20889</v>
      </c>
      <c r="F64" s="155">
        <v>534</v>
      </c>
      <c r="G64" s="155">
        <v>15473</v>
      </c>
      <c r="H64" s="155">
        <v>151127</v>
      </c>
      <c r="I64" s="155">
        <v>436</v>
      </c>
      <c r="J64" s="155">
        <v>11</v>
      </c>
    </row>
    <row r="65" spans="1:10">
      <c r="A65" s="155" t="s">
        <v>90</v>
      </c>
      <c r="B65" s="155">
        <v>2004</v>
      </c>
      <c r="C65" s="155">
        <v>21205</v>
      </c>
      <c r="D65" s="155">
        <v>54057</v>
      </c>
      <c r="E65" s="155">
        <v>21473</v>
      </c>
      <c r="F65" s="155">
        <v>510</v>
      </c>
      <c r="G65" s="155">
        <v>18558</v>
      </c>
      <c r="H65" s="155">
        <v>146374</v>
      </c>
      <c r="I65" s="155">
        <v>477</v>
      </c>
      <c r="J65" s="155">
        <v>12</v>
      </c>
    </row>
    <row r="66" spans="1:10">
      <c r="A66" s="155" t="s">
        <v>90</v>
      </c>
      <c r="B66" s="155">
        <v>2005</v>
      </c>
      <c r="C66" s="155">
        <v>21657</v>
      </c>
      <c r="D66" s="155">
        <v>59419</v>
      </c>
      <c r="E66" s="155">
        <v>19924</v>
      </c>
      <c r="F66" s="155">
        <v>410</v>
      </c>
      <c r="G66" s="155">
        <v>19911</v>
      </c>
      <c r="H66" s="155">
        <v>143152</v>
      </c>
      <c r="I66" s="155">
        <v>522</v>
      </c>
      <c r="J66" s="155">
        <v>9</v>
      </c>
    </row>
    <row r="67" spans="1:10">
      <c r="A67" s="155" t="s">
        <v>90</v>
      </c>
      <c r="B67" s="155">
        <v>2006</v>
      </c>
      <c r="C67" s="155">
        <v>19989</v>
      </c>
      <c r="D67" s="155">
        <v>62208</v>
      </c>
      <c r="E67" s="155">
        <v>16427</v>
      </c>
      <c r="F67" s="155">
        <v>363</v>
      </c>
      <c r="G67" s="155">
        <v>19659</v>
      </c>
      <c r="H67" s="155">
        <v>113755</v>
      </c>
      <c r="I67" s="155">
        <v>458</v>
      </c>
      <c r="J67" s="155">
        <v>9</v>
      </c>
    </row>
    <row r="68" spans="1:10">
      <c r="A68" s="155" t="s">
        <v>90</v>
      </c>
      <c r="B68" s="155">
        <v>2007</v>
      </c>
      <c r="C68" s="155">
        <v>20394</v>
      </c>
      <c r="D68" s="155">
        <v>64504</v>
      </c>
      <c r="E68" s="155">
        <v>16053</v>
      </c>
      <c r="F68" s="155">
        <v>343</v>
      </c>
      <c r="G68" s="155">
        <v>22243</v>
      </c>
      <c r="H68" s="155">
        <v>108878</v>
      </c>
      <c r="I68" s="155">
        <v>486</v>
      </c>
      <c r="J68" s="155">
        <v>5</v>
      </c>
    </row>
    <row r="69" spans="1:10">
      <c r="A69" s="155" t="s">
        <v>90</v>
      </c>
      <c r="B69" s="155">
        <v>2008</v>
      </c>
      <c r="C69" s="155">
        <v>17895</v>
      </c>
      <c r="D69" s="155">
        <v>64680</v>
      </c>
      <c r="E69" s="155">
        <v>12615</v>
      </c>
      <c r="F69" s="155">
        <v>342</v>
      </c>
      <c r="G69" s="155">
        <v>18638</v>
      </c>
      <c r="H69" s="155">
        <v>80601</v>
      </c>
      <c r="I69" s="155">
        <v>391</v>
      </c>
      <c r="J69" s="155">
        <v>5</v>
      </c>
    </row>
    <row r="70" spans="1:10">
      <c r="A70" s="155" t="s">
        <v>90</v>
      </c>
      <c r="B70" s="155">
        <v>2009</v>
      </c>
      <c r="C70" s="155">
        <v>14157</v>
      </c>
      <c r="D70" s="155">
        <v>47483</v>
      </c>
      <c r="E70" s="155">
        <v>8540</v>
      </c>
      <c r="F70" s="155">
        <v>336</v>
      </c>
      <c r="G70" s="155">
        <v>10456</v>
      </c>
      <c r="H70" s="155">
        <v>64910</v>
      </c>
      <c r="I70" s="155">
        <v>366</v>
      </c>
      <c r="J70" s="155">
        <v>7</v>
      </c>
    </row>
    <row r="71" spans="1:10">
      <c r="A71" s="155" t="s">
        <v>90</v>
      </c>
      <c r="B71" s="155">
        <v>2010</v>
      </c>
      <c r="C71" s="155">
        <v>15636</v>
      </c>
      <c r="D71" s="155">
        <v>56065</v>
      </c>
      <c r="E71" s="155">
        <v>9098</v>
      </c>
      <c r="F71" s="155">
        <v>335</v>
      </c>
      <c r="G71" s="155">
        <v>12233</v>
      </c>
      <c r="H71" s="155">
        <v>82481</v>
      </c>
      <c r="I71" s="155">
        <v>370</v>
      </c>
      <c r="J71" s="155">
        <v>9</v>
      </c>
    </row>
    <row r="72" spans="1:10">
      <c r="A72" s="155" t="s">
        <v>90</v>
      </c>
      <c r="B72" s="155">
        <v>2011</v>
      </c>
      <c r="C72" s="155">
        <v>16969</v>
      </c>
      <c r="D72" s="155">
        <v>58924</v>
      </c>
      <c r="E72" s="155">
        <v>8517</v>
      </c>
      <c r="F72" s="155">
        <v>285</v>
      </c>
      <c r="G72" s="155">
        <v>12629</v>
      </c>
      <c r="H72" s="155">
        <v>74052</v>
      </c>
      <c r="I72" s="155">
        <v>344</v>
      </c>
      <c r="J72" s="155">
        <v>6</v>
      </c>
    </row>
    <row r="73" spans="1:10">
      <c r="A73" s="155" t="s">
        <v>90</v>
      </c>
      <c r="B73" s="155">
        <v>2012</v>
      </c>
      <c r="C73" s="155">
        <v>22517</v>
      </c>
      <c r="D73" s="155">
        <v>68197</v>
      </c>
      <c r="E73" s="155">
        <v>9750</v>
      </c>
      <c r="F73" s="155">
        <v>309</v>
      </c>
      <c r="G73" s="155">
        <v>11227</v>
      </c>
      <c r="H73" s="155">
        <v>73361</v>
      </c>
      <c r="I73" s="155">
        <v>323</v>
      </c>
      <c r="J73" s="155">
        <v>8</v>
      </c>
    </row>
    <row r="74" spans="1:10">
      <c r="A74" s="155" t="s">
        <v>90</v>
      </c>
      <c r="B74" s="155">
        <v>2013</v>
      </c>
      <c r="C74" s="155">
        <v>24902</v>
      </c>
      <c r="D74" s="155">
        <v>77714</v>
      </c>
      <c r="E74" s="155">
        <v>9510</v>
      </c>
      <c r="F74" s="155">
        <v>255</v>
      </c>
      <c r="G74" s="155">
        <v>15034</v>
      </c>
      <c r="H74" s="155">
        <v>91766</v>
      </c>
      <c r="I74" s="155">
        <v>529</v>
      </c>
      <c r="J74" s="155">
        <v>13</v>
      </c>
    </row>
    <row r="75" spans="1:10">
      <c r="A75" s="155" t="s">
        <v>90</v>
      </c>
      <c r="B75" s="155">
        <v>2014</v>
      </c>
      <c r="C75" s="155">
        <v>30808</v>
      </c>
      <c r="D75" s="155">
        <v>85901</v>
      </c>
      <c r="E75" s="155">
        <v>8366</v>
      </c>
      <c r="F75" s="155">
        <v>260</v>
      </c>
      <c r="G75" s="155">
        <v>20279</v>
      </c>
      <c r="H75" s="155">
        <v>118452</v>
      </c>
      <c r="I75" s="155">
        <v>825</v>
      </c>
      <c r="J75" s="155">
        <v>13</v>
      </c>
    </row>
    <row r="76" spans="1:10">
      <c r="A76" s="155" t="s">
        <v>90</v>
      </c>
      <c r="B76" s="155">
        <v>2015</v>
      </c>
      <c r="C76" s="155">
        <v>32558</v>
      </c>
      <c r="D76" s="155">
        <v>92064</v>
      </c>
      <c r="E76" s="155">
        <v>7505</v>
      </c>
      <c r="F76" s="155">
        <v>249</v>
      </c>
      <c r="G76" s="155">
        <v>23425</v>
      </c>
      <c r="H76" s="155">
        <v>129212</v>
      </c>
      <c r="I76" s="155">
        <v>1138</v>
      </c>
      <c r="J76" s="155">
        <v>5</v>
      </c>
    </row>
    <row r="77" spans="1:10">
      <c r="A77" s="155" t="s">
        <v>90</v>
      </c>
      <c r="B77" s="155">
        <v>2016</v>
      </c>
      <c r="C77" s="155">
        <v>34563</v>
      </c>
      <c r="D77" s="155">
        <v>103392</v>
      </c>
      <c r="E77" s="155">
        <v>7315</v>
      </c>
      <c r="F77" s="155">
        <v>289</v>
      </c>
      <c r="G77" s="155">
        <v>23775</v>
      </c>
      <c r="H77" s="155">
        <v>136885</v>
      </c>
      <c r="I77" s="155">
        <v>1317</v>
      </c>
      <c r="J77" s="155">
        <v>7</v>
      </c>
    </row>
    <row r="78" spans="1:10">
      <c r="A78" s="155" t="s">
        <v>90</v>
      </c>
      <c r="B78" s="155">
        <v>2017</v>
      </c>
      <c r="C78" s="155">
        <v>37212</v>
      </c>
      <c r="D78" s="155">
        <v>115162</v>
      </c>
      <c r="E78" s="155">
        <v>4864</v>
      </c>
      <c r="F78" s="155">
        <v>319</v>
      </c>
      <c r="G78" s="155">
        <v>26034</v>
      </c>
      <c r="H78" s="155">
        <v>152122</v>
      </c>
      <c r="I78" s="155">
        <v>1384</v>
      </c>
      <c r="J78" s="155">
        <v>11</v>
      </c>
    </row>
    <row r="79" spans="1:10">
      <c r="A79" s="155" t="s">
        <v>90</v>
      </c>
      <c r="B79" s="155">
        <v>2018</v>
      </c>
      <c r="C79" s="155">
        <v>38088</v>
      </c>
      <c r="D79" s="155">
        <v>119237</v>
      </c>
      <c r="E79" s="155">
        <v>1197</v>
      </c>
      <c r="F79" s="155">
        <v>259</v>
      </c>
      <c r="G79" s="155">
        <v>22167</v>
      </c>
      <c r="H79" s="155">
        <v>137638</v>
      </c>
      <c r="I79" s="155">
        <v>898</v>
      </c>
      <c r="J79" s="155">
        <v>14</v>
      </c>
    </row>
    <row r="80" spans="1:10">
      <c r="A80" s="155" t="s">
        <v>91</v>
      </c>
      <c r="B80" s="155">
        <v>2000</v>
      </c>
      <c r="C80" s="155">
        <v>1609</v>
      </c>
      <c r="D80" s="155">
        <v>3059</v>
      </c>
      <c r="E80" s="155">
        <v>10</v>
      </c>
      <c r="F80" s="155">
        <v>232</v>
      </c>
      <c r="G80" s="155">
        <v>377</v>
      </c>
      <c r="H80" s="155">
        <v>1422</v>
      </c>
      <c r="I80" s="155">
        <v>26</v>
      </c>
      <c r="J80" s="155">
        <v>422</v>
      </c>
    </row>
    <row r="81" spans="1:10">
      <c r="A81" s="155" t="s">
        <v>91</v>
      </c>
      <c r="B81" s="155">
        <v>2001</v>
      </c>
      <c r="C81" s="155">
        <v>1785</v>
      </c>
      <c r="D81" s="155">
        <v>2936</v>
      </c>
      <c r="E81" s="155">
        <v>8</v>
      </c>
      <c r="F81" s="155">
        <v>241</v>
      </c>
      <c r="G81" s="155">
        <v>356</v>
      </c>
      <c r="H81" s="155">
        <v>1497</v>
      </c>
      <c r="I81" s="155">
        <v>18</v>
      </c>
      <c r="J81" s="155">
        <v>404</v>
      </c>
    </row>
    <row r="82" spans="1:10">
      <c r="A82" s="155" t="s">
        <v>91</v>
      </c>
      <c r="B82" s="155">
        <v>2002</v>
      </c>
      <c r="C82" s="155">
        <v>1893</v>
      </c>
      <c r="D82" s="155">
        <v>2961</v>
      </c>
      <c r="E82" s="155">
        <v>10</v>
      </c>
      <c r="F82" s="155">
        <v>224</v>
      </c>
      <c r="G82" s="155">
        <v>466</v>
      </c>
      <c r="H82" s="155">
        <v>1710</v>
      </c>
      <c r="I82" s="155">
        <v>36</v>
      </c>
      <c r="J82" s="155">
        <v>368</v>
      </c>
    </row>
    <row r="83" spans="1:10">
      <c r="A83" s="155" t="s">
        <v>91</v>
      </c>
      <c r="B83" s="155">
        <v>2003</v>
      </c>
      <c r="C83" s="155">
        <v>1978</v>
      </c>
      <c r="D83" s="155">
        <v>3760</v>
      </c>
      <c r="E83" s="155">
        <v>3</v>
      </c>
      <c r="F83" s="155">
        <v>286</v>
      </c>
      <c r="G83" s="155">
        <v>582</v>
      </c>
      <c r="H83" s="155">
        <v>2031</v>
      </c>
      <c r="I83" s="155">
        <v>39</v>
      </c>
      <c r="J83" s="155">
        <v>329</v>
      </c>
    </row>
    <row r="84" spans="1:10">
      <c r="A84" s="155" t="s">
        <v>91</v>
      </c>
      <c r="B84" s="155">
        <v>2004</v>
      </c>
      <c r="C84" s="155">
        <v>2226</v>
      </c>
      <c r="D84" s="155">
        <v>5360</v>
      </c>
      <c r="E84" s="155">
        <v>7</v>
      </c>
      <c r="F84" s="155">
        <v>407</v>
      </c>
      <c r="G84" s="155">
        <v>785</v>
      </c>
      <c r="H84" s="155">
        <v>2012</v>
      </c>
      <c r="I84" s="155">
        <v>46</v>
      </c>
      <c r="J84" s="155">
        <v>357</v>
      </c>
    </row>
    <row r="85" spans="1:10">
      <c r="A85" s="155" t="s">
        <v>91</v>
      </c>
      <c r="B85" s="155">
        <v>2005</v>
      </c>
      <c r="C85" s="155">
        <v>2688</v>
      </c>
      <c r="D85" s="155">
        <v>7916</v>
      </c>
      <c r="E85" s="155">
        <v>36</v>
      </c>
      <c r="F85" s="155">
        <v>1017</v>
      </c>
      <c r="G85" s="155">
        <v>1292</v>
      </c>
      <c r="H85" s="155">
        <v>2096</v>
      </c>
      <c r="I85" s="155">
        <v>79</v>
      </c>
      <c r="J85" s="155">
        <v>424</v>
      </c>
    </row>
    <row r="86" spans="1:10">
      <c r="A86" s="155" t="s">
        <v>91</v>
      </c>
      <c r="B86" s="155">
        <v>2006</v>
      </c>
      <c r="C86" s="155">
        <v>3191</v>
      </c>
      <c r="D86" s="155">
        <v>9787</v>
      </c>
      <c r="E86" s="155">
        <v>32</v>
      </c>
      <c r="F86" s="155">
        <v>902</v>
      </c>
      <c r="G86" s="155">
        <v>1595</v>
      </c>
      <c r="H86" s="155">
        <v>2496</v>
      </c>
      <c r="I86" s="155">
        <v>66</v>
      </c>
      <c r="J86" s="155">
        <v>431</v>
      </c>
    </row>
    <row r="87" spans="1:10">
      <c r="A87" s="155" t="s">
        <v>91</v>
      </c>
      <c r="B87" s="155">
        <v>2007</v>
      </c>
      <c r="C87" s="155">
        <v>3358</v>
      </c>
      <c r="D87" s="155">
        <v>10629</v>
      </c>
      <c r="E87" s="155">
        <v>11</v>
      </c>
      <c r="F87" s="155">
        <v>912</v>
      </c>
      <c r="G87" s="155">
        <v>1885</v>
      </c>
      <c r="H87" s="155">
        <v>2415</v>
      </c>
      <c r="I87" s="155">
        <v>83</v>
      </c>
      <c r="J87" s="155">
        <v>316</v>
      </c>
    </row>
    <row r="88" spans="1:10">
      <c r="A88" s="155" t="s">
        <v>91</v>
      </c>
      <c r="B88" s="155">
        <v>2008</v>
      </c>
      <c r="C88" s="155">
        <v>3616</v>
      </c>
      <c r="D88" s="155">
        <v>12370</v>
      </c>
      <c r="E88" s="155">
        <v>13</v>
      </c>
      <c r="F88" s="155">
        <v>923</v>
      </c>
      <c r="G88" s="155">
        <v>2168</v>
      </c>
      <c r="H88" s="155">
        <v>2630</v>
      </c>
      <c r="I88" s="155">
        <v>78</v>
      </c>
      <c r="J88" s="155">
        <v>396</v>
      </c>
    </row>
    <row r="89" spans="1:10">
      <c r="A89" s="155" t="s">
        <v>91</v>
      </c>
      <c r="B89" s="155">
        <v>2009</v>
      </c>
      <c r="C89" s="155">
        <v>2896</v>
      </c>
      <c r="D89" s="155">
        <v>6648</v>
      </c>
      <c r="E89" s="155">
        <v>8</v>
      </c>
      <c r="F89" s="155">
        <v>585</v>
      </c>
      <c r="G89" s="155">
        <v>1222</v>
      </c>
      <c r="H89" s="155">
        <v>1886</v>
      </c>
      <c r="I89" s="155">
        <v>69</v>
      </c>
      <c r="J89" s="155">
        <v>448</v>
      </c>
    </row>
    <row r="90" spans="1:10">
      <c r="A90" s="155" t="s">
        <v>91</v>
      </c>
      <c r="B90" s="155">
        <v>2010</v>
      </c>
      <c r="C90" s="155">
        <v>2572</v>
      </c>
      <c r="D90" s="155">
        <v>4957</v>
      </c>
      <c r="E90" s="155">
        <v>6</v>
      </c>
      <c r="F90" s="155">
        <v>430</v>
      </c>
      <c r="G90" s="155">
        <v>1154</v>
      </c>
      <c r="H90" s="155">
        <v>1580</v>
      </c>
      <c r="I90" s="155">
        <v>78</v>
      </c>
      <c r="J90" s="155">
        <v>412</v>
      </c>
    </row>
    <row r="91" spans="1:10">
      <c r="A91" s="155" t="s">
        <v>91</v>
      </c>
      <c r="B91" s="155">
        <v>2011</v>
      </c>
      <c r="C91" s="155">
        <v>2301</v>
      </c>
      <c r="D91" s="155">
        <v>5311</v>
      </c>
      <c r="E91" s="155">
        <v>11</v>
      </c>
      <c r="F91" s="155">
        <v>343</v>
      </c>
      <c r="G91" s="155">
        <v>1048</v>
      </c>
      <c r="H91" s="155">
        <v>1401</v>
      </c>
      <c r="I91" s="155">
        <v>34</v>
      </c>
      <c r="J91" s="155">
        <v>386</v>
      </c>
    </row>
    <row r="92" spans="1:10">
      <c r="A92" s="155" t="s">
        <v>91</v>
      </c>
      <c r="B92" s="155">
        <v>2012</v>
      </c>
      <c r="C92" s="155">
        <v>2499</v>
      </c>
      <c r="D92" s="155">
        <v>4717</v>
      </c>
      <c r="E92" s="155">
        <v>5</v>
      </c>
      <c r="F92" s="155">
        <v>167</v>
      </c>
      <c r="G92" s="155">
        <v>1079</v>
      </c>
      <c r="H92" s="155">
        <v>1065</v>
      </c>
      <c r="I92" s="155">
        <v>29</v>
      </c>
      <c r="J92" s="155">
        <v>331</v>
      </c>
    </row>
    <row r="93" spans="1:10">
      <c r="A93" s="155" t="s">
        <v>91</v>
      </c>
      <c r="B93" s="155">
        <v>2013</v>
      </c>
      <c r="C93" s="155">
        <v>2748</v>
      </c>
      <c r="D93" s="155">
        <v>5654</v>
      </c>
      <c r="E93" s="155">
        <v>6</v>
      </c>
      <c r="F93" s="155">
        <v>183</v>
      </c>
      <c r="G93" s="155">
        <v>1276</v>
      </c>
      <c r="H93" s="155">
        <v>1198</v>
      </c>
      <c r="I93" s="155">
        <v>33</v>
      </c>
      <c r="J93" s="155">
        <v>382</v>
      </c>
    </row>
    <row r="94" spans="1:10">
      <c r="A94" s="155" t="s">
        <v>91</v>
      </c>
      <c r="B94" s="155">
        <v>2014</v>
      </c>
      <c r="C94" s="155">
        <v>2967</v>
      </c>
      <c r="D94" s="155">
        <v>6289</v>
      </c>
      <c r="E94" s="155">
        <v>6</v>
      </c>
      <c r="F94" s="155">
        <v>209</v>
      </c>
      <c r="G94" s="155">
        <v>1543</v>
      </c>
      <c r="H94" s="155">
        <v>1439</v>
      </c>
      <c r="I94" s="155">
        <v>32</v>
      </c>
      <c r="J94" s="155">
        <v>399</v>
      </c>
    </row>
    <row r="95" spans="1:10">
      <c r="A95" s="155" t="s">
        <v>91</v>
      </c>
      <c r="B95" s="155">
        <v>2015</v>
      </c>
      <c r="C95" s="155">
        <v>3517</v>
      </c>
      <c r="D95" s="155">
        <v>6764</v>
      </c>
      <c r="E95" s="155">
        <v>14</v>
      </c>
      <c r="F95" s="155">
        <v>201</v>
      </c>
      <c r="G95" s="155">
        <v>1836</v>
      </c>
      <c r="H95" s="155">
        <v>1540</v>
      </c>
      <c r="I95" s="155">
        <v>21</v>
      </c>
      <c r="J95" s="155">
        <v>402</v>
      </c>
    </row>
    <row r="96" spans="1:10">
      <c r="A96" s="155" t="s">
        <v>91</v>
      </c>
      <c r="B96" s="155">
        <v>2016</v>
      </c>
      <c r="C96" s="155">
        <v>3745</v>
      </c>
      <c r="D96" s="155">
        <v>6332</v>
      </c>
      <c r="E96" s="155">
        <v>11</v>
      </c>
      <c r="F96" s="155">
        <v>211</v>
      </c>
      <c r="G96" s="155">
        <v>1751</v>
      </c>
      <c r="H96" s="155">
        <v>1502</v>
      </c>
      <c r="I96" s="155">
        <v>29</v>
      </c>
      <c r="J96" s="155">
        <v>376</v>
      </c>
    </row>
    <row r="97" spans="1:10">
      <c r="A97" s="155" t="s">
        <v>91</v>
      </c>
      <c r="B97" s="155">
        <v>2017</v>
      </c>
      <c r="C97" s="155">
        <v>3877</v>
      </c>
      <c r="D97" s="155">
        <v>6265</v>
      </c>
      <c r="E97" s="155">
        <v>9</v>
      </c>
      <c r="F97" s="155">
        <v>248</v>
      </c>
      <c r="G97" s="155">
        <v>2204</v>
      </c>
      <c r="H97" s="155">
        <v>1522</v>
      </c>
      <c r="I97" s="155">
        <v>56</v>
      </c>
      <c r="J97" s="155">
        <v>371</v>
      </c>
    </row>
    <row r="98" spans="1:10">
      <c r="A98" s="155" t="s">
        <v>91</v>
      </c>
      <c r="B98" s="155">
        <v>2018</v>
      </c>
      <c r="C98" s="155">
        <v>3716</v>
      </c>
      <c r="D98" s="155">
        <v>6681</v>
      </c>
      <c r="E98" s="155">
        <v>16</v>
      </c>
      <c r="F98" s="155">
        <v>264</v>
      </c>
      <c r="G98" s="155">
        <v>2284</v>
      </c>
      <c r="H98" s="155">
        <v>1539</v>
      </c>
      <c r="I98" s="155">
        <v>25</v>
      </c>
      <c r="J98" s="155">
        <v>380</v>
      </c>
    </row>
    <row r="99" spans="1:10">
      <c r="A99" s="155" t="s">
        <v>32</v>
      </c>
      <c r="B99" s="155">
        <v>2000</v>
      </c>
      <c r="C99" s="155">
        <v>1393</v>
      </c>
      <c r="D99" s="155">
        <v>260</v>
      </c>
      <c r="E99" s="155">
        <v>23</v>
      </c>
      <c r="F99" s="155">
        <v>565</v>
      </c>
      <c r="G99" s="155">
        <v>621</v>
      </c>
      <c r="H99" s="155">
        <v>418</v>
      </c>
      <c r="I99" s="155">
        <v>26</v>
      </c>
      <c r="J99" s="155">
        <v>477</v>
      </c>
    </row>
    <row r="100" spans="1:10">
      <c r="A100" s="155" t="s">
        <v>32</v>
      </c>
      <c r="B100" s="155">
        <v>2001</v>
      </c>
      <c r="C100" s="155">
        <v>2062</v>
      </c>
      <c r="D100" s="155">
        <v>284</v>
      </c>
      <c r="E100" s="155">
        <v>49</v>
      </c>
      <c r="F100" s="155">
        <v>629</v>
      </c>
      <c r="G100" s="155">
        <v>688</v>
      </c>
      <c r="H100" s="155">
        <v>382</v>
      </c>
      <c r="I100" s="155">
        <v>37</v>
      </c>
      <c r="J100" s="155">
        <v>500</v>
      </c>
    </row>
    <row r="101" spans="1:10">
      <c r="A101" s="155" t="s">
        <v>32</v>
      </c>
      <c r="B101" s="155">
        <v>2002</v>
      </c>
      <c r="C101" s="155">
        <v>2480</v>
      </c>
      <c r="D101" s="155">
        <v>348</v>
      </c>
      <c r="E101" s="155">
        <v>57</v>
      </c>
      <c r="F101" s="155">
        <v>655</v>
      </c>
      <c r="G101" s="155">
        <v>773</v>
      </c>
      <c r="H101" s="155">
        <v>423</v>
      </c>
      <c r="I101" s="155">
        <v>28</v>
      </c>
      <c r="J101" s="155">
        <v>504</v>
      </c>
    </row>
    <row r="102" spans="1:10">
      <c r="A102" s="155" t="s">
        <v>32</v>
      </c>
      <c r="B102" s="155">
        <v>2003</v>
      </c>
      <c r="C102" s="155">
        <v>2291</v>
      </c>
      <c r="D102" s="155">
        <v>479</v>
      </c>
      <c r="E102" s="155">
        <v>43</v>
      </c>
      <c r="F102" s="155">
        <v>659</v>
      </c>
      <c r="G102" s="155">
        <v>806</v>
      </c>
      <c r="H102" s="155">
        <v>574</v>
      </c>
      <c r="I102" s="155">
        <v>31</v>
      </c>
      <c r="J102" s="155">
        <v>473</v>
      </c>
    </row>
    <row r="103" spans="1:10">
      <c r="A103" s="155" t="s">
        <v>32</v>
      </c>
      <c r="B103" s="155">
        <v>2004</v>
      </c>
      <c r="C103" s="155">
        <v>2443</v>
      </c>
      <c r="D103" s="155">
        <v>529</v>
      </c>
      <c r="E103" s="155">
        <v>45</v>
      </c>
      <c r="F103" s="155">
        <v>545</v>
      </c>
      <c r="G103" s="155">
        <v>804</v>
      </c>
      <c r="H103" s="155">
        <v>614</v>
      </c>
      <c r="I103" s="155">
        <v>24</v>
      </c>
      <c r="J103" s="155">
        <v>494</v>
      </c>
    </row>
    <row r="104" spans="1:10">
      <c r="A104" s="155" t="s">
        <v>32</v>
      </c>
      <c r="B104" s="155">
        <v>2005</v>
      </c>
      <c r="C104" s="155">
        <v>2691</v>
      </c>
      <c r="D104" s="155">
        <v>624</v>
      </c>
      <c r="E104" s="155">
        <v>55</v>
      </c>
      <c r="F104" s="155">
        <v>493</v>
      </c>
      <c r="G104" s="155">
        <v>838</v>
      </c>
      <c r="H104" s="155">
        <v>667</v>
      </c>
      <c r="I104" s="155">
        <v>26</v>
      </c>
      <c r="J104" s="155">
        <v>370</v>
      </c>
    </row>
    <row r="105" spans="1:10">
      <c r="A105" s="155" t="s">
        <v>32</v>
      </c>
      <c r="B105" s="155">
        <v>2006</v>
      </c>
      <c r="C105" s="155">
        <v>2002</v>
      </c>
      <c r="D105" s="155">
        <v>571</v>
      </c>
      <c r="E105" s="155">
        <v>33</v>
      </c>
      <c r="F105" s="155">
        <v>446</v>
      </c>
      <c r="G105" s="155">
        <v>674</v>
      </c>
      <c r="H105" s="155">
        <v>569</v>
      </c>
      <c r="I105" s="155">
        <v>17</v>
      </c>
      <c r="J105" s="155">
        <v>322</v>
      </c>
    </row>
    <row r="106" spans="1:10">
      <c r="A106" s="155" t="s">
        <v>32</v>
      </c>
      <c r="B106" s="155">
        <v>2007</v>
      </c>
      <c r="C106" s="155">
        <v>2133</v>
      </c>
      <c r="D106" s="155">
        <v>699</v>
      </c>
      <c r="E106" s="155">
        <v>54</v>
      </c>
      <c r="F106" s="155">
        <v>445</v>
      </c>
      <c r="G106" s="155">
        <v>529</v>
      </c>
      <c r="H106" s="155">
        <v>423</v>
      </c>
      <c r="I106" s="155">
        <v>19</v>
      </c>
      <c r="J106" s="155">
        <v>225</v>
      </c>
    </row>
    <row r="107" spans="1:10">
      <c r="A107" s="155" t="s">
        <v>32</v>
      </c>
      <c r="B107" s="155">
        <v>2008</v>
      </c>
      <c r="C107" s="155">
        <v>2533</v>
      </c>
      <c r="D107" s="155">
        <v>724</v>
      </c>
      <c r="E107" s="155">
        <v>58</v>
      </c>
      <c r="F107" s="155">
        <v>455</v>
      </c>
      <c r="G107" s="155">
        <v>548</v>
      </c>
      <c r="H107" s="155">
        <v>366</v>
      </c>
      <c r="I107" s="155">
        <v>24</v>
      </c>
      <c r="J107" s="155">
        <v>237</v>
      </c>
    </row>
    <row r="108" spans="1:10">
      <c r="A108" s="155" t="s">
        <v>32</v>
      </c>
      <c r="B108" s="155">
        <v>2009</v>
      </c>
      <c r="C108" s="155">
        <v>1851</v>
      </c>
      <c r="D108" s="155">
        <v>495</v>
      </c>
      <c r="E108" s="155">
        <v>59</v>
      </c>
      <c r="F108" s="155">
        <v>411</v>
      </c>
      <c r="G108" s="155">
        <v>698</v>
      </c>
      <c r="H108" s="155">
        <v>299</v>
      </c>
      <c r="I108" s="155">
        <v>22</v>
      </c>
      <c r="J108" s="155">
        <v>351</v>
      </c>
    </row>
    <row r="109" spans="1:10">
      <c r="A109" s="155" t="s">
        <v>32</v>
      </c>
      <c r="B109" s="155">
        <v>2010</v>
      </c>
      <c r="C109" s="155">
        <v>1451</v>
      </c>
      <c r="D109" s="155">
        <v>535</v>
      </c>
      <c r="E109" s="155">
        <v>43</v>
      </c>
      <c r="F109" s="155">
        <v>264</v>
      </c>
      <c r="G109" s="155">
        <v>888</v>
      </c>
      <c r="H109" s="155">
        <v>374</v>
      </c>
      <c r="I109" s="155">
        <v>20</v>
      </c>
      <c r="J109" s="155">
        <v>390</v>
      </c>
    </row>
    <row r="110" spans="1:10">
      <c r="A110" s="155" t="s">
        <v>32</v>
      </c>
      <c r="B110" s="155">
        <v>2011</v>
      </c>
      <c r="C110" s="155">
        <v>1641</v>
      </c>
      <c r="D110" s="155">
        <v>486</v>
      </c>
      <c r="E110" s="155">
        <v>29</v>
      </c>
      <c r="F110" s="155">
        <v>242</v>
      </c>
      <c r="G110" s="155">
        <v>976</v>
      </c>
      <c r="H110" s="155">
        <v>595</v>
      </c>
      <c r="I110" s="155">
        <v>26</v>
      </c>
      <c r="J110" s="155">
        <v>430</v>
      </c>
    </row>
    <row r="111" spans="1:10">
      <c r="A111" s="155" t="s">
        <v>32</v>
      </c>
      <c r="B111" s="155">
        <v>2012</v>
      </c>
      <c r="C111" s="155">
        <v>2018</v>
      </c>
      <c r="D111" s="155">
        <v>559</v>
      </c>
      <c r="E111" s="155">
        <v>30</v>
      </c>
      <c r="F111" s="155">
        <v>233</v>
      </c>
      <c r="G111" s="155">
        <v>959</v>
      </c>
      <c r="H111" s="155">
        <v>425</v>
      </c>
      <c r="I111" s="155">
        <v>18</v>
      </c>
      <c r="J111" s="155">
        <v>366</v>
      </c>
    </row>
    <row r="112" spans="1:10">
      <c r="A112" s="155" t="s">
        <v>32</v>
      </c>
      <c r="B112" s="155">
        <v>2013</v>
      </c>
      <c r="C112" s="155">
        <v>2179</v>
      </c>
      <c r="D112" s="155">
        <v>543</v>
      </c>
      <c r="E112" s="155">
        <v>30</v>
      </c>
      <c r="F112" s="155">
        <v>229</v>
      </c>
      <c r="G112" s="155">
        <v>1003</v>
      </c>
      <c r="H112" s="155">
        <v>431</v>
      </c>
      <c r="I112" s="155">
        <v>13</v>
      </c>
      <c r="J112" s="155">
        <v>364</v>
      </c>
    </row>
    <row r="113" spans="1:10">
      <c r="A113" s="155" t="s">
        <v>32</v>
      </c>
      <c r="B113" s="155">
        <v>2014</v>
      </c>
      <c r="C113" s="155">
        <v>2396</v>
      </c>
      <c r="D113" s="155">
        <v>796</v>
      </c>
      <c r="E113" s="155">
        <v>26</v>
      </c>
      <c r="F113" s="155">
        <v>222</v>
      </c>
      <c r="G113" s="155">
        <v>1047</v>
      </c>
      <c r="H113" s="155">
        <v>522</v>
      </c>
      <c r="I113" s="155">
        <v>41</v>
      </c>
      <c r="J113" s="155">
        <v>391</v>
      </c>
    </row>
    <row r="114" spans="1:10">
      <c r="A114" s="155" t="s">
        <v>32</v>
      </c>
      <c r="B114" s="155">
        <v>2015</v>
      </c>
      <c r="C114" s="155">
        <v>2207</v>
      </c>
      <c r="D114" s="155">
        <v>809</v>
      </c>
      <c r="E114" s="155">
        <v>16</v>
      </c>
      <c r="F114" s="155">
        <v>245</v>
      </c>
      <c r="G114" s="155">
        <v>1072</v>
      </c>
      <c r="H114" s="155">
        <v>536</v>
      </c>
      <c r="I114" s="155">
        <v>53</v>
      </c>
      <c r="J114" s="155">
        <v>357</v>
      </c>
    </row>
    <row r="115" spans="1:10">
      <c r="A115" s="155" t="s">
        <v>32</v>
      </c>
      <c r="B115" s="155">
        <v>2016</v>
      </c>
      <c r="C115" s="155">
        <v>2076</v>
      </c>
      <c r="D115" s="155">
        <v>988</v>
      </c>
      <c r="E115" s="155">
        <v>27</v>
      </c>
      <c r="F115" s="155">
        <v>228</v>
      </c>
      <c r="G115" s="155">
        <v>1166</v>
      </c>
      <c r="H115" s="155">
        <v>746</v>
      </c>
      <c r="I115" s="155">
        <v>65</v>
      </c>
      <c r="J115" s="155">
        <v>486</v>
      </c>
    </row>
    <row r="116" spans="1:10">
      <c r="A116" s="155" t="s">
        <v>32</v>
      </c>
      <c r="B116" s="155">
        <v>2017</v>
      </c>
      <c r="C116" s="155">
        <v>2437</v>
      </c>
      <c r="D116" s="155">
        <v>1132</v>
      </c>
      <c r="E116" s="155">
        <v>28</v>
      </c>
      <c r="F116" s="155">
        <v>266</v>
      </c>
      <c r="G116" s="155">
        <v>1096</v>
      </c>
      <c r="H116" s="155">
        <v>692</v>
      </c>
      <c r="I116" s="155">
        <v>74</v>
      </c>
      <c r="J116" s="155">
        <v>367</v>
      </c>
    </row>
    <row r="117" spans="1:10">
      <c r="A117" s="155" t="s">
        <v>32</v>
      </c>
      <c r="B117" s="155">
        <v>2018</v>
      </c>
      <c r="C117" s="155">
        <v>2735</v>
      </c>
      <c r="D117" s="155">
        <v>1008</v>
      </c>
      <c r="E117" s="155">
        <v>21</v>
      </c>
      <c r="F117" s="155">
        <v>262</v>
      </c>
      <c r="G117" s="155">
        <v>999</v>
      </c>
      <c r="H117" s="155">
        <v>587</v>
      </c>
      <c r="I117" s="155">
        <v>64</v>
      </c>
      <c r="J117" s="155">
        <v>319</v>
      </c>
    </row>
    <row r="118" spans="1:10">
      <c r="A118" s="155" t="s">
        <v>92</v>
      </c>
      <c r="B118" s="155">
        <v>2000</v>
      </c>
      <c r="C118" s="155">
        <v>972</v>
      </c>
      <c r="D118" s="155">
        <v>1762</v>
      </c>
      <c r="E118" s="155">
        <v>175</v>
      </c>
      <c r="F118" s="155">
        <v>100</v>
      </c>
      <c r="G118" s="155">
        <v>120</v>
      </c>
      <c r="H118" s="155">
        <v>2665</v>
      </c>
      <c r="I118" s="155">
        <v>12</v>
      </c>
      <c r="J118" s="155">
        <v>3</v>
      </c>
    </row>
    <row r="119" spans="1:10">
      <c r="A119" s="155" t="s">
        <v>92</v>
      </c>
      <c r="B119" s="155">
        <v>2001</v>
      </c>
      <c r="C119" s="155">
        <v>910</v>
      </c>
      <c r="D119" s="155">
        <v>1677</v>
      </c>
      <c r="E119" s="155">
        <v>179</v>
      </c>
      <c r="F119" s="155">
        <v>84</v>
      </c>
      <c r="G119" s="155">
        <v>115</v>
      </c>
      <c r="H119" s="155">
        <v>2789</v>
      </c>
      <c r="I119" s="155">
        <v>14</v>
      </c>
      <c r="J119" s="155">
        <v>3</v>
      </c>
    </row>
    <row r="120" spans="1:10">
      <c r="A120" s="155" t="s">
        <v>92</v>
      </c>
      <c r="B120" s="155">
        <v>2002</v>
      </c>
      <c r="C120" s="155">
        <v>972</v>
      </c>
      <c r="D120" s="155">
        <v>2099</v>
      </c>
      <c r="E120" s="155">
        <v>300</v>
      </c>
      <c r="F120" s="155">
        <v>58</v>
      </c>
      <c r="G120" s="155">
        <v>140</v>
      </c>
      <c r="H120" s="155">
        <v>3846</v>
      </c>
      <c r="I120" s="155">
        <v>20</v>
      </c>
      <c r="J120" s="155">
        <v>2</v>
      </c>
    </row>
    <row r="121" spans="1:10">
      <c r="A121" s="155" t="s">
        <v>92</v>
      </c>
      <c r="B121" s="155">
        <v>2003</v>
      </c>
      <c r="C121" s="155">
        <v>799</v>
      </c>
      <c r="D121" s="155">
        <v>2522</v>
      </c>
      <c r="E121" s="155">
        <v>572</v>
      </c>
      <c r="F121" s="155">
        <v>47</v>
      </c>
      <c r="G121" s="155">
        <v>150</v>
      </c>
      <c r="H121" s="155">
        <v>4856</v>
      </c>
      <c r="I121" s="155">
        <v>9</v>
      </c>
      <c r="J121" s="155">
        <v>2</v>
      </c>
    </row>
    <row r="122" spans="1:10">
      <c r="A122" s="155" t="s">
        <v>92</v>
      </c>
      <c r="B122" s="155">
        <v>2004</v>
      </c>
      <c r="C122" s="155">
        <v>1009</v>
      </c>
      <c r="D122" s="155">
        <v>2981</v>
      </c>
      <c r="E122" s="155">
        <v>473</v>
      </c>
      <c r="F122" s="155">
        <v>44</v>
      </c>
      <c r="G122" s="155">
        <v>199</v>
      </c>
      <c r="H122" s="155">
        <v>6038</v>
      </c>
      <c r="I122" s="155">
        <v>13</v>
      </c>
      <c r="J122" s="155">
        <v>5</v>
      </c>
    </row>
    <row r="123" spans="1:10">
      <c r="A123" s="155" t="s">
        <v>92</v>
      </c>
      <c r="B123" s="155">
        <v>2005</v>
      </c>
      <c r="C123" s="155">
        <v>1149</v>
      </c>
      <c r="D123" s="155">
        <v>2957</v>
      </c>
      <c r="E123" s="155">
        <v>619</v>
      </c>
      <c r="F123" s="155">
        <v>35</v>
      </c>
      <c r="G123" s="155">
        <v>193</v>
      </c>
      <c r="H123" s="155">
        <v>5240</v>
      </c>
      <c r="I123" s="155">
        <v>18</v>
      </c>
      <c r="J123" s="155">
        <v>4</v>
      </c>
    </row>
    <row r="124" spans="1:10">
      <c r="A124" s="155" t="s">
        <v>92</v>
      </c>
      <c r="B124" s="155">
        <v>2006</v>
      </c>
      <c r="C124" s="155">
        <v>971</v>
      </c>
      <c r="D124" s="155">
        <v>2438</v>
      </c>
      <c r="E124" s="155">
        <v>468</v>
      </c>
      <c r="F124" s="155">
        <v>28</v>
      </c>
      <c r="G124" s="155">
        <v>197</v>
      </c>
      <c r="H124" s="155">
        <v>4694</v>
      </c>
      <c r="I124" s="155">
        <v>17</v>
      </c>
      <c r="J124" s="155">
        <v>7</v>
      </c>
    </row>
    <row r="125" spans="1:10">
      <c r="A125" s="155" t="s">
        <v>92</v>
      </c>
      <c r="B125" s="155">
        <v>2007</v>
      </c>
      <c r="C125" s="155">
        <v>852</v>
      </c>
      <c r="D125" s="155">
        <v>2790</v>
      </c>
      <c r="E125" s="155">
        <v>457</v>
      </c>
      <c r="F125" s="155">
        <v>37</v>
      </c>
      <c r="G125" s="155">
        <v>184</v>
      </c>
      <c r="H125" s="155">
        <v>4531</v>
      </c>
      <c r="I125" s="155">
        <v>48</v>
      </c>
      <c r="J125" s="155">
        <v>4</v>
      </c>
    </row>
    <row r="126" spans="1:10">
      <c r="A126" s="155" t="s">
        <v>92</v>
      </c>
      <c r="B126" s="155">
        <v>2008</v>
      </c>
      <c r="C126" s="155">
        <v>1205</v>
      </c>
      <c r="D126" s="155">
        <v>2582</v>
      </c>
      <c r="E126" s="155">
        <v>496</v>
      </c>
      <c r="F126" s="155">
        <v>37</v>
      </c>
      <c r="G126" s="155">
        <v>276</v>
      </c>
      <c r="H126" s="155">
        <v>3290</v>
      </c>
      <c r="I126" s="155">
        <v>12</v>
      </c>
      <c r="J126" s="155">
        <v>6</v>
      </c>
    </row>
    <row r="127" spans="1:10">
      <c r="A127" s="155" t="s">
        <v>92</v>
      </c>
      <c r="B127" s="155">
        <v>2009</v>
      </c>
      <c r="C127" s="155">
        <v>948</v>
      </c>
      <c r="D127" s="155">
        <v>1184</v>
      </c>
      <c r="E127" s="155">
        <v>251</v>
      </c>
      <c r="F127" s="155">
        <v>35</v>
      </c>
      <c r="G127" s="155">
        <v>150</v>
      </c>
      <c r="H127" s="155">
        <v>723</v>
      </c>
      <c r="I127" s="155">
        <v>10</v>
      </c>
      <c r="J127" s="155">
        <v>1</v>
      </c>
    </row>
    <row r="128" spans="1:10">
      <c r="A128" s="155" t="s">
        <v>92</v>
      </c>
      <c r="B128" s="155">
        <v>2010</v>
      </c>
      <c r="C128" s="155">
        <v>1071</v>
      </c>
      <c r="D128" s="155">
        <v>1152</v>
      </c>
      <c r="E128" s="155">
        <v>172</v>
      </c>
      <c r="F128" s="155">
        <v>29</v>
      </c>
      <c r="G128" s="155">
        <v>81</v>
      </c>
      <c r="H128" s="155">
        <v>609</v>
      </c>
      <c r="I128" s="155">
        <v>13</v>
      </c>
      <c r="J128" s="155">
        <v>1</v>
      </c>
    </row>
    <row r="129" spans="1:10">
      <c r="A129" s="155" t="s">
        <v>92</v>
      </c>
      <c r="B129" s="155">
        <v>2011</v>
      </c>
      <c r="C129" s="155">
        <v>1447</v>
      </c>
      <c r="D129" s="155">
        <v>1214</v>
      </c>
      <c r="E129" s="155">
        <v>189</v>
      </c>
      <c r="F129" s="155">
        <v>19</v>
      </c>
      <c r="G129" s="155">
        <v>173</v>
      </c>
      <c r="H129" s="155">
        <v>500</v>
      </c>
      <c r="I129" s="155">
        <v>37</v>
      </c>
      <c r="J129" s="155">
        <v>0</v>
      </c>
    </row>
    <row r="130" spans="1:10">
      <c r="A130" s="155" t="s">
        <v>92</v>
      </c>
      <c r="B130" s="155">
        <v>2012</v>
      </c>
      <c r="C130" s="155">
        <v>1272</v>
      </c>
      <c r="D130" s="155">
        <v>1692</v>
      </c>
      <c r="E130" s="155">
        <v>168</v>
      </c>
      <c r="F130" s="155">
        <v>24</v>
      </c>
      <c r="G130" s="155">
        <v>165</v>
      </c>
      <c r="H130" s="155">
        <v>550</v>
      </c>
      <c r="I130" s="155">
        <v>21</v>
      </c>
      <c r="J130" s="155">
        <v>1</v>
      </c>
    </row>
    <row r="131" spans="1:10">
      <c r="A131" s="155" t="s">
        <v>92</v>
      </c>
      <c r="B131" s="155">
        <v>2013</v>
      </c>
      <c r="C131" s="155">
        <v>1794</v>
      </c>
      <c r="D131" s="155">
        <v>1993</v>
      </c>
      <c r="E131" s="155">
        <v>216</v>
      </c>
      <c r="F131" s="155">
        <v>34</v>
      </c>
      <c r="G131" s="155">
        <v>230</v>
      </c>
      <c r="H131" s="155">
        <v>958</v>
      </c>
      <c r="I131" s="155">
        <v>16</v>
      </c>
      <c r="J131" s="155">
        <v>1</v>
      </c>
    </row>
    <row r="132" spans="1:10">
      <c r="A132" s="155" t="s">
        <v>92</v>
      </c>
      <c r="B132" s="155">
        <v>2014</v>
      </c>
      <c r="C132" s="155">
        <v>1950</v>
      </c>
      <c r="D132" s="155">
        <v>2680</v>
      </c>
      <c r="E132" s="155">
        <v>277</v>
      </c>
      <c r="F132" s="155">
        <v>32</v>
      </c>
      <c r="G132" s="155">
        <v>237</v>
      </c>
      <c r="H132" s="155">
        <v>1155</v>
      </c>
      <c r="I132" s="155">
        <v>30</v>
      </c>
      <c r="J132" s="155">
        <v>2</v>
      </c>
    </row>
    <row r="133" spans="1:10">
      <c r="A133" s="155" t="s">
        <v>92</v>
      </c>
      <c r="B133" s="155">
        <v>2015</v>
      </c>
      <c r="C133" s="155">
        <v>1780</v>
      </c>
      <c r="D133" s="155">
        <v>2782</v>
      </c>
      <c r="E133" s="155">
        <v>280</v>
      </c>
      <c r="F133" s="155">
        <v>40</v>
      </c>
      <c r="G133" s="155">
        <v>177</v>
      </c>
      <c r="H133" s="155">
        <v>1513</v>
      </c>
      <c r="I133" s="155">
        <v>82</v>
      </c>
      <c r="J133" s="155">
        <v>2</v>
      </c>
    </row>
    <row r="134" spans="1:10">
      <c r="A134" s="155" t="s">
        <v>92</v>
      </c>
      <c r="B134" s="155">
        <v>2016</v>
      </c>
      <c r="C134" s="155">
        <v>1610</v>
      </c>
      <c r="D134" s="155">
        <v>2672</v>
      </c>
      <c r="E134" s="155">
        <v>241</v>
      </c>
      <c r="F134" s="155">
        <v>34</v>
      </c>
      <c r="G134" s="155">
        <v>174</v>
      </c>
      <c r="H134" s="155">
        <v>1573</v>
      </c>
      <c r="I134" s="155">
        <v>73</v>
      </c>
      <c r="J134" s="155">
        <v>1</v>
      </c>
    </row>
    <row r="135" spans="1:10">
      <c r="A135" s="155" t="s">
        <v>92</v>
      </c>
      <c r="B135" s="155">
        <v>2017</v>
      </c>
      <c r="C135" s="155">
        <v>2113</v>
      </c>
      <c r="D135" s="155">
        <v>3252</v>
      </c>
      <c r="E135" s="155">
        <v>331</v>
      </c>
      <c r="F135" s="155">
        <v>43</v>
      </c>
      <c r="G135" s="155">
        <v>229</v>
      </c>
      <c r="H135" s="155">
        <v>1942</v>
      </c>
      <c r="I135" s="155">
        <v>103</v>
      </c>
      <c r="J135" s="155">
        <v>1</v>
      </c>
    </row>
    <row r="136" spans="1:10">
      <c r="A136" s="155" t="s">
        <v>92</v>
      </c>
      <c r="B136" s="155">
        <v>2018</v>
      </c>
      <c r="C136" s="155">
        <v>2250</v>
      </c>
      <c r="D136" s="155">
        <v>3204</v>
      </c>
      <c r="E136" s="155">
        <v>440</v>
      </c>
      <c r="F136" s="155">
        <v>45</v>
      </c>
      <c r="G136" s="155">
        <v>245</v>
      </c>
      <c r="H136" s="155">
        <v>1993</v>
      </c>
      <c r="I136" s="155">
        <v>63</v>
      </c>
      <c r="J136" s="155">
        <v>7</v>
      </c>
    </row>
    <row r="137" spans="1:10">
      <c r="A137" s="155"/>
      <c r="B137" s="155"/>
      <c r="C137" s="155"/>
      <c r="D137" s="155"/>
      <c r="E137" s="155"/>
      <c r="F137" s="155"/>
      <c r="G137" s="155"/>
      <c r="H137" s="155"/>
      <c r="I137" s="155"/>
      <c r="J137" s="155"/>
    </row>
    <row r="138" spans="1:10">
      <c r="A138" s="155"/>
      <c r="B138" s="155"/>
      <c r="C138" s="155"/>
      <c r="D138" s="155"/>
      <c r="E138" s="155"/>
      <c r="F138" s="155"/>
      <c r="G138" s="155"/>
      <c r="H138" s="155"/>
      <c r="I138" s="155"/>
      <c r="J138" s="155"/>
    </row>
    <row r="139" spans="1:10">
      <c r="A139" s="155"/>
      <c r="B139" s="155"/>
      <c r="C139" s="155"/>
      <c r="D139" s="155"/>
      <c r="E139" s="155"/>
      <c r="F139" s="155"/>
      <c r="G139" s="155"/>
      <c r="H139" s="155"/>
      <c r="I139" s="155"/>
      <c r="J139" s="155"/>
    </row>
    <row r="140" spans="1:10">
      <c r="A140" s="155"/>
      <c r="B140" s="155"/>
      <c r="C140" s="155"/>
      <c r="D140" s="155"/>
      <c r="E140" s="155"/>
      <c r="F140" s="155"/>
      <c r="G140" s="155"/>
      <c r="H140" s="155"/>
      <c r="I140" s="155"/>
      <c r="J140" s="155"/>
    </row>
  </sheetData>
  <mergeCells count="1">
    <mergeCell ref="K1:L1"/>
  </mergeCells>
  <phoneticPr fontId="7" type="noConversion"/>
  <hyperlinks>
    <hyperlink ref="K1:L1" location="Contents!A1" display="Back to Contents" xr:uid="{00000000-0004-0000-2200-000000000000}"/>
  </hyperlinks>
  <pageMargins left="0.7" right="0.7" top="0.75" bottom="0.75" header="0.3" footer="0.3"/>
  <pageSetup paperSize="9" orientation="landscape" horizontalDpi="4294967292" verticalDpi="4294967292"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5" tint="0.39997558519241921"/>
  </sheetPr>
  <dimension ref="A1:R136"/>
  <sheetViews>
    <sheetView workbookViewId="0">
      <selection activeCell="G1" sqref="G1:H1"/>
    </sheetView>
  </sheetViews>
  <sheetFormatPr defaultColWidth="8.85546875" defaultRowHeight="12.75"/>
  <sheetData>
    <row r="1" spans="1:18" ht="25.5" customHeight="1">
      <c r="A1" s="26" t="s">
        <v>1089</v>
      </c>
      <c r="B1" s="24"/>
      <c r="C1" s="24"/>
      <c r="D1" s="24"/>
      <c r="E1" s="24"/>
      <c r="F1" s="24"/>
      <c r="G1" s="693" t="s">
        <v>473</v>
      </c>
      <c r="H1" s="693"/>
      <c r="I1" s="103"/>
      <c r="J1" s="103"/>
      <c r="K1" s="103"/>
      <c r="L1" s="103"/>
      <c r="M1" s="103"/>
      <c r="N1" s="103"/>
      <c r="O1" s="103"/>
      <c r="P1" s="103"/>
      <c r="Q1" s="103"/>
      <c r="R1" s="103"/>
    </row>
    <row r="2" spans="1:18" s="122" customFormat="1" ht="25.5" customHeight="1">
      <c r="A2" s="610" t="s">
        <v>1090</v>
      </c>
      <c r="G2" s="609"/>
      <c r="H2" s="609"/>
    </row>
    <row r="3" spans="1:18" ht="22.5">
      <c r="A3" s="155" t="s">
        <v>87</v>
      </c>
      <c r="B3" s="312" t="s">
        <v>88</v>
      </c>
      <c r="C3" s="312" t="s">
        <v>1105</v>
      </c>
      <c r="D3" s="312" t="s">
        <v>1106</v>
      </c>
      <c r="E3" s="312" t="s">
        <v>1107</v>
      </c>
      <c r="F3" s="312" t="s">
        <v>1108</v>
      </c>
    </row>
    <row r="4" spans="1:18">
      <c r="A4" s="155" t="s">
        <v>89</v>
      </c>
      <c r="B4" s="155">
        <v>2000</v>
      </c>
      <c r="C4" s="155">
        <v>14</v>
      </c>
      <c r="D4" s="155">
        <v>134</v>
      </c>
      <c r="E4" s="155">
        <v>8</v>
      </c>
      <c r="F4" s="155">
        <v>1</v>
      </c>
    </row>
    <row r="5" spans="1:18">
      <c r="A5" s="155" t="s">
        <v>89</v>
      </c>
      <c r="B5" s="155">
        <v>2001</v>
      </c>
      <c r="C5" s="155">
        <v>10</v>
      </c>
      <c r="D5" s="155">
        <v>182</v>
      </c>
      <c r="E5" s="155">
        <v>11</v>
      </c>
      <c r="F5" s="155">
        <v>0</v>
      </c>
    </row>
    <row r="6" spans="1:18">
      <c r="A6" s="155" t="s">
        <v>89</v>
      </c>
      <c r="B6" s="155">
        <v>2002</v>
      </c>
      <c r="C6" s="155">
        <v>4</v>
      </c>
      <c r="D6" s="155">
        <v>313</v>
      </c>
      <c r="E6" s="155">
        <v>42</v>
      </c>
      <c r="F6" s="155">
        <v>0</v>
      </c>
    </row>
    <row r="7" spans="1:18">
      <c r="A7" s="155" t="s">
        <v>89</v>
      </c>
      <c r="B7" s="155">
        <v>2003</v>
      </c>
      <c r="C7" s="155">
        <v>2</v>
      </c>
      <c r="D7" s="155">
        <v>264</v>
      </c>
      <c r="E7" s="155">
        <v>25</v>
      </c>
      <c r="F7" s="155">
        <v>0</v>
      </c>
    </row>
    <row r="8" spans="1:18">
      <c r="A8" s="155" t="s">
        <v>89</v>
      </c>
      <c r="B8" s="155">
        <v>2004</v>
      </c>
      <c r="C8" s="155">
        <v>4</v>
      </c>
      <c r="D8" s="155">
        <v>267</v>
      </c>
      <c r="E8" s="155">
        <v>9</v>
      </c>
      <c r="F8" s="155">
        <v>0</v>
      </c>
    </row>
    <row r="9" spans="1:18">
      <c r="A9" s="155" t="s">
        <v>89</v>
      </c>
      <c r="B9" s="155">
        <v>2005</v>
      </c>
      <c r="C9" s="155">
        <v>5</v>
      </c>
      <c r="D9" s="155">
        <v>200</v>
      </c>
      <c r="E9" s="155">
        <v>7</v>
      </c>
      <c r="F9" s="155">
        <v>0</v>
      </c>
    </row>
    <row r="10" spans="1:18">
      <c r="A10" s="155" t="s">
        <v>89</v>
      </c>
      <c r="B10" s="155">
        <v>2006</v>
      </c>
      <c r="C10" s="155">
        <v>4</v>
      </c>
      <c r="D10" s="155">
        <v>245</v>
      </c>
      <c r="E10" s="155">
        <v>1</v>
      </c>
      <c r="F10" s="155">
        <v>1</v>
      </c>
    </row>
    <row r="11" spans="1:18">
      <c r="A11" s="155" t="s">
        <v>89</v>
      </c>
      <c r="B11" s="155">
        <v>2007</v>
      </c>
      <c r="C11" s="155">
        <v>3</v>
      </c>
      <c r="D11" s="155">
        <v>427</v>
      </c>
      <c r="E11" s="155">
        <v>2</v>
      </c>
      <c r="F11" s="155">
        <v>0</v>
      </c>
    </row>
    <row r="12" spans="1:18">
      <c r="A12" s="155" t="s">
        <v>89</v>
      </c>
      <c r="B12" s="155">
        <v>2008</v>
      </c>
      <c r="C12" s="155">
        <v>10</v>
      </c>
      <c r="D12" s="155">
        <v>444</v>
      </c>
      <c r="E12" s="155">
        <v>5</v>
      </c>
      <c r="F12" s="155">
        <v>1</v>
      </c>
    </row>
    <row r="13" spans="1:18">
      <c r="A13" s="155" t="s">
        <v>89</v>
      </c>
      <c r="B13" s="155">
        <v>2009</v>
      </c>
      <c r="C13" s="155">
        <v>0</v>
      </c>
      <c r="D13" s="155">
        <v>46</v>
      </c>
      <c r="E13" s="155">
        <v>4</v>
      </c>
      <c r="F13" s="155">
        <v>1</v>
      </c>
    </row>
    <row r="14" spans="1:18">
      <c r="A14" s="155" t="s">
        <v>89</v>
      </c>
      <c r="B14" s="155">
        <v>2010</v>
      </c>
      <c r="C14" s="155">
        <v>1</v>
      </c>
      <c r="D14" s="155">
        <v>48</v>
      </c>
      <c r="E14" s="155">
        <v>0</v>
      </c>
      <c r="F14" s="155">
        <v>0</v>
      </c>
    </row>
    <row r="15" spans="1:18">
      <c r="A15" s="155" t="s">
        <v>89</v>
      </c>
      <c r="B15" s="155">
        <v>2011</v>
      </c>
      <c r="C15" s="155">
        <v>4</v>
      </c>
      <c r="D15" s="155">
        <v>19</v>
      </c>
      <c r="E15" s="155">
        <v>0</v>
      </c>
      <c r="F15" s="155">
        <v>1</v>
      </c>
    </row>
    <row r="16" spans="1:18">
      <c r="A16" s="155" t="s">
        <v>89</v>
      </c>
      <c r="B16" s="155">
        <v>2012</v>
      </c>
      <c r="C16" s="155">
        <v>40</v>
      </c>
      <c r="D16" s="155">
        <v>24</v>
      </c>
      <c r="E16" s="155">
        <v>1</v>
      </c>
      <c r="F16" s="155">
        <v>0</v>
      </c>
    </row>
    <row r="17" spans="1:6">
      <c r="A17" s="155" t="s">
        <v>89</v>
      </c>
      <c r="B17" s="155">
        <v>2013</v>
      </c>
      <c r="C17" s="155">
        <v>3</v>
      </c>
      <c r="D17" s="155">
        <v>30</v>
      </c>
      <c r="E17" s="155">
        <v>0</v>
      </c>
      <c r="F17" s="155">
        <v>1</v>
      </c>
    </row>
    <row r="18" spans="1:6">
      <c r="A18" s="155" t="s">
        <v>89</v>
      </c>
      <c r="B18" s="155">
        <v>2014</v>
      </c>
      <c r="C18" s="155">
        <v>32</v>
      </c>
      <c r="D18" s="155">
        <v>59</v>
      </c>
      <c r="E18" s="155">
        <v>1</v>
      </c>
      <c r="F18" s="155">
        <v>0</v>
      </c>
    </row>
    <row r="19" spans="1:6">
      <c r="A19" s="155" t="s">
        <v>89</v>
      </c>
      <c r="B19" s="155">
        <v>2015</v>
      </c>
      <c r="C19" s="155">
        <v>36</v>
      </c>
      <c r="D19" s="155">
        <v>40</v>
      </c>
      <c r="E19" s="155">
        <v>4</v>
      </c>
      <c r="F19" s="155">
        <v>0</v>
      </c>
    </row>
    <row r="20" spans="1:6">
      <c r="A20" s="155" t="s">
        <v>89</v>
      </c>
      <c r="B20" s="155">
        <v>2016</v>
      </c>
      <c r="C20" s="155">
        <v>20</v>
      </c>
      <c r="D20" s="155">
        <v>50</v>
      </c>
      <c r="E20" s="155">
        <v>19</v>
      </c>
      <c r="F20" s="155">
        <v>0</v>
      </c>
    </row>
    <row r="21" spans="1:6">
      <c r="A21" s="155" t="s">
        <v>89</v>
      </c>
      <c r="B21" s="155">
        <v>2017</v>
      </c>
      <c r="C21" s="155">
        <v>18</v>
      </c>
      <c r="D21" s="155">
        <v>65</v>
      </c>
      <c r="E21" s="155">
        <v>13</v>
      </c>
      <c r="F21" s="155">
        <v>0</v>
      </c>
    </row>
    <row r="22" spans="1:6">
      <c r="A22" s="155" t="s">
        <v>89</v>
      </c>
      <c r="B22" s="155">
        <v>2018</v>
      </c>
      <c r="C22" s="155">
        <v>34</v>
      </c>
      <c r="D22" s="155">
        <v>50</v>
      </c>
      <c r="E22" s="155">
        <v>6</v>
      </c>
      <c r="F22" s="155">
        <v>1</v>
      </c>
    </row>
    <row r="23" spans="1:6">
      <c r="A23" s="155" t="s">
        <v>119</v>
      </c>
      <c r="B23" s="155">
        <v>2000</v>
      </c>
      <c r="C23" s="155">
        <v>42</v>
      </c>
      <c r="D23" s="155">
        <v>4546</v>
      </c>
      <c r="E23" s="155">
        <v>63</v>
      </c>
      <c r="F23" s="155">
        <v>137</v>
      </c>
    </row>
    <row r="24" spans="1:6">
      <c r="A24" s="155" t="s">
        <v>119</v>
      </c>
      <c r="B24" s="155">
        <v>2001</v>
      </c>
      <c r="C24" s="155">
        <v>34</v>
      </c>
      <c r="D24" s="155">
        <v>4397</v>
      </c>
      <c r="E24" s="155">
        <v>56</v>
      </c>
      <c r="F24" s="155">
        <v>129</v>
      </c>
    </row>
    <row r="25" spans="1:6">
      <c r="A25" s="155" t="s">
        <v>119</v>
      </c>
      <c r="B25" s="155">
        <v>2002</v>
      </c>
      <c r="C25" s="155">
        <v>42</v>
      </c>
      <c r="D25" s="155">
        <v>6205</v>
      </c>
      <c r="E25" s="155">
        <v>81</v>
      </c>
      <c r="F25" s="155">
        <v>183</v>
      </c>
    </row>
    <row r="26" spans="1:6">
      <c r="A26" s="155" t="s">
        <v>119</v>
      </c>
      <c r="B26" s="155">
        <v>2003</v>
      </c>
      <c r="C26" s="155">
        <v>122</v>
      </c>
      <c r="D26" s="155">
        <v>7486</v>
      </c>
      <c r="E26" s="155">
        <v>104</v>
      </c>
      <c r="F26" s="155">
        <v>169</v>
      </c>
    </row>
    <row r="27" spans="1:6">
      <c r="A27" s="155" t="s">
        <v>119</v>
      </c>
      <c r="B27" s="155">
        <v>2004</v>
      </c>
      <c r="C27" s="155">
        <v>186</v>
      </c>
      <c r="D27" s="155">
        <v>8560</v>
      </c>
      <c r="E27" s="155">
        <v>131</v>
      </c>
      <c r="F27" s="155">
        <v>181</v>
      </c>
    </row>
    <row r="28" spans="1:6">
      <c r="A28" s="155" t="s">
        <v>119</v>
      </c>
      <c r="B28" s="155">
        <v>2005</v>
      </c>
      <c r="C28" s="155">
        <v>255</v>
      </c>
      <c r="D28" s="155">
        <v>7982</v>
      </c>
      <c r="E28" s="155">
        <v>152</v>
      </c>
      <c r="F28" s="155">
        <v>198</v>
      </c>
    </row>
    <row r="29" spans="1:6">
      <c r="A29" s="155" t="s">
        <v>119</v>
      </c>
      <c r="B29" s="155">
        <v>2006</v>
      </c>
      <c r="C29" s="155">
        <v>214</v>
      </c>
      <c r="D29" s="155">
        <v>6876</v>
      </c>
      <c r="E29" s="155">
        <v>142</v>
      </c>
      <c r="F29" s="155">
        <v>182</v>
      </c>
    </row>
    <row r="30" spans="1:6">
      <c r="A30" s="155" t="s">
        <v>119</v>
      </c>
      <c r="B30" s="155">
        <v>2007</v>
      </c>
      <c r="C30" s="155">
        <v>196</v>
      </c>
      <c r="D30" s="155">
        <v>7177</v>
      </c>
      <c r="E30" s="155">
        <v>161</v>
      </c>
      <c r="F30" s="155">
        <v>160</v>
      </c>
    </row>
    <row r="31" spans="1:6">
      <c r="A31" s="155" t="s">
        <v>119</v>
      </c>
      <c r="B31" s="155">
        <v>2008</v>
      </c>
      <c r="C31" s="155">
        <v>261</v>
      </c>
      <c r="D31" s="155">
        <v>4516</v>
      </c>
      <c r="E31" s="155">
        <v>169</v>
      </c>
      <c r="F31" s="155">
        <v>138</v>
      </c>
    </row>
    <row r="32" spans="1:6">
      <c r="A32" s="155" t="s">
        <v>119</v>
      </c>
      <c r="B32" s="155">
        <v>2009</v>
      </c>
      <c r="C32" s="155">
        <v>149</v>
      </c>
      <c r="D32" s="155">
        <v>2152</v>
      </c>
      <c r="E32" s="155">
        <v>131</v>
      </c>
      <c r="F32" s="155">
        <v>116</v>
      </c>
    </row>
    <row r="33" spans="1:6">
      <c r="A33" s="155" t="s">
        <v>119</v>
      </c>
      <c r="B33" s="155">
        <v>2010</v>
      </c>
      <c r="C33" s="155">
        <v>147</v>
      </c>
      <c r="D33" s="155">
        <v>2045</v>
      </c>
      <c r="E33" s="155">
        <v>126</v>
      </c>
      <c r="F33" s="155">
        <v>135</v>
      </c>
    </row>
    <row r="34" spans="1:6">
      <c r="A34" s="155" t="s">
        <v>119</v>
      </c>
      <c r="B34" s="155">
        <v>2011</v>
      </c>
      <c r="C34" s="155">
        <v>177</v>
      </c>
      <c r="D34" s="155">
        <v>2387</v>
      </c>
      <c r="E34" s="155">
        <v>95</v>
      </c>
      <c r="F34" s="155">
        <v>117</v>
      </c>
    </row>
    <row r="35" spans="1:6">
      <c r="A35" s="155" t="s">
        <v>119</v>
      </c>
      <c r="B35" s="155">
        <v>2012</v>
      </c>
      <c r="C35" s="155">
        <v>180</v>
      </c>
      <c r="D35" s="155">
        <v>2303</v>
      </c>
      <c r="E35" s="155">
        <v>126</v>
      </c>
      <c r="F35" s="155">
        <v>99</v>
      </c>
    </row>
    <row r="36" spans="1:6">
      <c r="A36" s="155" t="s">
        <v>119</v>
      </c>
      <c r="B36" s="155">
        <v>2013</v>
      </c>
      <c r="C36" s="155">
        <v>243</v>
      </c>
      <c r="D36" s="155">
        <v>4093</v>
      </c>
      <c r="E36" s="155">
        <v>287</v>
      </c>
      <c r="F36" s="155">
        <v>104</v>
      </c>
    </row>
    <row r="37" spans="1:6">
      <c r="A37" s="155" t="s">
        <v>119</v>
      </c>
      <c r="B37" s="155">
        <v>2014</v>
      </c>
      <c r="C37" s="155">
        <v>311</v>
      </c>
      <c r="D37" s="155">
        <v>5395</v>
      </c>
      <c r="E37" s="155">
        <v>601</v>
      </c>
      <c r="F37" s="155">
        <v>128</v>
      </c>
    </row>
    <row r="38" spans="1:6">
      <c r="A38" s="155" t="s">
        <v>119</v>
      </c>
      <c r="B38" s="155">
        <v>2015</v>
      </c>
      <c r="C38" s="155">
        <v>354</v>
      </c>
      <c r="D38" s="155">
        <v>5695</v>
      </c>
      <c r="E38" s="155">
        <v>938</v>
      </c>
      <c r="F38" s="155">
        <v>114</v>
      </c>
    </row>
    <row r="39" spans="1:6">
      <c r="A39" s="155" t="s">
        <v>119</v>
      </c>
      <c r="B39" s="155">
        <v>2016</v>
      </c>
      <c r="C39" s="155">
        <v>337</v>
      </c>
      <c r="D39" s="155">
        <v>7585</v>
      </c>
      <c r="E39" s="155">
        <v>1205</v>
      </c>
      <c r="F39" s="155">
        <v>123</v>
      </c>
    </row>
    <row r="40" spans="1:6">
      <c r="A40" s="155" t="s">
        <v>119</v>
      </c>
      <c r="B40" s="155">
        <v>2017</v>
      </c>
      <c r="C40" s="155">
        <v>443</v>
      </c>
      <c r="D40" s="155">
        <v>8816</v>
      </c>
      <c r="E40" s="155">
        <v>1331</v>
      </c>
      <c r="F40" s="155">
        <v>98</v>
      </c>
    </row>
    <row r="41" spans="1:6">
      <c r="A41" s="155" t="s">
        <v>119</v>
      </c>
      <c r="B41" s="155">
        <v>2018</v>
      </c>
      <c r="C41" s="155">
        <v>431</v>
      </c>
      <c r="D41" s="155">
        <v>8018</v>
      </c>
      <c r="E41" s="155">
        <v>1131</v>
      </c>
      <c r="F41" s="155">
        <v>118</v>
      </c>
    </row>
    <row r="42" spans="1:6">
      <c r="A42" s="155" t="s">
        <v>120</v>
      </c>
      <c r="B42" s="155">
        <v>2000</v>
      </c>
      <c r="C42" s="155">
        <v>2</v>
      </c>
      <c r="D42" s="155">
        <v>112876</v>
      </c>
      <c r="E42" s="155">
        <v>446</v>
      </c>
      <c r="F42" s="155">
        <v>1961</v>
      </c>
    </row>
    <row r="43" spans="1:6">
      <c r="A43" s="155" t="s">
        <v>120</v>
      </c>
      <c r="B43" s="155">
        <v>2001</v>
      </c>
      <c r="C43" s="155">
        <v>1</v>
      </c>
      <c r="D43" s="155">
        <v>124728</v>
      </c>
      <c r="E43" s="155">
        <v>521</v>
      </c>
      <c r="F43" s="155">
        <v>2144</v>
      </c>
    </row>
    <row r="44" spans="1:6">
      <c r="A44" s="155" t="s">
        <v>120</v>
      </c>
      <c r="B44" s="155">
        <v>2002</v>
      </c>
      <c r="C44" s="155">
        <v>1</v>
      </c>
      <c r="D44" s="155">
        <v>131158</v>
      </c>
      <c r="E44" s="155">
        <v>563</v>
      </c>
      <c r="F44" s="155">
        <v>2333</v>
      </c>
    </row>
    <row r="45" spans="1:6">
      <c r="A45" s="155" t="s">
        <v>120</v>
      </c>
      <c r="B45" s="155">
        <v>2003</v>
      </c>
      <c r="C45" s="155">
        <v>222</v>
      </c>
      <c r="D45" s="155">
        <v>150656</v>
      </c>
      <c r="E45" s="155">
        <v>704</v>
      </c>
      <c r="F45" s="155">
        <v>2824</v>
      </c>
    </row>
    <row r="46" spans="1:6">
      <c r="A46" s="155" t="s">
        <v>120</v>
      </c>
      <c r="B46" s="155">
        <v>2004</v>
      </c>
      <c r="C46" s="155">
        <v>1</v>
      </c>
      <c r="D46" s="155">
        <v>146633</v>
      </c>
      <c r="E46" s="155">
        <v>758</v>
      </c>
      <c r="F46" s="155">
        <v>3100</v>
      </c>
    </row>
    <row r="47" spans="1:6">
      <c r="A47" s="155" t="s">
        <v>120</v>
      </c>
      <c r="B47" s="155">
        <v>2005</v>
      </c>
      <c r="C47" s="155">
        <v>743</v>
      </c>
      <c r="D47" s="155">
        <v>144531</v>
      </c>
      <c r="E47" s="155">
        <v>846</v>
      </c>
      <c r="F47" s="155">
        <v>3194</v>
      </c>
    </row>
    <row r="48" spans="1:6">
      <c r="A48" s="155" t="s">
        <v>120</v>
      </c>
      <c r="B48" s="155">
        <v>2006</v>
      </c>
      <c r="C48" s="155">
        <v>1</v>
      </c>
      <c r="D48" s="155">
        <v>116764</v>
      </c>
      <c r="E48" s="155">
        <v>886</v>
      </c>
      <c r="F48" s="155">
        <v>2753</v>
      </c>
    </row>
    <row r="49" spans="1:6">
      <c r="A49" s="155" t="s">
        <v>120</v>
      </c>
      <c r="B49" s="155">
        <v>2007</v>
      </c>
      <c r="C49" s="155">
        <v>3</v>
      </c>
      <c r="D49" s="155">
        <v>114736</v>
      </c>
      <c r="E49" s="155">
        <v>823</v>
      </c>
      <c r="F49" s="155">
        <v>3029</v>
      </c>
    </row>
    <row r="50" spans="1:6">
      <c r="A50" s="155" t="s">
        <v>120</v>
      </c>
      <c r="B50" s="155">
        <v>2008</v>
      </c>
      <c r="C50" s="155">
        <v>1107</v>
      </c>
      <c r="D50" s="155">
        <v>86843</v>
      </c>
      <c r="E50" s="155">
        <v>798</v>
      </c>
      <c r="F50" s="155">
        <v>2616</v>
      </c>
    </row>
    <row r="51" spans="1:6">
      <c r="A51" s="155" t="s">
        <v>120</v>
      </c>
      <c r="B51" s="155">
        <v>2009</v>
      </c>
      <c r="C51" s="155">
        <v>736</v>
      </c>
      <c r="D51" s="155">
        <v>66345</v>
      </c>
      <c r="E51" s="155">
        <v>740</v>
      </c>
      <c r="F51" s="155">
        <v>2582</v>
      </c>
    </row>
    <row r="52" spans="1:6">
      <c r="A52" s="155" t="s">
        <v>120</v>
      </c>
      <c r="B52" s="155">
        <v>2010</v>
      </c>
      <c r="C52" s="155">
        <v>856</v>
      </c>
      <c r="D52" s="155">
        <v>86098</v>
      </c>
      <c r="E52" s="155">
        <v>786</v>
      </c>
      <c r="F52" s="155">
        <v>2350</v>
      </c>
    </row>
    <row r="53" spans="1:6">
      <c r="A53" s="155" t="s">
        <v>120</v>
      </c>
      <c r="B53" s="155">
        <v>2011</v>
      </c>
      <c r="C53" s="155">
        <v>915</v>
      </c>
      <c r="D53" s="155">
        <v>78097</v>
      </c>
      <c r="E53" s="155">
        <v>789</v>
      </c>
      <c r="F53" s="155">
        <v>2135</v>
      </c>
    </row>
    <row r="54" spans="1:6">
      <c r="A54" s="155" t="s">
        <v>120</v>
      </c>
      <c r="B54" s="155">
        <v>2012</v>
      </c>
      <c r="C54" s="155">
        <v>1</v>
      </c>
      <c r="D54" s="155">
        <v>74670</v>
      </c>
      <c r="E54" s="155">
        <v>850</v>
      </c>
      <c r="F54" s="155">
        <v>2126</v>
      </c>
    </row>
    <row r="55" spans="1:6">
      <c r="A55" s="155" t="s">
        <v>120</v>
      </c>
      <c r="B55" s="155">
        <v>2013</v>
      </c>
      <c r="C55" s="155">
        <v>1100</v>
      </c>
      <c r="D55" s="155">
        <v>94323</v>
      </c>
      <c r="E55" s="155">
        <v>1388</v>
      </c>
      <c r="F55" s="155">
        <v>1901</v>
      </c>
    </row>
    <row r="56" spans="1:6">
      <c r="A56" s="155" t="s">
        <v>120</v>
      </c>
      <c r="B56" s="155">
        <v>2014</v>
      </c>
      <c r="C56" s="155">
        <v>985</v>
      </c>
      <c r="D56" s="155">
        <v>125159</v>
      </c>
      <c r="E56" s="155">
        <v>2128</v>
      </c>
      <c r="F56" s="155">
        <v>1710</v>
      </c>
    </row>
    <row r="57" spans="1:6">
      <c r="A57" s="155" t="s">
        <v>120</v>
      </c>
      <c r="B57" s="155">
        <v>2015</v>
      </c>
      <c r="C57" s="155">
        <v>1</v>
      </c>
      <c r="D57" s="155">
        <v>138700</v>
      </c>
      <c r="E57" s="155">
        <v>3024</v>
      </c>
      <c r="F57" s="155">
        <v>1711</v>
      </c>
    </row>
    <row r="58" spans="1:6">
      <c r="A58" s="155" t="s">
        <v>120</v>
      </c>
      <c r="B58" s="155">
        <v>2016</v>
      </c>
      <c r="C58" s="155">
        <v>924</v>
      </c>
      <c r="D58" s="155">
        <v>143515</v>
      </c>
      <c r="E58" s="155">
        <v>3460</v>
      </c>
      <c r="F58" s="155">
        <v>1621</v>
      </c>
    </row>
    <row r="59" spans="1:6">
      <c r="A59" s="155" t="s">
        <v>120</v>
      </c>
      <c r="B59" s="155">
        <v>2017</v>
      </c>
      <c r="C59" s="155">
        <v>1098</v>
      </c>
      <c r="D59" s="155">
        <v>157976</v>
      </c>
      <c r="E59" s="155">
        <v>3805</v>
      </c>
      <c r="F59" s="155">
        <v>1400</v>
      </c>
    </row>
    <row r="60" spans="1:6">
      <c r="A60" s="155" t="s">
        <v>120</v>
      </c>
      <c r="B60" s="155">
        <v>2018</v>
      </c>
      <c r="C60" s="155">
        <v>1081</v>
      </c>
      <c r="D60" s="155">
        <v>142041</v>
      </c>
      <c r="E60" s="155">
        <v>3020</v>
      </c>
      <c r="F60" s="155">
        <v>1393</v>
      </c>
    </row>
    <row r="61" spans="1:6">
      <c r="A61" s="155" t="s">
        <v>90</v>
      </c>
      <c r="B61" s="155">
        <v>2000</v>
      </c>
      <c r="C61" s="155">
        <v>2</v>
      </c>
      <c r="D61" s="155">
        <v>117422</v>
      </c>
      <c r="E61" s="155">
        <v>509</v>
      </c>
      <c r="F61" s="155">
        <v>2098</v>
      </c>
    </row>
    <row r="62" spans="1:6">
      <c r="A62" s="155" t="s">
        <v>90</v>
      </c>
      <c r="B62" s="155">
        <v>2001</v>
      </c>
      <c r="C62" s="155">
        <v>1</v>
      </c>
      <c r="D62" s="155">
        <v>129125</v>
      </c>
      <c r="E62" s="155">
        <v>577</v>
      </c>
      <c r="F62" s="155">
        <v>2273</v>
      </c>
    </row>
    <row r="63" spans="1:6">
      <c r="A63" s="155" t="s">
        <v>90</v>
      </c>
      <c r="B63" s="155">
        <v>2002</v>
      </c>
      <c r="C63" s="155">
        <v>1</v>
      </c>
      <c r="D63" s="155">
        <v>137363</v>
      </c>
      <c r="E63" s="155">
        <v>644</v>
      </c>
      <c r="F63" s="155">
        <v>2516</v>
      </c>
    </row>
    <row r="64" spans="1:6">
      <c r="A64" s="155" t="s">
        <v>90</v>
      </c>
      <c r="B64" s="155">
        <v>2003</v>
      </c>
      <c r="C64" s="155">
        <v>344</v>
      </c>
      <c r="D64" s="155">
        <v>158142</v>
      </c>
      <c r="E64" s="155">
        <v>808</v>
      </c>
      <c r="F64" s="155">
        <v>2993</v>
      </c>
    </row>
    <row r="65" spans="1:6">
      <c r="A65" s="155" t="s">
        <v>90</v>
      </c>
      <c r="B65" s="155">
        <v>2004</v>
      </c>
      <c r="C65" s="155">
        <v>1</v>
      </c>
      <c r="D65" s="155">
        <v>155193</v>
      </c>
      <c r="E65" s="155">
        <v>889</v>
      </c>
      <c r="F65" s="155">
        <v>3281</v>
      </c>
    </row>
    <row r="66" spans="1:6">
      <c r="A66" s="155" t="s">
        <v>90</v>
      </c>
      <c r="B66" s="155">
        <v>2005</v>
      </c>
      <c r="C66" s="155">
        <v>998</v>
      </c>
      <c r="D66" s="155">
        <v>152513</v>
      </c>
      <c r="E66" s="155">
        <v>998</v>
      </c>
      <c r="F66" s="155">
        <v>3392</v>
      </c>
    </row>
    <row r="67" spans="1:6">
      <c r="A67" s="155" t="s">
        <v>90</v>
      </c>
      <c r="B67" s="155">
        <v>2006</v>
      </c>
      <c r="C67" s="155">
        <v>1</v>
      </c>
      <c r="D67" s="155">
        <v>123640</v>
      </c>
      <c r="E67" s="155">
        <v>1028</v>
      </c>
      <c r="F67" s="155">
        <v>2935</v>
      </c>
    </row>
    <row r="68" spans="1:6">
      <c r="A68" s="155" t="s">
        <v>90</v>
      </c>
      <c r="B68" s="155">
        <v>2007</v>
      </c>
      <c r="C68" s="155">
        <v>3</v>
      </c>
      <c r="D68" s="155">
        <v>121913</v>
      </c>
      <c r="E68" s="155">
        <v>984</v>
      </c>
      <c r="F68" s="155">
        <v>3189</v>
      </c>
    </row>
    <row r="69" spans="1:6">
      <c r="A69" s="155" t="s">
        <v>90</v>
      </c>
      <c r="B69" s="155">
        <v>2008</v>
      </c>
      <c r="C69" s="155">
        <v>1368</v>
      </c>
      <c r="D69" s="155">
        <v>91359</v>
      </c>
      <c r="E69" s="155">
        <v>967</v>
      </c>
      <c r="F69" s="155">
        <v>2754</v>
      </c>
    </row>
    <row r="70" spans="1:6">
      <c r="A70" s="155" t="s">
        <v>90</v>
      </c>
      <c r="B70" s="155">
        <v>2009</v>
      </c>
      <c r="C70" s="155">
        <v>885</v>
      </c>
      <c r="D70" s="155">
        <v>68497</v>
      </c>
      <c r="E70" s="155">
        <v>871</v>
      </c>
      <c r="F70" s="155">
        <v>2698</v>
      </c>
    </row>
    <row r="71" spans="1:6">
      <c r="A71" s="155" t="s">
        <v>90</v>
      </c>
      <c r="B71" s="155">
        <v>2010</v>
      </c>
      <c r="C71" s="155">
        <v>1003</v>
      </c>
      <c r="D71" s="155">
        <v>88143</v>
      </c>
      <c r="E71" s="155">
        <v>912</v>
      </c>
      <c r="F71" s="155">
        <v>2485</v>
      </c>
    </row>
    <row r="72" spans="1:6">
      <c r="A72" s="155" t="s">
        <v>90</v>
      </c>
      <c r="B72" s="155">
        <v>2011</v>
      </c>
      <c r="C72" s="155">
        <v>1092</v>
      </c>
      <c r="D72" s="155">
        <v>80484</v>
      </c>
      <c r="E72" s="155">
        <v>884</v>
      </c>
      <c r="F72" s="155">
        <v>2252</v>
      </c>
    </row>
    <row r="73" spans="1:6">
      <c r="A73" s="155" t="s">
        <v>90</v>
      </c>
      <c r="B73" s="155">
        <v>2012</v>
      </c>
      <c r="C73" s="155">
        <v>1</v>
      </c>
      <c r="D73" s="155">
        <v>76973</v>
      </c>
      <c r="E73" s="155">
        <v>976</v>
      </c>
      <c r="F73" s="155">
        <v>2225</v>
      </c>
    </row>
    <row r="74" spans="1:6">
      <c r="A74" s="155" t="s">
        <v>90</v>
      </c>
      <c r="B74" s="155">
        <v>2013</v>
      </c>
      <c r="C74" s="155">
        <v>1343</v>
      </c>
      <c r="D74" s="155">
        <v>98416</v>
      </c>
      <c r="E74" s="155">
        <v>1675</v>
      </c>
      <c r="F74" s="155">
        <v>2005</v>
      </c>
    </row>
    <row r="75" spans="1:6">
      <c r="A75" s="155" t="s">
        <v>90</v>
      </c>
      <c r="B75" s="155">
        <v>2014</v>
      </c>
      <c r="C75" s="155">
        <v>1296</v>
      </c>
      <c r="D75" s="155">
        <v>130554</v>
      </c>
      <c r="E75" s="155">
        <v>2729</v>
      </c>
      <c r="F75" s="155">
        <v>1838</v>
      </c>
    </row>
    <row r="76" spans="1:6">
      <c r="A76" s="155" t="s">
        <v>90</v>
      </c>
      <c r="B76" s="155">
        <v>2015</v>
      </c>
      <c r="C76" s="155">
        <v>1</v>
      </c>
      <c r="D76" s="155">
        <v>144395</v>
      </c>
      <c r="E76" s="155">
        <v>3962</v>
      </c>
      <c r="F76" s="155">
        <v>1825</v>
      </c>
    </row>
    <row r="77" spans="1:6">
      <c r="A77" s="155" t="s">
        <v>90</v>
      </c>
      <c r="B77" s="155">
        <v>2016</v>
      </c>
      <c r="C77" s="155">
        <v>1261</v>
      </c>
      <c r="D77" s="155">
        <v>151100</v>
      </c>
      <c r="E77" s="155">
        <v>4665</v>
      </c>
      <c r="F77" s="155">
        <v>1744</v>
      </c>
    </row>
    <row r="78" spans="1:6">
      <c r="A78" s="155" t="s">
        <v>90</v>
      </c>
      <c r="B78" s="155">
        <v>2017</v>
      </c>
      <c r="C78" s="155">
        <v>1541</v>
      </c>
      <c r="D78" s="155">
        <v>166792</v>
      </c>
      <c r="E78" s="155">
        <v>5136</v>
      </c>
      <c r="F78" s="155">
        <v>1498</v>
      </c>
    </row>
    <row r="79" spans="1:6">
      <c r="A79" s="155" t="s">
        <v>90</v>
      </c>
      <c r="B79" s="155">
        <v>2018</v>
      </c>
      <c r="C79" s="155">
        <v>1512</v>
      </c>
      <c r="D79" s="155">
        <v>150059</v>
      </c>
      <c r="E79" s="155">
        <v>4151</v>
      </c>
      <c r="F79" s="155">
        <v>1511</v>
      </c>
    </row>
    <row r="80" spans="1:6">
      <c r="A80" s="155" t="s">
        <v>91</v>
      </c>
      <c r="B80" s="155">
        <v>2000</v>
      </c>
      <c r="C80" s="155">
        <v>116</v>
      </c>
      <c r="D80" s="155">
        <v>843</v>
      </c>
      <c r="E80" s="155">
        <v>95</v>
      </c>
      <c r="F80" s="155">
        <v>217</v>
      </c>
    </row>
    <row r="81" spans="1:6">
      <c r="A81" s="155" t="s">
        <v>91</v>
      </c>
      <c r="B81" s="155">
        <v>2001</v>
      </c>
      <c r="C81" s="155">
        <v>82</v>
      </c>
      <c r="D81" s="155">
        <v>907</v>
      </c>
      <c r="E81" s="155">
        <v>97</v>
      </c>
      <c r="F81" s="155">
        <v>228</v>
      </c>
    </row>
    <row r="82" spans="1:6">
      <c r="A82" s="155" t="s">
        <v>91</v>
      </c>
      <c r="B82" s="155">
        <v>2002</v>
      </c>
      <c r="C82" s="155">
        <v>149</v>
      </c>
      <c r="D82" s="155">
        <v>1195</v>
      </c>
      <c r="E82" s="155">
        <v>117</v>
      </c>
      <c r="F82" s="155">
        <v>204</v>
      </c>
    </row>
    <row r="83" spans="1:6">
      <c r="A83" s="155" t="s">
        <v>91</v>
      </c>
      <c r="B83" s="155">
        <v>2003</v>
      </c>
      <c r="C83" s="155">
        <v>145</v>
      </c>
      <c r="D83" s="155">
        <v>1463</v>
      </c>
      <c r="E83" s="155">
        <v>151</v>
      </c>
      <c r="F83" s="155">
        <v>237</v>
      </c>
    </row>
    <row r="84" spans="1:6">
      <c r="A84" s="155" t="s">
        <v>91</v>
      </c>
      <c r="B84" s="155">
        <v>2004</v>
      </c>
      <c r="C84" s="155">
        <v>1</v>
      </c>
      <c r="D84" s="155">
        <v>1562</v>
      </c>
      <c r="E84" s="155">
        <v>160</v>
      </c>
      <c r="F84" s="155">
        <v>235</v>
      </c>
    </row>
    <row r="85" spans="1:6">
      <c r="A85" s="155" t="s">
        <v>91</v>
      </c>
      <c r="B85" s="155">
        <v>2005</v>
      </c>
      <c r="C85" s="155">
        <v>7</v>
      </c>
      <c r="D85" s="155">
        <v>1707</v>
      </c>
      <c r="E85" s="155">
        <v>234</v>
      </c>
      <c r="F85" s="155">
        <v>291</v>
      </c>
    </row>
    <row r="86" spans="1:6">
      <c r="A86" s="155" t="s">
        <v>91</v>
      </c>
      <c r="B86" s="155">
        <v>2006</v>
      </c>
      <c r="C86" s="155">
        <v>382</v>
      </c>
      <c r="D86" s="155">
        <v>2137</v>
      </c>
      <c r="E86" s="155">
        <v>209</v>
      </c>
      <c r="F86" s="155">
        <v>319</v>
      </c>
    </row>
    <row r="87" spans="1:6">
      <c r="A87" s="155" t="s">
        <v>91</v>
      </c>
      <c r="B87" s="155">
        <v>2007</v>
      </c>
      <c r="C87" s="155">
        <v>1</v>
      </c>
      <c r="D87" s="155">
        <v>2549</v>
      </c>
      <c r="E87" s="155">
        <v>195</v>
      </c>
      <c r="F87" s="155">
        <v>306</v>
      </c>
    </row>
    <row r="88" spans="1:6">
      <c r="A88" s="155" t="s">
        <v>91</v>
      </c>
      <c r="B88" s="155">
        <v>2008</v>
      </c>
      <c r="C88" s="155">
        <v>1</v>
      </c>
      <c r="D88" s="155">
        <v>2585</v>
      </c>
      <c r="E88" s="155">
        <v>215</v>
      </c>
      <c r="F88" s="155">
        <v>366</v>
      </c>
    </row>
    <row r="89" spans="1:6">
      <c r="A89" s="155" t="s">
        <v>91</v>
      </c>
      <c r="B89" s="155">
        <v>2009</v>
      </c>
      <c r="C89" s="155">
        <v>522</v>
      </c>
      <c r="D89" s="155">
        <v>1286</v>
      </c>
      <c r="E89" s="155">
        <v>194</v>
      </c>
      <c r="F89" s="155">
        <v>392</v>
      </c>
    </row>
    <row r="90" spans="1:6">
      <c r="A90" s="155" t="s">
        <v>91</v>
      </c>
      <c r="B90" s="155">
        <v>2010</v>
      </c>
      <c r="C90" s="155">
        <v>632</v>
      </c>
      <c r="D90" s="155">
        <v>877</v>
      </c>
      <c r="E90" s="155">
        <v>232</v>
      </c>
      <c r="F90" s="155">
        <v>387</v>
      </c>
    </row>
    <row r="91" spans="1:6">
      <c r="A91" s="155" t="s">
        <v>91</v>
      </c>
      <c r="B91" s="155">
        <v>2011</v>
      </c>
      <c r="C91" s="155">
        <v>1</v>
      </c>
      <c r="D91" s="155">
        <v>662</v>
      </c>
      <c r="E91" s="155">
        <v>162</v>
      </c>
      <c r="F91" s="155">
        <v>444</v>
      </c>
    </row>
    <row r="92" spans="1:6">
      <c r="A92" s="155" t="s">
        <v>91</v>
      </c>
      <c r="B92" s="155">
        <v>2012</v>
      </c>
      <c r="C92" s="155">
        <v>2</v>
      </c>
      <c r="D92" s="155">
        <v>408</v>
      </c>
      <c r="E92" s="155">
        <v>191</v>
      </c>
      <c r="F92" s="155">
        <v>441</v>
      </c>
    </row>
    <row r="93" spans="1:6">
      <c r="A93" s="155" t="s">
        <v>91</v>
      </c>
      <c r="B93" s="155">
        <v>2013</v>
      </c>
      <c r="C93" s="155">
        <v>1</v>
      </c>
      <c r="D93" s="155">
        <v>565</v>
      </c>
      <c r="E93" s="155">
        <v>219</v>
      </c>
      <c r="F93" s="155">
        <v>437</v>
      </c>
    </row>
    <row r="94" spans="1:6">
      <c r="A94" s="155" t="s">
        <v>91</v>
      </c>
      <c r="B94" s="155">
        <v>2014</v>
      </c>
      <c r="C94" s="155">
        <v>1</v>
      </c>
      <c r="D94" s="155">
        <v>805</v>
      </c>
      <c r="E94" s="155">
        <v>248</v>
      </c>
      <c r="F94" s="155">
        <v>545</v>
      </c>
    </row>
    <row r="95" spans="1:6">
      <c r="A95" s="155" t="s">
        <v>91</v>
      </c>
      <c r="B95" s="155">
        <v>2015</v>
      </c>
      <c r="C95" s="155">
        <v>968</v>
      </c>
      <c r="D95" s="155">
        <v>950</v>
      </c>
      <c r="E95" s="155">
        <v>342</v>
      </c>
      <c r="F95" s="155">
        <v>515</v>
      </c>
    </row>
    <row r="96" spans="1:6">
      <c r="A96" s="155" t="s">
        <v>91</v>
      </c>
      <c r="B96" s="155">
        <v>2016</v>
      </c>
      <c r="C96" s="155">
        <v>1</v>
      </c>
      <c r="D96" s="155">
        <v>1032</v>
      </c>
      <c r="E96" s="155">
        <v>375</v>
      </c>
      <c r="F96" s="155">
        <v>509</v>
      </c>
    </row>
    <row r="97" spans="1:6">
      <c r="A97" s="155" t="s">
        <v>91</v>
      </c>
      <c r="B97" s="155">
        <v>2017</v>
      </c>
      <c r="C97" s="155">
        <v>1</v>
      </c>
      <c r="D97" s="155">
        <v>1299</v>
      </c>
      <c r="E97" s="155">
        <v>413</v>
      </c>
      <c r="F97" s="155">
        <v>463</v>
      </c>
    </row>
    <row r="98" spans="1:6">
      <c r="A98" s="155" t="s">
        <v>91</v>
      </c>
      <c r="B98" s="155">
        <v>2018</v>
      </c>
      <c r="C98" s="155">
        <v>2</v>
      </c>
      <c r="D98" s="155">
        <v>1398</v>
      </c>
      <c r="E98" s="155">
        <v>413</v>
      </c>
      <c r="F98" s="155">
        <v>466</v>
      </c>
    </row>
    <row r="99" spans="1:6">
      <c r="A99" s="155" t="s">
        <v>32</v>
      </c>
      <c r="B99" s="155">
        <v>2000</v>
      </c>
      <c r="C99" s="155">
        <v>39</v>
      </c>
      <c r="D99" s="155">
        <v>197</v>
      </c>
      <c r="E99" s="155">
        <v>26</v>
      </c>
      <c r="F99" s="155">
        <v>51</v>
      </c>
    </row>
    <row r="100" spans="1:6">
      <c r="A100" s="155" t="s">
        <v>32</v>
      </c>
      <c r="B100" s="155">
        <v>2001</v>
      </c>
      <c r="C100" s="155">
        <v>18</v>
      </c>
      <c r="D100" s="155">
        <v>206</v>
      </c>
      <c r="E100" s="155">
        <v>28</v>
      </c>
      <c r="F100" s="155">
        <v>47</v>
      </c>
    </row>
    <row r="101" spans="1:6">
      <c r="A101" s="155" t="s">
        <v>32</v>
      </c>
      <c r="B101" s="155">
        <v>2002</v>
      </c>
      <c r="C101" s="155">
        <v>2</v>
      </c>
      <c r="D101" s="155">
        <v>231</v>
      </c>
      <c r="E101" s="155">
        <v>29</v>
      </c>
      <c r="F101" s="155">
        <v>53</v>
      </c>
    </row>
    <row r="102" spans="1:6">
      <c r="A102" s="155" t="s">
        <v>32</v>
      </c>
      <c r="B102" s="155">
        <v>2003</v>
      </c>
      <c r="C102" s="155">
        <v>1</v>
      </c>
      <c r="D102" s="155">
        <v>351</v>
      </c>
      <c r="E102" s="155">
        <v>30</v>
      </c>
      <c r="F102" s="155">
        <v>49</v>
      </c>
    </row>
    <row r="103" spans="1:6">
      <c r="A103" s="155" t="s">
        <v>32</v>
      </c>
      <c r="B103" s="155">
        <v>2004</v>
      </c>
      <c r="C103" s="155">
        <v>64</v>
      </c>
      <c r="D103" s="155">
        <v>394</v>
      </c>
      <c r="E103" s="155">
        <v>18</v>
      </c>
      <c r="F103" s="155">
        <v>83</v>
      </c>
    </row>
    <row r="104" spans="1:6">
      <c r="A104" s="155" t="s">
        <v>32</v>
      </c>
      <c r="B104" s="155">
        <v>2005</v>
      </c>
      <c r="C104" s="155">
        <v>1</v>
      </c>
      <c r="D104" s="155">
        <v>432</v>
      </c>
      <c r="E104" s="155">
        <v>26</v>
      </c>
      <c r="F104" s="155">
        <v>58</v>
      </c>
    </row>
    <row r="105" spans="1:6">
      <c r="A105" s="155" t="s">
        <v>32</v>
      </c>
      <c r="B105" s="155">
        <v>2006</v>
      </c>
      <c r="C105" s="155">
        <v>48</v>
      </c>
      <c r="D105" s="155">
        <v>334</v>
      </c>
      <c r="E105" s="155">
        <v>17</v>
      </c>
      <c r="F105" s="155">
        <v>58</v>
      </c>
    </row>
    <row r="106" spans="1:6">
      <c r="A106" s="155" t="s">
        <v>32</v>
      </c>
      <c r="B106" s="155">
        <v>2007</v>
      </c>
      <c r="C106" s="155">
        <v>1</v>
      </c>
      <c r="D106" s="155">
        <v>323</v>
      </c>
      <c r="E106" s="155">
        <v>21</v>
      </c>
      <c r="F106" s="155">
        <v>62</v>
      </c>
    </row>
    <row r="107" spans="1:6">
      <c r="A107" s="155" t="s">
        <v>32</v>
      </c>
      <c r="B107" s="155">
        <v>2008</v>
      </c>
      <c r="C107" s="155">
        <v>1</v>
      </c>
      <c r="D107" s="155">
        <v>268</v>
      </c>
      <c r="E107" s="155">
        <v>26</v>
      </c>
      <c r="F107" s="155">
        <v>74</v>
      </c>
    </row>
    <row r="108" spans="1:6">
      <c r="A108" s="155" t="s">
        <v>32</v>
      </c>
      <c r="B108" s="155">
        <v>2009</v>
      </c>
      <c r="C108" s="155">
        <v>2</v>
      </c>
      <c r="D108" s="155">
        <v>202</v>
      </c>
      <c r="E108" s="155">
        <v>21</v>
      </c>
      <c r="F108" s="155">
        <v>214</v>
      </c>
    </row>
    <row r="109" spans="1:6">
      <c r="A109" s="155" t="s">
        <v>32</v>
      </c>
      <c r="B109" s="155">
        <v>2010</v>
      </c>
      <c r="C109" s="155">
        <v>130</v>
      </c>
      <c r="D109" s="155">
        <v>264</v>
      </c>
      <c r="E109" s="155">
        <v>24</v>
      </c>
      <c r="F109" s="155">
        <v>326</v>
      </c>
    </row>
    <row r="110" spans="1:6">
      <c r="A110" s="155" t="s">
        <v>32</v>
      </c>
      <c r="B110" s="155">
        <v>2011</v>
      </c>
      <c r="C110" s="155">
        <v>1</v>
      </c>
      <c r="D110" s="155">
        <v>427</v>
      </c>
      <c r="E110" s="155">
        <v>29</v>
      </c>
      <c r="F110" s="155">
        <v>462</v>
      </c>
    </row>
    <row r="111" spans="1:6">
      <c r="A111" s="155" t="s">
        <v>32</v>
      </c>
      <c r="B111" s="155">
        <v>2012</v>
      </c>
      <c r="C111" s="155">
        <v>128</v>
      </c>
      <c r="D111" s="155">
        <v>300</v>
      </c>
      <c r="E111" s="155">
        <v>13</v>
      </c>
      <c r="F111" s="155">
        <v>409</v>
      </c>
    </row>
    <row r="112" spans="1:6">
      <c r="A112" s="155" t="s">
        <v>32</v>
      </c>
      <c r="B112" s="155">
        <v>2013</v>
      </c>
      <c r="C112" s="155">
        <v>2</v>
      </c>
      <c r="D112" s="155">
        <v>304</v>
      </c>
      <c r="E112" s="155">
        <v>16</v>
      </c>
      <c r="F112" s="155">
        <v>449</v>
      </c>
    </row>
    <row r="113" spans="1:6">
      <c r="A113" s="155" t="s">
        <v>32</v>
      </c>
      <c r="B113" s="155">
        <v>2014</v>
      </c>
      <c r="C113" s="155">
        <v>1</v>
      </c>
      <c r="D113" s="155">
        <v>365</v>
      </c>
      <c r="E113" s="155">
        <v>53</v>
      </c>
      <c r="F113" s="155">
        <v>469</v>
      </c>
    </row>
    <row r="114" spans="1:6">
      <c r="A114" s="155" t="s">
        <v>32</v>
      </c>
      <c r="B114" s="155">
        <v>2015</v>
      </c>
      <c r="C114" s="155">
        <v>135</v>
      </c>
      <c r="D114" s="155">
        <v>364</v>
      </c>
      <c r="E114" s="155">
        <v>85</v>
      </c>
      <c r="F114" s="155">
        <v>480</v>
      </c>
    </row>
    <row r="115" spans="1:6">
      <c r="A115" s="155" t="s">
        <v>32</v>
      </c>
      <c r="B115" s="155">
        <v>2016</v>
      </c>
      <c r="C115" s="155">
        <v>184</v>
      </c>
      <c r="D115" s="155">
        <v>481</v>
      </c>
      <c r="E115" s="155">
        <v>83</v>
      </c>
      <c r="F115" s="155">
        <v>634</v>
      </c>
    </row>
    <row r="116" spans="1:6">
      <c r="A116" s="155" t="s">
        <v>32</v>
      </c>
      <c r="B116" s="155">
        <v>2017</v>
      </c>
      <c r="C116" s="155">
        <v>1</v>
      </c>
      <c r="D116" s="155">
        <v>450</v>
      </c>
      <c r="E116" s="155">
        <v>89</v>
      </c>
      <c r="F116" s="155">
        <v>490</v>
      </c>
    </row>
    <row r="117" spans="1:6">
      <c r="A117" s="155" t="s">
        <v>32</v>
      </c>
      <c r="B117" s="155">
        <v>2018</v>
      </c>
      <c r="C117" s="155">
        <v>139</v>
      </c>
      <c r="D117" s="155">
        <v>337</v>
      </c>
      <c r="E117" s="155">
        <v>78</v>
      </c>
      <c r="F117" s="155">
        <v>400</v>
      </c>
    </row>
    <row r="118" spans="1:6">
      <c r="A118" s="155" t="s">
        <v>92</v>
      </c>
      <c r="B118" s="155">
        <v>2000</v>
      </c>
      <c r="C118" s="155">
        <v>24</v>
      </c>
      <c r="D118" s="155">
        <v>2608</v>
      </c>
      <c r="E118" s="155">
        <v>51</v>
      </c>
      <c r="F118" s="155">
        <v>29</v>
      </c>
    </row>
    <row r="119" spans="1:6">
      <c r="A119" s="155" t="s">
        <v>92</v>
      </c>
      <c r="B119" s="155">
        <v>2001</v>
      </c>
      <c r="C119" s="155">
        <v>18</v>
      </c>
      <c r="D119" s="155">
        <v>2718</v>
      </c>
      <c r="E119" s="155">
        <v>28</v>
      </c>
      <c r="F119" s="155">
        <v>20</v>
      </c>
    </row>
    <row r="120" spans="1:6">
      <c r="A120" s="155" t="s">
        <v>92</v>
      </c>
      <c r="B120" s="155">
        <v>2002</v>
      </c>
      <c r="C120" s="155">
        <v>22</v>
      </c>
      <c r="D120" s="155">
        <v>3789</v>
      </c>
      <c r="E120" s="155">
        <v>42</v>
      </c>
      <c r="F120" s="155">
        <v>37</v>
      </c>
    </row>
    <row r="121" spans="1:6">
      <c r="A121" s="155" t="s">
        <v>92</v>
      </c>
      <c r="B121" s="155">
        <v>2003</v>
      </c>
      <c r="C121" s="155">
        <v>29</v>
      </c>
      <c r="D121" s="155">
        <v>4815</v>
      </c>
      <c r="E121" s="155">
        <v>25</v>
      </c>
      <c r="F121" s="155">
        <v>42</v>
      </c>
    </row>
    <row r="122" spans="1:6">
      <c r="A122" s="155" t="s">
        <v>92</v>
      </c>
      <c r="B122" s="155">
        <v>2004</v>
      </c>
      <c r="C122" s="155">
        <v>65</v>
      </c>
      <c r="D122" s="155">
        <v>5944</v>
      </c>
      <c r="E122" s="155">
        <v>40</v>
      </c>
      <c r="F122" s="155">
        <v>45</v>
      </c>
    </row>
    <row r="123" spans="1:6">
      <c r="A123" s="155" t="s">
        <v>92</v>
      </c>
      <c r="B123" s="155">
        <v>2005</v>
      </c>
      <c r="C123" s="155">
        <v>93</v>
      </c>
      <c r="D123" s="155">
        <v>5173</v>
      </c>
      <c r="E123" s="155">
        <v>34</v>
      </c>
      <c r="F123" s="155">
        <v>49</v>
      </c>
    </row>
    <row r="124" spans="1:6">
      <c r="A124" s="155" t="s">
        <v>92</v>
      </c>
      <c r="B124" s="155">
        <v>2006</v>
      </c>
      <c r="C124" s="155">
        <v>89</v>
      </c>
      <c r="D124" s="155">
        <v>4627</v>
      </c>
      <c r="E124" s="155">
        <v>36</v>
      </c>
      <c r="F124" s="155">
        <v>34</v>
      </c>
    </row>
    <row r="125" spans="1:6">
      <c r="A125" s="155" t="s">
        <v>92</v>
      </c>
      <c r="B125" s="155">
        <v>2007</v>
      </c>
      <c r="C125" s="155">
        <v>112</v>
      </c>
      <c r="D125" s="155">
        <v>4477</v>
      </c>
      <c r="E125" s="155">
        <v>64</v>
      </c>
      <c r="F125" s="155">
        <v>37</v>
      </c>
    </row>
    <row r="126" spans="1:6">
      <c r="A126" s="155" t="s">
        <v>92</v>
      </c>
      <c r="B126" s="155">
        <v>2008</v>
      </c>
      <c r="C126" s="155">
        <v>131</v>
      </c>
      <c r="D126" s="155">
        <v>3266</v>
      </c>
      <c r="E126" s="155">
        <v>70</v>
      </c>
      <c r="F126" s="155">
        <v>24</v>
      </c>
    </row>
    <row r="127" spans="1:6">
      <c r="A127" s="155" t="s">
        <v>92</v>
      </c>
      <c r="B127" s="155">
        <v>2009</v>
      </c>
      <c r="C127" s="155">
        <v>43</v>
      </c>
      <c r="D127" s="155">
        <v>679</v>
      </c>
      <c r="E127" s="155">
        <v>101</v>
      </c>
      <c r="F127" s="155">
        <v>23</v>
      </c>
    </row>
    <row r="128" spans="1:6">
      <c r="A128" s="155" t="s">
        <v>92</v>
      </c>
      <c r="B128" s="155">
        <v>2010</v>
      </c>
      <c r="C128" s="155">
        <v>37</v>
      </c>
      <c r="D128" s="155">
        <v>567</v>
      </c>
      <c r="E128" s="155">
        <v>18</v>
      </c>
      <c r="F128" s="155">
        <v>25</v>
      </c>
    </row>
    <row r="129" spans="1:6">
      <c r="A129" s="155" t="s">
        <v>92</v>
      </c>
      <c r="B129" s="155">
        <v>2011</v>
      </c>
      <c r="C129" s="155">
        <v>48</v>
      </c>
      <c r="D129" s="155">
        <v>459</v>
      </c>
      <c r="E129" s="155">
        <v>44</v>
      </c>
      <c r="F129" s="155">
        <v>15</v>
      </c>
    </row>
    <row r="130" spans="1:6">
      <c r="A130" s="155" t="s">
        <v>92</v>
      </c>
      <c r="B130" s="155">
        <v>2012</v>
      </c>
      <c r="C130" s="155">
        <v>62</v>
      </c>
      <c r="D130" s="155">
        <v>487</v>
      </c>
      <c r="E130" s="155">
        <v>40</v>
      </c>
      <c r="F130" s="155">
        <v>25</v>
      </c>
    </row>
    <row r="131" spans="1:6">
      <c r="A131" s="155" t="s">
        <v>92</v>
      </c>
      <c r="B131" s="155">
        <v>2013</v>
      </c>
      <c r="C131" s="155">
        <v>55</v>
      </c>
      <c r="D131" s="155">
        <v>899</v>
      </c>
      <c r="E131" s="155">
        <v>34</v>
      </c>
      <c r="F131" s="155">
        <v>23</v>
      </c>
    </row>
    <row r="132" spans="1:6">
      <c r="A132" s="155" t="s">
        <v>92</v>
      </c>
      <c r="B132" s="155">
        <v>2014</v>
      </c>
      <c r="C132" s="155">
        <v>62</v>
      </c>
      <c r="D132" s="155">
        <v>1115</v>
      </c>
      <c r="E132" s="155">
        <v>51</v>
      </c>
      <c r="F132" s="155">
        <v>15</v>
      </c>
    </row>
    <row r="133" spans="1:6">
      <c r="A133" s="155" t="s">
        <v>92</v>
      </c>
      <c r="B133" s="155">
        <v>2015</v>
      </c>
      <c r="C133" s="155">
        <v>51</v>
      </c>
      <c r="D133" s="155">
        <v>1458</v>
      </c>
      <c r="E133" s="155">
        <v>130</v>
      </c>
      <c r="F133" s="155">
        <v>23</v>
      </c>
    </row>
    <row r="134" spans="1:6">
      <c r="A134" s="155" t="s">
        <v>92</v>
      </c>
      <c r="B134" s="155">
        <v>2016</v>
      </c>
      <c r="C134" s="155">
        <v>47</v>
      </c>
      <c r="D134" s="155">
        <v>1500</v>
      </c>
      <c r="E134" s="155">
        <v>146</v>
      </c>
      <c r="F134" s="155">
        <v>35</v>
      </c>
    </row>
    <row r="135" spans="1:6">
      <c r="A135" s="155" t="s">
        <v>92</v>
      </c>
      <c r="B135" s="155">
        <v>2017</v>
      </c>
      <c r="C135" s="155">
        <v>47</v>
      </c>
      <c r="D135" s="155">
        <v>1835</v>
      </c>
      <c r="E135" s="155">
        <v>202</v>
      </c>
      <c r="F135" s="155">
        <v>36</v>
      </c>
    </row>
    <row r="136" spans="1:6">
      <c r="A136" s="155" t="s">
        <v>92</v>
      </c>
      <c r="B136" s="155">
        <v>2018</v>
      </c>
      <c r="C136" s="155">
        <v>43</v>
      </c>
      <c r="D136" s="155">
        <v>1898</v>
      </c>
      <c r="E136" s="155">
        <v>165</v>
      </c>
      <c r="F136" s="155">
        <v>29</v>
      </c>
    </row>
  </sheetData>
  <mergeCells count="1">
    <mergeCell ref="G1:H1"/>
  </mergeCells>
  <hyperlinks>
    <hyperlink ref="G1:H1" location="Contents!A1" display="Back to Contents" xr:uid="{00000000-0004-0000-2300-000000000000}"/>
  </hyperlinks>
  <pageMargins left="0.7" right="0.7" top="0.75" bottom="0.75" header="0.3" footer="0.3"/>
  <pageSetup paperSize="9" orientation="landscape" horizontalDpi="4294967292" verticalDpi="4294967292"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5" tint="0.39997558519241921"/>
  </sheetPr>
  <dimension ref="A1:Z25"/>
  <sheetViews>
    <sheetView workbookViewId="0">
      <selection activeCell="O1" sqref="O1:P1"/>
    </sheetView>
  </sheetViews>
  <sheetFormatPr defaultRowHeight="12.75"/>
  <cols>
    <col min="6" max="6" width="7.42578125" customWidth="1"/>
    <col min="7" max="7" width="7.5703125" customWidth="1"/>
  </cols>
  <sheetData>
    <row r="1" spans="1:26" ht="22.5" customHeight="1">
      <c r="A1" s="26" t="s">
        <v>640</v>
      </c>
      <c r="B1" s="24"/>
      <c r="C1" s="24"/>
      <c r="D1" s="24"/>
      <c r="E1" s="24"/>
      <c r="F1" s="24"/>
      <c r="G1" s="24"/>
      <c r="H1" s="24"/>
      <c r="I1" s="24"/>
      <c r="J1" s="24"/>
      <c r="K1" s="24"/>
      <c r="L1" s="24"/>
      <c r="M1" s="24"/>
      <c r="N1" s="103"/>
      <c r="O1" s="693" t="s">
        <v>473</v>
      </c>
      <c r="P1" s="693"/>
      <c r="Q1" s="103"/>
      <c r="R1" s="103"/>
      <c r="S1" s="103"/>
      <c r="T1" s="103"/>
      <c r="U1" s="103"/>
      <c r="V1" s="103"/>
      <c r="W1" s="103"/>
      <c r="X1" s="103"/>
      <c r="Y1" s="103"/>
      <c r="Z1" s="103"/>
    </row>
    <row r="3" spans="1:26">
      <c r="A3" s="10" t="s">
        <v>645</v>
      </c>
      <c r="N3" s="10" t="s">
        <v>1201</v>
      </c>
    </row>
    <row r="4" spans="1:26" ht="22.5">
      <c r="A4" s="315" t="s">
        <v>408</v>
      </c>
      <c r="B4" s="359" t="s">
        <v>643</v>
      </c>
      <c r="C4" s="451" t="s">
        <v>644</v>
      </c>
      <c r="D4" s="359" t="s">
        <v>641</v>
      </c>
      <c r="E4" s="359" t="s">
        <v>642</v>
      </c>
      <c r="F4" s="361" t="s">
        <v>994</v>
      </c>
      <c r="G4" s="361" t="s">
        <v>995</v>
      </c>
      <c r="H4" s="359" t="s">
        <v>996</v>
      </c>
      <c r="I4" s="359" t="s">
        <v>997</v>
      </c>
      <c r="N4" s="315" t="s">
        <v>408</v>
      </c>
      <c r="O4" s="359" t="s">
        <v>643</v>
      </c>
      <c r="P4" s="451" t="s">
        <v>644</v>
      </c>
      <c r="Q4" s="359" t="s">
        <v>641</v>
      </c>
      <c r="R4" s="359" t="s">
        <v>642</v>
      </c>
      <c r="S4" s="361" t="s">
        <v>994</v>
      </c>
      <c r="T4" s="361" t="s">
        <v>995</v>
      </c>
      <c r="U4" s="359" t="s">
        <v>996</v>
      </c>
      <c r="V4" s="359" t="s">
        <v>997</v>
      </c>
    </row>
    <row r="5" spans="1:26" ht="18.75" customHeight="1">
      <c r="A5" s="222">
        <v>2000</v>
      </c>
      <c r="B5" s="222">
        <v>59276</v>
      </c>
      <c r="C5" s="222">
        <v>3568</v>
      </c>
      <c r="D5" s="222">
        <v>2012</v>
      </c>
      <c r="E5" s="222">
        <v>12404</v>
      </c>
      <c r="F5" s="222">
        <v>4</v>
      </c>
      <c r="G5" s="222" t="s">
        <v>998</v>
      </c>
      <c r="H5" s="222">
        <v>132</v>
      </c>
      <c r="I5" s="222">
        <v>4</v>
      </c>
      <c r="N5" s="222">
        <v>2000</v>
      </c>
      <c r="O5" s="155">
        <v>94052</v>
      </c>
      <c r="P5" s="155">
        <v>1600</v>
      </c>
      <c r="Q5" s="155">
        <v>11604</v>
      </c>
      <c r="R5" s="155">
        <v>2356</v>
      </c>
      <c r="S5" s="155" t="s">
        <v>998</v>
      </c>
      <c r="T5" s="155" t="s">
        <v>998</v>
      </c>
      <c r="U5" s="155" t="s">
        <v>998</v>
      </c>
      <c r="V5" s="155">
        <v>8</v>
      </c>
    </row>
    <row r="6" spans="1:26">
      <c r="A6" s="222">
        <v>2001</v>
      </c>
      <c r="B6" s="222">
        <v>67140</v>
      </c>
      <c r="C6" s="222">
        <v>4736</v>
      </c>
      <c r="D6" s="222">
        <v>2540</v>
      </c>
      <c r="E6" s="222">
        <v>13096</v>
      </c>
      <c r="F6" s="222" t="s">
        <v>998</v>
      </c>
      <c r="G6" s="222" t="s">
        <v>998</v>
      </c>
      <c r="H6" s="222">
        <v>204</v>
      </c>
      <c r="I6" s="222">
        <v>8</v>
      </c>
      <c r="N6" s="222">
        <v>2001</v>
      </c>
      <c r="O6" s="155">
        <v>123988</v>
      </c>
      <c r="P6" s="155">
        <v>1824</v>
      </c>
      <c r="Q6" s="155">
        <v>13320</v>
      </c>
      <c r="R6" s="155">
        <v>3140</v>
      </c>
      <c r="S6" s="155" t="s">
        <v>998</v>
      </c>
      <c r="T6" s="155" t="s">
        <v>998</v>
      </c>
      <c r="U6" s="155">
        <v>8</v>
      </c>
      <c r="V6" s="155">
        <v>4</v>
      </c>
    </row>
    <row r="7" spans="1:26">
      <c r="A7" s="222">
        <v>2002</v>
      </c>
      <c r="B7" s="222">
        <v>68436</v>
      </c>
      <c r="C7" s="222">
        <v>4684</v>
      </c>
      <c r="D7" s="222">
        <v>2576</v>
      </c>
      <c r="E7" s="222">
        <v>11464</v>
      </c>
      <c r="F7" s="222" t="s">
        <v>998</v>
      </c>
      <c r="G7" s="222" t="s">
        <v>998</v>
      </c>
      <c r="H7" s="222">
        <v>44</v>
      </c>
      <c r="I7" s="222">
        <v>4</v>
      </c>
      <c r="N7" s="222">
        <v>2002</v>
      </c>
      <c r="O7" s="155">
        <v>117408</v>
      </c>
      <c r="P7" s="155">
        <v>2396</v>
      </c>
      <c r="Q7" s="155">
        <v>22452</v>
      </c>
      <c r="R7" s="155">
        <v>4604</v>
      </c>
      <c r="S7" s="155" t="s">
        <v>998</v>
      </c>
      <c r="T7" s="155" t="s">
        <v>998</v>
      </c>
      <c r="U7" s="155">
        <v>8</v>
      </c>
      <c r="V7" s="155">
        <v>4</v>
      </c>
    </row>
    <row r="8" spans="1:26">
      <c r="A8" s="222">
        <v>2003</v>
      </c>
      <c r="B8" s="222">
        <v>77584</v>
      </c>
      <c r="C8" s="222">
        <v>5436</v>
      </c>
      <c r="D8" s="222">
        <v>2204</v>
      </c>
      <c r="E8" s="222">
        <v>12284</v>
      </c>
      <c r="F8" s="222" t="s">
        <v>998</v>
      </c>
      <c r="G8" s="222" t="s">
        <v>998</v>
      </c>
      <c r="H8" s="222">
        <v>144</v>
      </c>
      <c r="I8" s="222">
        <v>4</v>
      </c>
      <c r="N8" s="222">
        <v>2003</v>
      </c>
      <c r="O8" s="155">
        <v>135484</v>
      </c>
      <c r="P8" s="155">
        <v>1796</v>
      </c>
      <c r="Q8" s="155">
        <v>21428</v>
      </c>
      <c r="R8" s="155">
        <v>7544</v>
      </c>
      <c r="S8" s="155" t="s">
        <v>998</v>
      </c>
      <c r="T8" s="155" t="s">
        <v>998</v>
      </c>
      <c r="U8" s="155" t="s">
        <v>998</v>
      </c>
      <c r="V8" s="155">
        <v>8</v>
      </c>
    </row>
    <row r="9" spans="1:26">
      <c r="A9" s="222">
        <v>2004</v>
      </c>
      <c r="B9" s="222">
        <v>79176</v>
      </c>
      <c r="C9" s="222">
        <v>5544</v>
      </c>
      <c r="D9" s="222">
        <v>2892</v>
      </c>
      <c r="E9" s="222">
        <v>13252</v>
      </c>
      <c r="F9" s="222" t="s">
        <v>998</v>
      </c>
      <c r="G9" s="222" t="s">
        <v>998</v>
      </c>
      <c r="H9" s="222">
        <v>72</v>
      </c>
      <c r="I9" s="222" t="s">
        <v>998</v>
      </c>
      <c r="N9" s="222">
        <v>2004</v>
      </c>
      <c r="O9" s="155">
        <v>128188</v>
      </c>
      <c r="P9" s="155">
        <v>2144</v>
      </c>
      <c r="Q9" s="155">
        <v>18324</v>
      </c>
      <c r="R9" s="155">
        <v>6276</v>
      </c>
      <c r="S9" s="155" t="s">
        <v>998</v>
      </c>
      <c r="T9" s="155" t="s">
        <v>998</v>
      </c>
      <c r="U9" s="155" t="s">
        <v>998</v>
      </c>
      <c r="V9" s="155" t="s">
        <v>998</v>
      </c>
    </row>
    <row r="10" spans="1:26">
      <c r="A10" s="222">
        <v>2005</v>
      </c>
      <c r="B10" s="222">
        <v>76488</v>
      </c>
      <c r="C10" s="222">
        <v>4672</v>
      </c>
      <c r="D10" s="222">
        <v>3684</v>
      </c>
      <c r="E10" s="222">
        <v>14156</v>
      </c>
      <c r="F10" s="222" t="s">
        <v>998</v>
      </c>
      <c r="G10" s="222" t="s">
        <v>998</v>
      </c>
      <c r="H10" s="222">
        <v>168</v>
      </c>
      <c r="I10" s="222">
        <v>16</v>
      </c>
      <c r="N10" s="222">
        <v>2005</v>
      </c>
      <c r="O10" s="155">
        <v>131936</v>
      </c>
      <c r="P10" s="155">
        <v>2208</v>
      </c>
      <c r="Q10" s="155">
        <v>17456</v>
      </c>
      <c r="R10" s="155">
        <v>6132</v>
      </c>
      <c r="S10" s="155" t="s">
        <v>998</v>
      </c>
      <c r="T10" s="155" t="s">
        <v>998</v>
      </c>
      <c r="U10" s="155">
        <v>4</v>
      </c>
      <c r="V10" s="155">
        <v>12</v>
      </c>
    </row>
    <row r="11" spans="1:26">
      <c r="A11" s="222">
        <v>2006</v>
      </c>
      <c r="B11" s="222">
        <v>75160</v>
      </c>
      <c r="C11" s="222">
        <v>3372</v>
      </c>
      <c r="D11" s="222">
        <v>5664</v>
      </c>
      <c r="E11" s="222">
        <v>14156</v>
      </c>
      <c r="F11" s="222" t="s">
        <v>998</v>
      </c>
      <c r="G11" s="222" t="s">
        <v>998</v>
      </c>
      <c r="H11" s="222">
        <v>136</v>
      </c>
      <c r="I11" s="222">
        <v>40</v>
      </c>
      <c r="N11" s="222">
        <v>2006</v>
      </c>
      <c r="O11" s="155">
        <v>107612</v>
      </c>
      <c r="P11" s="155">
        <v>2088</v>
      </c>
      <c r="Q11" s="155">
        <v>8980</v>
      </c>
      <c r="R11" s="155">
        <v>5420</v>
      </c>
      <c r="S11" s="155" t="s">
        <v>998</v>
      </c>
      <c r="T11" s="155" t="s">
        <v>998</v>
      </c>
      <c r="U11" s="155">
        <v>8</v>
      </c>
      <c r="V11" s="155">
        <v>4</v>
      </c>
    </row>
    <row r="12" spans="1:26">
      <c r="A12" s="222">
        <v>2007</v>
      </c>
      <c r="B12" s="222">
        <v>75396</v>
      </c>
      <c r="C12" s="222">
        <v>4432</v>
      </c>
      <c r="D12" s="222">
        <v>7712</v>
      </c>
      <c r="E12" s="222">
        <v>16380</v>
      </c>
      <c r="F12" s="222" t="s">
        <v>998</v>
      </c>
      <c r="G12" s="222" t="s">
        <v>998</v>
      </c>
      <c r="H12" s="222">
        <v>160</v>
      </c>
      <c r="I12" s="222">
        <v>16</v>
      </c>
      <c r="N12" s="222">
        <v>2007</v>
      </c>
      <c r="O12" s="155">
        <v>111832</v>
      </c>
      <c r="P12" s="155">
        <v>3504</v>
      </c>
      <c r="Q12" s="155">
        <v>7852</v>
      </c>
      <c r="R12" s="155">
        <v>4988</v>
      </c>
      <c r="S12" s="155" t="s">
        <v>998</v>
      </c>
      <c r="T12" s="155" t="s">
        <v>998</v>
      </c>
      <c r="U12" s="155">
        <v>8</v>
      </c>
      <c r="V12" s="155" t="s">
        <v>998</v>
      </c>
    </row>
    <row r="13" spans="1:26">
      <c r="A13" s="222">
        <v>2008</v>
      </c>
      <c r="B13" s="222">
        <v>64940</v>
      </c>
      <c r="C13" s="222">
        <v>2460</v>
      </c>
      <c r="D13" s="222">
        <v>7844</v>
      </c>
      <c r="E13" s="222">
        <v>14488</v>
      </c>
      <c r="F13" s="222">
        <v>4</v>
      </c>
      <c r="G13" s="222" t="s">
        <v>998</v>
      </c>
      <c r="H13" s="222">
        <v>52</v>
      </c>
      <c r="I13" s="222" t="s">
        <v>998</v>
      </c>
      <c r="N13" s="222">
        <v>2008</v>
      </c>
      <c r="O13" s="155">
        <v>77596</v>
      </c>
      <c r="P13" s="155">
        <v>2440</v>
      </c>
      <c r="Q13" s="155">
        <v>2004</v>
      </c>
      <c r="R13" s="155">
        <v>1512</v>
      </c>
      <c r="S13" s="155" t="s">
        <v>998</v>
      </c>
      <c r="T13" s="155" t="s">
        <v>998</v>
      </c>
      <c r="U13" s="155" t="s">
        <v>998</v>
      </c>
      <c r="V13" s="155">
        <v>8</v>
      </c>
    </row>
    <row r="14" spans="1:26">
      <c r="A14" s="222">
        <v>2009</v>
      </c>
      <c r="B14" s="222">
        <v>51372</v>
      </c>
      <c r="C14" s="222">
        <v>1860</v>
      </c>
      <c r="D14" s="222">
        <v>8064</v>
      </c>
      <c r="E14" s="222">
        <v>10612</v>
      </c>
      <c r="F14" s="222" t="s">
        <v>998</v>
      </c>
      <c r="G14" s="222">
        <v>4</v>
      </c>
      <c r="H14" s="222">
        <v>20</v>
      </c>
      <c r="I14" s="222">
        <v>4</v>
      </c>
      <c r="N14" s="222">
        <v>2009</v>
      </c>
      <c r="O14" s="155">
        <v>84444</v>
      </c>
      <c r="P14" s="155">
        <v>1884</v>
      </c>
      <c r="Q14" s="155">
        <v>1160</v>
      </c>
      <c r="R14" s="155">
        <v>1080</v>
      </c>
      <c r="S14" s="155" t="s">
        <v>998</v>
      </c>
      <c r="T14" s="155" t="s">
        <v>998</v>
      </c>
      <c r="U14" s="155">
        <v>12</v>
      </c>
      <c r="V14" s="155" t="s">
        <v>998</v>
      </c>
    </row>
    <row r="15" spans="1:26">
      <c r="A15" s="222">
        <v>2010</v>
      </c>
      <c r="B15" s="222">
        <v>59804</v>
      </c>
      <c r="C15" s="222">
        <v>2308</v>
      </c>
      <c r="D15" s="222">
        <v>7864</v>
      </c>
      <c r="E15" s="222">
        <v>13020</v>
      </c>
      <c r="F15" s="222">
        <v>12</v>
      </c>
      <c r="G15" s="222" t="s">
        <v>998</v>
      </c>
      <c r="H15" s="222">
        <v>24</v>
      </c>
      <c r="I15" s="222">
        <v>4</v>
      </c>
      <c r="N15" s="222">
        <v>2010</v>
      </c>
      <c r="O15" s="155">
        <v>93064</v>
      </c>
      <c r="P15" s="155">
        <v>2472</v>
      </c>
      <c r="Q15" s="155">
        <v>964</v>
      </c>
      <c r="R15" s="155">
        <v>536</v>
      </c>
      <c r="S15" s="155" t="s">
        <v>998</v>
      </c>
      <c r="T15" s="155" t="s">
        <v>998</v>
      </c>
      <c r="U15" s="155" t="s">
        <v>998</v>
      </c>
      <c r="V15" s="155" t="s">
        <v>998</v>
      </c>
    </row>
    <row r="16" spans="1:26">
      <c r="A16" s="222">
        <v>2011</v>
      </c>
      <c r="B16" s="222">
        <v>58412</v>
      </c>
      <c r="C16" s="222">
        <v>2104</v>
      </c>
      <c r="D16" s="222">
        <v>9728</v>
      </c>
      <c r="E16" s="222">
        <v>13836</v>
      </c>
      <c r="F16" s="222">
        <v>16</v>
      </c>
      <c r="G16" s="222">
        <v>8</v>
      </c>
      <c r="H16" s="222">
        <v>8</v>
      </c>
      <c r="I16" s="222" t="s">
        <v>998</v>
      </c>
      <c r="N16" s="222">
        <v>2011</v>
      </c>
      <c r="O16" s="155">
        <v>84764</v>
      </c>
      <c r="P16" s="155">
        <v>2660</v>
      </c>
      <c r="Q16" s="155">
        <v>1612</v>
      </c>
      <c r="R16" s="155">
        <v>684</v>
      </c>
      <c r="S16" s="155" t="s">
        <v>998</v>
      </c>
      <c r="T16" s="155" t="s">
        <v>998</v>
      </c>
      <c r="U16" s="155">
        <v>4</v>
      </c>
      <c r="V16" s="155">
        <v>8</v>
      </c>
    </row>
    <row r="17" spans="1:22">
      <c r="A17" s="222">
        <v>2012</v>
      </c>
      <c r="B17" s="222">
        <v>69144</v>
      </c>
      <c r="C17" s="222">
        <v>2204</v>
      </c>
      <c r="D17" s="222">
        <v>13252</v>
      </c>
      <c r="E17" s="222">
        <v>18468</v>
      </c>
      <c r="F17" s="222">
        <v>20</v>
      </c>
      <c r="G17" s="222" t="s">
        <v>998</v>
      </c>
      <c r="H17" s="222">
        <v>28</v>
      </c>
      <c r="I17" s="222" t="s">
        <v>998</v>
      </c>
      <c r="N17" s="222">
        <v>2012</v>
      </c>
      <c r="O17" s="155">
        <v>85884</v>
      </c>
      <c r="P17" s="155">
        <v>2296</v>
      </c>
      <c r="Q17" s="155">
        <v>2328</v>
      </c>
      <c r="R17" s="155">
        <v>1112</v>
      </c>
      <c r="S17" s="155" t="s">
        <v>998</v>
      </c>
      <c r="T17" s="155" t="s">
        <v>998</v>
      </c>
      <c r="U17" s="155" t="s">
        <v>998</v>
      </c>
      <c r="V17" s="155" t="s">
        <v>998</v>
      </c>
    </row>
    <row r="18" spans="1:22">
      <c r="A18" s="222">
        <v>2013</v>
      </c>
      <c r="B18" s="222">
        <v>77184</v>
      </c>
      <c r="C18" s="222">
        <v>2320</v>
      </c>
      <c r="D18" s="222">
        <v>12628</v>
      </c>
      <c r="E18" s="222">
        <v>25928</v>
      </c>
      <c r="F18" s="222">
        <v>4</v>
      </c>
      <c r="G18" s="222" t="s">
        <v>998</v>
      </c>
      <c r="H18" s="222">
        <v>56</v>
      </c>
      <c r="I18" s="222" t="s">
        <v>998</v>
      </c>
      <c r="N18" s="222">
        <v>2013</v>
      </c>
      <c r="O18" s="155">
        <v>110412</v>
      </c>
      <c r="P18" s="155">
        <v>3628</v>
      </c>
      <c r="Q18" s="155">
        <v>2544</v>
      </c>
      <c r="R18" s="155">
        <v>2648</v>
      </c>
      <c r="S18" s="155">
        <v>56</v>
      </c>
      <c r="T18" s="155" t="s">
        <v>998</v>
      </c>
      <c r="U18" s="155">
        <v>4</v>
      </c>
      <c r="V18" s="155">
        <v>4</v>
      </c>
    </row>
    <row r="19" spans="1:22">
      <c r="A19" s="222">
        <v>2014</v>
      </c>
      <c r="B19" s="222">
        <v>84700</v>
      </c>
      <c r="C19" s="222">
        <v>1980</v>
      </c>
      <c r="D19" s="222">
        <v>12924</v>
      </c>
      <c r="E19" s="222">
        <v>29976</v>
      </c>
      <c r="F19" s="222">
        <v>28</v>
      </c>
      <c r="G19" s="222" t="s">
        <v>998</v>
      </c>
      <c r="H19" s="222">
        <v>36</v>
      </c>
      <c r="I19" s="222">
        <v>4</v>
      </c>
      <c r="N19" s="222">
        <v>2014</v>
      </c>
      <c r="O19" s="155">
        <v>140980</v>
      </c>
      <c r="P19" s="155">
        <v>4532</v>
      </c>
      <c r="Q19" s="155">
        <v>2300</v>
      </c>
      <c r="R19" s="155">
        <v>2984</v>
      </c>
      <c r="S19" s="155">
        <v>124</v>
      </c>
      <c r="T19" s="155" t="s">
        <v>998</v>
      </c>
      <c r="U19" s="155">
        <v>24</v>
      </c>
      <c r="V19" s="155">
        <v>12</v>
      </c>
    </row>
    <row r="20" spans="1:22">
      <c r="A20" s="222">
        <v>2015</v>
      </c>
      <c r="B20" s="222">
        <v>86680</v>
      </c>
      <c r="C20" s="222">
        <v>2040</v>
      </c>
      <c r="D20" s="222">
        <v>15688</v>
      </c>
      <c r="E20" s="222">
        <v>32252</v>
      </c>
      <c r="F20" s="222">
        <v>56</v>
      </c>
      <c r="G20" s="222" t="s">
        <v>998</v>
      </c>
      <c r="H20" s="222">
        <v>8</v>
      </c>
      <c r="I20" s="222" t="s">
        <v>998</v>
      </c>
      <c r="N20" s="222">
        <v>2015</v>
      </c>
      <c r="O20" s="155">
        <v>142432</v>
      </c>
      <c r="P20" s="155">
        <v>4896</v>
      </c>
      <c r="Q20" s="155">
        <v>2056</v>
      </c>
      <c r="R20" s="155">
        <v>2828</v>
      </c>
      <c r="S20" s="155">
        <v>316</v>
      </c>
      <c r="T20" s="155">
        <v>8</v>
      </c>
      <c r="U20" s="155">
        <v>8</v>
      </c>
      <c r="V20" s="155">
        <v>8</v>
      </c>
    </row>
    <row r="21" spans="1:22">
      <c r="A21" s="222">
        <v>2016</v>
      </c>
      <c r="B21" s="222">
        <v>99048</v>
      </c>
      <c r="C21" s="222">
        <v>1752</v>
      </c>
      <c r="D21" s="222">
        <v>18568</v>
      </c>
      <c r="E21" s="222">
        <v>37936</v>
      </c>
      <c r="F21" s="222">
        <v>84</v>
      </c>
      <c r="G21" s="222">
        <v>728</v>
      </c>
      <c r="H21" s="222" t="s">
        <v>998</v>
      </c>
      <c r="I21" s="222" t="s">
        <v>998</v>
      </c>
      <c r="N21" s="222">
        <v>2016</v>
      </c>
      <c r="O21" s="155">
        <v>153160</v>
      </c>
      <c r="P21" s="155">
        <v>6872</v>
      </c>
      <c r="Q21" s="155">
        <v>3740</v>
      </c>
      <c r="R21" s="155">
        <v>4140</v>
      </c>
      <c r="S21" s="155">
        <v>932</v>
      </c>
      <c r="T21" s="155">
        <v>48</v>
      </c>
      <c r="U21" s="155">
        <v>20</v>
      </c>
      <c r="V21" s="155">
        <v>16</v>
      </c>
    </row>
    <row r="22" spans="1:22">
      <c r="A22" s="222">
        <v>2017</v>
      </c>
      <c r="B22" s="222">
        <v>103840</v>
      </c>
      <c r="C22" s="222">
        <v>1288</v>
      </c>
      <c r="D22" s="222">
        <v>16468</v>
      </c>
      <c r="E22" s="222">
        <v>42200</v>
      </c>
      <c r="F22" s="222">
        <v>980</v>
      </c>
      <c r="G22" s="222">
        <v>80</v>
      </c>
      <c r="H22" s="222" t="s">
        <v>998</v>
      </c>
      <c r="I22" s="222">
        <v>8</v>
      </c>
      <c r="N22" s="222">
        <v>2017</v>
      </c>
      <c r="O22" s="155">
        <v>167816</v>
      </c>
      <c r="P22" s="155">
        <v>6808</v>
      </c>
      <c r="Q22" s="155">
        <v>4632</v>
      </c>
      <c r="R22" s="155">
        <v>4572</v>
      </c>
      <c r="S22" s="155">
        <v>3036</v>
      </c>
      <c r="T22" s="155">
        <v>132</v>
      </c>
      <c r="U22" s="155">
        <v>8</v>
      </c>
      <c r="V22" s="155" t="s">
        <v>998</v>
      </c>
    </row>
    <row r="23" spans="1:22">
      <c r="A23" s="222">
        <v>2018</v>
      </c>
      <c r="B23" s="222">
        <v>102440</v>
      </c>
      <c r="C23" s="222">
        <v>1124</v>
      </c>
      <c r="D23" s="222">
        <v>15720</v>
      </c>
      <c r="E23" s="222">
        <v>46588</v>
      </c>
      <c r="F23" s="222">
        <v>624</v>
      </c>
      <c r="G23" s="222">
        <v>52</v>
      </c>
      <c r="H23" s="222" t="s">
        <v>998</v>
      </c>
      <c r="I23" s="222">
        <v>4</v>
      </c>
      <c r="N23" s="222">
        <v>2018</v>
      </c>
      <c r="O23" s="155">
        <v>132860</v>
      </c>
      <c r="P23" s="155">
        <v>5624</v>
      </c>
      <c r="Q23" s="155">
        <v>3348</v>
      </c>
      <c r="R23" s="155">
        <v>4432</v>
      </c>
      <c r="S23" s="155">
        <v>4208</v>
      </c>
      <c r="T23" s="155">
        <v>28</v>
      </c>
      <c r="U23" s="155">
        <v>12</v>
      </c>
      <c r="V23" s="155">
        <v>8</v>
      </c>
    </row>
    <row r="24" spans="1:22">
      <c r="A24" s="222"/>
      <c r="B24" s="222"/>
      <c r="C24" s="222"/>
      <c r="D24" s="222"/>
      <c r="E24" s="222"/>
      <c r="F24" s="222"/>
      <c r="G24" s="222"/>
      <c r="H24" s="222"/>
      <c r="I24" s="222"/>
      <c r="N24" s="222"/>
      <c r="O24" s="155"/>
      <c r="P24" s="155"/>
      <c r="Q24" s="155"/>
      <c r="R24" s="155"/>
      <c r="S24" s="155"/>
      <c r="T24" s="155"/>
      <c r="U24" s="155"/>
      <c r="V24" s="155"/>
    </row>
    <row r="25" spans="1:22">
      <c r="A25" s="2"/>
      <c r="B25" s="155"/>
      <c r="C25" s="155"/>
      <c r="D25" s="155"/>
      <c r="E25" s="155"/>
      <c r="H25" s="2"/>
      <c r="I25" s="155"/>
      <c r="J25" s="155"/>
      <c r="K25" s="155"/>
      <c r="L25" s="155"/>
    </row>
  </sheetData>
  <mergeCells count="1">
    <mergeCell ref="O1:P1"/>
  </mergeCells>
  <hyperlinks>
    <hyperlink ref="O1:P1" location="Contents!A1" display="Back to Contents" xr:uid="{00000000-0004-0000-2400-000000000000}"/>
  </hyperlinks>
  <pageMargins left="0.7" right="0.7" top="0.75" bottom="0.75" header="0.3" footer="0.3"/>
  <pageSetup paperSize="8"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5" tint="0.39997558519241921"/>
  </sheetPr>
  <dimension ref="A1:W182"/>
  <sheetViews>
    <sheetView zoomScaleNormal="75" workbookViewId="0">
      <selection activeCell="M1" sqref="M1:N1"/>
    </sheetView>
  </sheetViews>
  <sheetFormatPr defaultColWidth="8.85546875" defaultRowHeight="12.75"/>
  <cols>
    <col min="1" max="8" width="8.85546875" customWidth="1"/>
    <col min="9" max="9" width="10.28515625" customWidth="1"/>
  </cols>
  <sheetData>
    <row r="1" spans="1:23" ht="26.25" customHeight="1">
      <c r="A1" s="28" t="s">
        <v>95</v>
      </c>
      <c r="B1" s="27"/>
      <c r="C1" s="27"/>
      <c r="D1" s="27"/>
      <c r="E1" s="27"/>
      <c r="F1" s="27"/>
      <c r="G1" s="27"/>
      <c r="H1" s="27"/>
      <c r="I1" s="27"/>
      <c r="J1" s="27"/>
      <c r="K1" s="27"/>
      <c r="L1" s="27"/>
      <c r="M1" s="684" t="s">
        <v>473</v>
      </c>
      <c r="N1" s="684"/>
      <c r="O1" s="27"/>
      <c r="P1" s="27"/>
      <c r="Q1" s="27"/>
      <c r="R1" s="27"/>
      <c r="S1" s="27"/>
      <c r="T1" s="27"/>
      <c r="U1" s="27"/>
      <c r="V1" s="27"/>
      <c r="W1" s="27"/>
    </row>
    <row r="2" spans="1:23" ht="51">
      <c r="A2" s="14" t="s">
        <v>467</v>
      </c>
      <c r="B2" s="4" t="s">
        <v>453</v>
      </c>
      <c r="C2" s="4" t="s">
        <v>264</v>
      </c>
      <c r="D2" s="4" t="s">
        <v>263</v>
      </c>
      <c r="E2" s="4" t="s">
        <v>265</v>
      </c>
      <c r="F2" s="4" t="s">
        <v>262</v>
      </c>
      <c r="G2" s="4" t="s">
        <v>459</v>
      </c>
      <c r="H2" s="4" t="s">
        <v>459</v>
      </c>
    </row>
    <row r="3" spans="1:23">
      <c r="A3" s="155" t="s">
        <v>89</v>
      </c>
      <c r="B3" s="155">
        <v>2001</v>
      </c>
      <c r="C3" s="365">
        <v>26.3</v>
      </c>
      <c r="D3" s="155">
        <v>60</v>
      </c>
      <c r="E3" s="365">
        <v>17.583333332999999</v>
      </c>
      <c r="F3" s="155">
        <v>12</v>
      </c>
    </row>
    <row r="4" spans="1:23">
      <c r="A4" s="155" t="s">
        <v>89</v>
      </c>
      <c r="B4" s="155">
        <v>2002</v>
      </c>
      <c r="C4" s="365">
        <v>27.513157894999999</v>
      </c>
      <c r="D4" s="155">
        <v>76</v>
      </c>
      <c r="E4" s="365">
        <v>15.777777778000001</v>
      </c>
      <c r="F4" s="155">
        <v>18</v>
      </c>
    </row>
    <row r="5" spans="1:23">
      <c r="A5" s="155" t="s">
        <v>89</v>
      </c>
      <c r="B5" s="155">
        <v>2003</v>
      </c>
      <c r="C5" s="365">
        <v>27.476744186000001</v>
      </c>
      <c r="D5" s="155">
        <v>86</v>
      </c>
      <c r="E5" s="365">
        <v>17.090909091</v>
      </c>
      <c r="F5" s="155">
        <v>22</v>
      </c>
      <c r="H5" s="155" t="s">
        <v>958</v>
      </c>
    </row>
    <row r="6" spans="1:23">
      <c r="A6" s="155" t="s">
        <v>89</v>
      </c>
      <c r="B6" s="155">
        <v>2004</v>
      </c>
      <c r="C6" s="365">
        <v>28.753623187999999</v>
      </c>
      <c r="D6" s="155">
        <v>69</v>
      </c>
      <c r="E6" s="365">
        <v>18.5</v>
      </c>
      <c r="F6" s="155">
        <v>38</v>
      </c>
      <c r="H6" s="155" t="s">
        <v>957</v>
      </c>
    </row>
    <row r="7" spans="1:23">
      <c r="A7" s="155" t="s">
        <v>89</v>
      </c>
      <c r="B7" s="155">
        <v>2005</v>
      </c>
      <c r="C7" s="365">
        <v>30.657142857</v>
      </c>
      <c r="D7" s="155">
        <v>70</v>
      </c>
      <c r="E7" s="365">
        <v>20.552631579</v>
      </c>
      <c r="F7" s="155">
        <v>38</v>
      </c>
      <c r="H7" s="155" t="s">
        <v>959</v>
      </c>
    </row>
    <row r="8" spans="1:23">
      <c r="A8" s="155" t="s">
        <v>89</v>
      </c>
      <c r="B8" s="155">
        <v>2006</v>
      </c>
      <c r="C8" s="365">
        <v>27.987179486999999</v>
      </c>
      <c r="D8" s="155">
        <v>78</v>
      </c>
      <c r="E8" s="365">
        <v>17.899999999999999</v>
      </c>
      <c r="F8" s="155">
        <v>40</v>
      </c>
      <c r="H8" s="155" t="s">
        <v>960</v>
      </c>
    </row>
    <row r="9" spans="1:23">
      <c r="A9" s="155" t="s">
        <v>89</v>
      </c>
      <c r="B9" s="155">
        <v>2007</v>
      </c>
      <c r="C9" s="365">
        <v>30.781609195000001</v>
      </c>
      <c r="D9" s="155">
        <v>87</v>
      </c>
      <c r="E9" s="365">
        <v>20.070175439</v>
      </c>
      <c r="F9" s="155">
        <v>57</v>
      </c>
      <c r="H9" s="155" t="s">
        <v>961</v>
      </c>
    </row>
    <row r="10" spans="1:23">
      <c r="A10" s="155" t="s">
        <v>89</v>
      </c>
      <c r="B10" s="155">
        <v>2008</v>
      </c>
      <c r="C10" s="365">
        <v>27.876106194999998</v>
      </c>
      <c r="D10" s="155">
        <v>113</v>
      </c>
      <c r="E10" s="365">
        <v>22.074999999999999</v>
      </c>
      <c r="F10" s="155">
        <v>40</v>
      </c>
      <c r="G10" s="40"/>
      <c r="H10" s="155" t="s">
        <v>962</v>
      </c>
    </row>
    <row r="11" spans="1:23">
      <c r="A11" s="155" t="s">
        <v>89</v>
      </c>
      <c r="B11" s="155">
        <v>2009</v>
      </c>
      <c r="C11" s="365">
        <v>27.672566371999999</v>
      </c>
      <c r="D11" s="155">
        <v>113</v>
      </c>
      <c r="E11" s="365">
        <v>21.191489361999999</v>
      </c>
      <c r="F11" s="155">
        <v>47</v>
      </c>
      <c r="G11" s="61"/>
    </row>
    <row r="12" spans="1:23">
      <c r="A12" s="155" t="s">
        <v>89</v>
      </c>
      <c r="B12" s="155">
        <v>2010</v>
      </c>
      <c r="C12" s="365">
        <v>30.009433961999999</v>
      </c>
      <c r="D12" s="155">
        <v>106</v>
      </c>
      <c r="E12" s="365">
        <v>22.269841270000001</v>
      </c>
      <c r="F12" s="155">
        <v>63</v>
      </c>
      <c r="G12" s="61"/>
    </row>
    <row r="13" spans="1:23">
      <c r="A13" s="155" t="s">
        <v>89</v>
      </c>
      <c r="B13" s="155">
        <v>2011</v>
      </c>
      <c r="C13" s="365">
        <v>28.452229298999999</v>
      </c>
      <c r="D13" s="155">
        <v>157</v>
      </c>
      <c r="E13" s="365">
        <v>23.026315789000002</v>
      </c>
      <c r="F13" s="155">
        <v>76</v>
      </c>
      <c r="G13" s="3"/>
    </row>
    <row r="14" spans="1:23">
      <c r="A14" s="155" t="s">
        <v>89</v>
      </c>
      <c r="B14" s="155">
        <v>2012</v>
      </c>
      <c r="C14" s="365">
        <v>24.144444444000001</v>
      </c>
      <c r="D14" s="155">
        <v>180</v>
      </c>
      <c r="E14" s="365">
        <v>24.6</v>
      </c>
      <c r="F14" s="155">
        <v>65</v>
      </c>
    </row>
    <row r="15" spans="1:23">
      <c r="A15" s="155" t="s">
        <v>89</v>
      </c>
      <c r="B15" s="155">
        <v>2013</v>
      </c>
      <c r="C15" s="365">
        <v>26.794392522999999</v>
      </c>
      <c r="D15" s="155">
        <v>107</v>
      </c>
      <c r="E15" s="365">
        <v>23.112359551000001</v>
      </c>
      <c r="F15" s="155">
        <v>89</v>
      </c>
    </row>
    <row r="16" spans="1:23">
      <c r="A16" s="155" t="s">
        <v>89</v>
      </c>
      <c r="B16" s="155">
        <v>2014</v>
      </c>
      <c r="C16" s="365">
        <v>26.096491228000001</v>
      </c>
      <c r="D16" s="155">
        <v>114</v>
      </c>
      <c r="E16" s="365">
        <v>24.186666667000001</v>
      </c>
      <c r="F16" s="155">
        <v>75</v>
      </c>
      <c r="G16" s="276"/>
      <c r="H16" s="44"/>
    </row>
    <row r="17" spans="1:8">
      <c r="A17" s="155" t="s">
        <v>89</v>
      </c>
      <c r="B17" s="155">
        <v>2015</v>
      </c>
      <c r="C17" s="365">
        <v>26.649484535999999</v>
      </c>
      <c r="D17" s="155">
        <v>97</v>
      </c>
      <c r="E17" s="365">
        <v>26.409638554000001</v>
      </c>
      <c r="F17" s="155">
        <v>83</v>
      </c>
      <c r="G17" s="276"/>
      <c r="H17" s="44"/>
    </row>
    <row r="18" spans="1:8">
      <c r="A18" s="155" t="s">
        <v>89</v>
      </c>
      <c r="B18" s="155">
        <v>2016</v>
      </c>
      <c r="C18" s="365">
        <v>32.835820896000001</v>
      </c>
      <c r="D18" s="155">
        <v>67</v>
      </c>
      <c r="E18" s="365">
        <v>25.904109589000001</v>
      </c>
      <c r="F18" s="155">
        <v>73</v>
      </c>
      <c r="G18" s="276"/>
      <c r="H18" s="44"/>
    </row>
    <row r="19" spans="1:8">
      <c r="A19" s="155" t="s">
        <v>89</v>
      </c>
      <c r="B19" s="155">
        <v>2017</v>
      </c>
      <c r="C19" s="365">
        <v>30.485714286</v>
      </c>
      <c r="D19" s="155">
        <v>70</v>
      </c>
      <c r="E19" s="365">
        <v>27.058823529000001</v>
      </c>
      <c r="F19" s="155">
        <v>85</v>
      </c>
      <c r="G19" s="276"/>
      <c r="H19" s="44"/>
    </row>
    <row r="20" spans="1:8">
      <c r="A20" s="155" t="s">
        <v>89</v>
      </c>
      <c r="B20" s="155">
        <v>2018</v>
      </c>
      <c r="C20" s="365">
        <v>25.428571429000002</v>
      </c>
      <c r="D20" s="155">
        <v>56</v>
      </c>
      <c r="E20" s="365">
        <v>26.84</v>
      </c>
      <c r="F20" s="155">
        <v>75</v>
      </c>
      <c r="G20" s="276"/>
      <c r="H20" s="44"/>
    </row>
    <row r="21" spans="1:8">
      <c r="A21" s="221" t="s">
        <v>119</v>
      </c>
      <c r="B21" s="221">
        <v>2001</v>
      </c>
      <c r="C21" s="374">
        <v>18.985435286000001</v>
      </c>
      <c r="D21" s="221">
        <v>12084</v>
      </c>
      <c r="E21" s="374">
        <v>15.328861708</v>
      </c>
      <c r="F21" s="221">
        <v>5069</v>
      </c>
      <c r="G21" s="276"/>
      <c r="H21" s="44"/>
    </row>
    <row r="22" spans="1:8">
      <c r="A22" s="221" t="s">
        <v>119</v>
      </c>
      <c r="B22" s="221">
        <v>2002</v>
      </c>
      <c r="C22" s="374">
        <v>18.941680394999999</v>
      </c>
      <c r="D22" s="221">
        <v>12140</v>
      </c>
      <c r="E22" s="374">
        <v>15.895348837</v>
      </c>
      <c r="F22" s="221">
        <v>5504</v>
      </c>
      <c r="G22" s="169"/>
      <c r="H22" s="44"/>
    </row>
    <row r="23" spans="1:8">
      <c r="A23" s="221" t="s">
        <v>119</v>
      </c>
      <c r="B23" s="221">
        <v>2003</v>
      </c>
      <c r="C23" s="374">
        <v>19.433305012999998</v>
      </c>
      <c r="D23" s="221">
        <v>11770</v>
      </c>
      <c r="E23" s="374">
        <v>16.416962325</v>
      </c>
      <c r="F23" s="221">
        <v>5919</v>
      </c>
      <c r="G23" s="169"/>
      <c r="H23" s="44"/>
    </row>
    <row r="24" spans="1:8">
      <c r="A24" s="221" t="s">
        <v>119</v>
      </c>
      <c r="B24" s="221">
        <v>2004</v>
      </c>
      <c r="C24" s="374">
        <v>19.591202446</v>
      </c>
      <c r="D24" s="221">
        <v>11776</v>
      </c>
      <c r="E24" s="374">
        <v>17.047529116</v>
      </c>
      <c r="F24" s="221">
        <v>6354</v>
      </c>
      <c r="G24" s="169"/>
      <c r="H24" s="44"/>
    </row>
    <row r="25" spans="1:8">
      <c r="A25" s="221" t="s">
        <v>119</v>
      </c>
      <c r="B25" s="221">
        <v>2005</v>
      </c>
      <c r="C25" s="374">
        <v>19.481526035000002</v>
      </c>
      <c r="D25" s="221">
        <v>11638</v>
      </c>
      <c r="E25" s="374">
        <v>17.541437264999999</v>
      </c>
      <c r="F25" s="221">
        <v>6902</v>
      </c>
      <c r="G25" s="276"/>
      <c r="H25" s="44"/>
    </row>
    <row r="26" spans="1:8">
      <c r="A26" s="221" t="s">
        <v>119</v>
      </c>
      <c r="B26" s="221">
        <v>2006</v>
      </c>
      <c r="C26" s="374">
        <v>19.457364674000001</v>
      </c>
      <c r="D26" s="221">
        <v>11657</v>
      </c>
      <c r="E26" s="374">
        <v>17.986223998</v>
      </c>
      <c r="F26" s="221">
        <v>7259</v>
      </c>
      <c r="G26" s="276"/>
      <c r="H26" s="44"/>
    </row>
    <row r="27" spans="1:8">
      <c r="A27" s="221" t="s">
        <v>119</v>
      </c>
      <c r="B27" s="221">
        <v>2007</v>
      </c>
      <c r="C27" s="374">
        <v>19.523588952000001</v>
      </c>
      <c r="D27" s="221">
        <v>11658</v>
      </c>
      <c r="E27" s="374">
        <v>18.465119511000001</v>
      </c>
      <c r="F27" s="221">
        <v>7196</v>
      </c>
      <c r="G27" s="276"/>
      <c r="H27" s="44"/>
    </row>
    <row r="28" spans="1:8">
      <c r="A28" s="221" t="s">
        <v>119</v>
      </c>
      <c r="B28" s="221">
        <v>2008</v>
      </c>
      <c r="C28" s="374">
        <v>19.192694899999999</v>
      </c>
      <c r="D28" s="221">
        <v>12019</v>
      </c>
      <c r="E28" s="374">
        <v>18.915216537999999</v>
      </c>
      <c r="F28" s="221">
        <v>7643</v>
      </c>
      <c r="G28" s="276"/>
      <c r="H28" s="44"/>
    </row>
    <row r="29" spans="1:8">
      <c r="A29" s="221" t="s">
        <v>119</v>
      </c>
      <c r="B29" s="221">
        <v>2009</v>
      </c>
      <c r="C29" s="374">
        <v>19.175098343999998</v>
      </c>
      <c r="D29" s="221">
        <v>10931</v>
      </c>
      <c r="E29" s="374">
        <v>19.301996423999999</v>
      </c>
      <c r="F29" s="221">
        <v>6712</v>
      </c>
      <c r="G29" s="276"/>
      <c r="H29" s="44"/>
    </row>
    <row r="30" spans="1:8">
      <c r="A30" s="221" t="s">
        <v>119</v>
      </c>
      <c r="B30" s="221">
        <v>2010</v>
      </c>
      <c r="C30" s="374">
        <v>19.487132987999999</v>
      </c>
      <c r="D30" s="221">
        <v>11580</v>
      </c>
      <c r="E30" s="374">
        <v>19.872146799999999</v>
      </c>
      <c r="F30" s="221">
        <v>6703</v>
      </c>
      <c r="G30" s="276"/>
      <c r="H30" s="44"/>
    </row>
    <row r="31" spans="1:8">
      <c r="A31" s="221" t="s">
        <v>119</v>
      </c>
      <c r="B31" s="221">
        <v>2011</v>
      </c>
      <c r="C31" s="374">
        <v>19.290241867999999</v>
      </c>
      <c r="D31" s="221">
        <v>13189</v>
      </c>
      <c r="E31" s="374">
        <v>20.519871966</v>
      </c>
      <c r="F31" s="221">
        <v>7498</v>
      </c>
      <c r="G31" s="276"/>
      <c r="H31" s="44"/>
    </row>
    <row r="32" spans="1:8">
      <c r="A32" s="221" t="s">
        <v>119</v>
      </c>
      <c r="B32" s="221">
        <v>2012</v>
      </c>
      <c r="C32" s="374">
        <v>19.452534743000001</v>
      </c>
      <c r="D32" s="221">
        <v>10218</v>
      </c>
      <c r="E32" s="374">
        <v>20.807334710999999</v>
      </c>
      <c r="F32" s="221">
        <v>5808</v>
      </c>
      <c r="G32" s="276"/>
      <c r="H32" s="44"/>
    </row>
    <row r="33" spans="1:13">
      <c r="A33" s="221" t="s">
        <v>119</v>
      </c>
      <c r="B33" s="221">
        <v>2013</v>
      </c>
      <c r="C33" s="374">
        <v>19.204543075</v>
      </c>
      <c r="D33" s="221">
        <v>9553</v>
      </c>
      <c r="E33" s="374">
        <v>21.292185069999999</v>
      </c>
      <c r="F33" s="221">
        <v>5144</v>
      </c>
      <c r="G33" s="40"/>
    </row>
    <row r="34" spans="1:13">
      <c r="A34" s="221" t="s">
        <v>119</v>
      </c>
      <c r="B34" s="221">
        <v>2014</v>
      </c>
      <c r="C34" s="374">
        <v>19.348201672999998</v>
      </c>
      <c r="D34" s="221">
        <v>9203</v>
      </c>
      <c r="E34" s="374">
        <v>21.389201124</v>
      </c>
      <c r="F34" s="221">
        <v>4982</v>
      </c>
    </row>
    <row r="35" spans="1:13">
      <c r="A35" s="221" t="s">
        <v>119</v>
      </c>
      <c r="B35" s="221">
        <v>2015</v>
      </c>
      <c r="C35" s="374">
        <v>19.259722222000001</v>
      </c>
      <c r="D35" s="221">
        <v>10080</v>
      </c>
      <c r="E35" s="374">
        <v>21.856074389</v>
      </c>
      <c r="F35" s="221">
        <v>4947</v>
      </c>
    </row>
    <row r="36" spans="1:13">
      <c r="A36" s="221" t="s">
        <v>119</v>
      </c>
      <c r="B36" s="221">
        <v>2016</v>
      </c>
      <c r="C36" s="374">
        <v>19.365423121999999</v>
      </c>
      <c r="D36" s="221">
        <v>9489</v>
      </c>
      <c r="E36" s="374">
        <v>22.150332404</v>
      </c>
      <c r="F36" s="221">
        <v>4663</v>
      </c>
      <c r="G36" s="16"/>
    </row>
    <row r="37" spans="1:13">
      <c r="A37" s="221" t="s">
        <v>119</v>
      </c>
      <c r="B37" s="221">
        <v>2017</v>
      </c>
      <c r="C37" s="374">
        <v>18.868620754999998</v>
      </c>
      <c r="D37" s="221">
        <v>10542</v>
      </c>
      <c r="E37" s="374">
        <v>22.138749246</v>
      </c>
      <c r="F37" s="221">
        <v>4973</v>
      </c>
      <c r="G37" s="16"/>
    </row>
    <row r="38" spans="1:13">
      <c r="A38" s="221" t="s">
        <v>119</v>
      </c>
      <c r="B38" s="221">
        <v>2018</v>
      </c>
      <c r="C38" s="374">
        <v>16.461405281000001</v>
      </c>
      <c r="D38" s="221">
        <v>13862</v>
      </c>
      <c r="E38" s="374">
        <v>21.260346398999999</v>
      </c>
      <c r="F38" s="221">
        <v>5485</v>
      </c>
      <c r="G38" s="16"/>
      <c r="K38" s="16"/>
      <c r="L38" s="16"/>
      <c r="M38" s="16"/>
    </row>
    <row r="39" spans="1:13">
      <c r="A39" s="155" t="s">
        <v>120</v>
      </c>
      <c r="B39" s="155">
        <v>2001</v>
      </c>
      <c r="C39" s="365">
        <v>18.273439144000001</v>
      </c>
      <c r="D39" s="155">
        <v>80773</v>
      </c>
      <c r="E39" s="365">
        <v>14.838365896999999</v>
      </c>
      <c r="F39" s="155">
        <v>42788</v>
      </c>
      <c r="G39" s="16"/>
      <c r="K39" s="16"/>
      <c r="L39" s="16"/>
      <c r="M39" s="16"/>
    </row>
    <row r="40" spans="1:13">
      <c r="A40" s="155" t="s">
        <v>120</v>
      </c>
      <c r="B40" s="155">
        <v>2002</v>
      </c>
      <c r="C40" s="365">
        <v>18.429548857</v>
      </c>
      <c r="D40" s="155">
        <v>76805</v>
      </c>
      <c r="E40" s="365">
        <v>15.036505623</v>
      </c>
      <c r="F40" s="155">
        <v>48020</v>
      </c>
      <c r="G40" s="16"/>
      <c r="K40" s="16"/>
      <c r="L40" s="16"/>
      <c r="M40" s="16"/>
    </row>
    <row r="41" spans="1:13">
      <c r="A41" s="155" t="s">
        <v>120</v>
      </c>
      <c r="B41" s="155">
        <v>2003</v>
      </c>
      <c r="C41" s="365">
        <v>18.434524539000002</v>
      </c>
      <c r="D41" s="155">
        <v>73455</v>
      </c>
      <c r="E41" s="365">
        <v>15.241423960000001</v>
      </c>
      <c r="F41" s="155">
        <v>54833</v>
      </c>
      <c r="G41" s="16"/>
      <c r="K41" s="16"/>
      <c r="L41" s="16"/>
      <c r="M41" s="16"/>
    </row>
    <row r="42" spans="1:13">
      <c r="A42" s="155" t="s">
        <v>120</v>
      </c>
      <c r="B42" s="155">
        <v>2004</v>
      </c>
      <c r="C42" s="365">
        <v>18.541921928000001</v>
      </c>
      <c r="D42" s="155">
        <v>73291</v>
      </c>
      <c r="E42" s="365">
        <v>15.427955337</v>
      </c>
      <c r="F42" s="155">
        <v>63766</v>
      </c>
      <c r="K42" s="16"/>
      <c r="L42" s="16"/>
      <c r="M42" s="16"/>
    </row>
    <row r="43" spans="1:13">
      <c r="A43" s="155" t="s">
        <v>120</v>
      </c>
      <c r="B43" s="155">
        <v>2005</v>
      </c>
      <c r="C43" s="365">
        <v>18.453060316999998</v>
      </c>
      <c r="D43" s="155">
        <v>71986</v>
      </c>
      <c r="E43" s="365">
        <v>15.508487995999999</v>
      </c>
      <c r="F43" s="155">
        <v>74517</v>
      </c>
      <c r="K43" s="16"/>
      <c r="L43" s="16"/>
      <c r="M43" s="16"/>
    </row>
    <row r="44" spans="1:13">
      <c r="A44" s="155" t="s">
        <v>120</v>
      </c>
      <c r="B44" s="155">
        <v>2006</v>
      </c>
      <c r="C44" s="365">
        <v>18.490657720000002</v>
      </c>
      <c r="D44" s="155">
        <v>69148</v>
      </c>
      <c r="E44" s="365">
        <v>15.676918081</v>
      </c>
      <c r="F44" s="155">
        <v>83143</v>
      </c>
      <c r="K44" s="16"/>
      <c r="L44" s="16"/>
      <c r="M44" s="16"/>
    </row>
    <row r="45" spans="1:13">
      <c r="A45" s="155" t="s">
        <v>120</v>
      </c>
      <c r="B45" s="155">
        <v>2007</v>
      </c>
      <c r="C45" s="365">
        <v>18.492132256000001</v>
      </c>
      <c r="D45" s="155">
        <v>67173</v>
      </c>
      <c r="E45" s="365">
        <v>15.981428714</v>
      </c>
      <c r="F45" s="155">
        <v>90193</v>
      </c>
      <c r="K45" s="16"/>
      <c r="L45" s="16"/>
      <c r="M45" s="16"/>
    </row>
    <row r="46" spans="1:13">
      <c r="A46" s="155" t="s">
        <v>120</v>
      </c>
      <c r="B46" s="155">
        <v>2008</v>
      </c>
      <c r="C46" s="365">
        <v>18.464353126999999</v>
      </c>
      <c r="D46" s="155">
        <v>64634</v>
      </c>
      <c r="E46" s="365">
        <v>16.381355932000002</v>
      </c>
      <c r="F46" s="155">
        <v>93928</v>
      </c>
      <c r="K46" s="16"/>
      <c r="L46" s="16"/>
      <c r="M46" s="16"/>
    </row>
    <row r="47" spans="1:13">
      <c r="A47" s="155" t="s">
        <v>120</v>
      </c>
      <c r="B47" s="155">
        <v>2009</v>
      </c>
      <c r="C47" s="365">
        <v>18.618095633999999</v>
      </c>
      <c r="D47" s="155">
        <v>55273</v>
      </c>
      <c r="E47" s="365">
        <v>16.771935578000001</v>
      </c>
      <c r="F47" s="155">
        <v>85375</v>
      </c>
      <c r="K47" s="16"/>
      <c r="L47" s="16"/>
      <c r="M47" s="16"/>
    </row>
    <row r="48" spans="1:13">
      <c r="A48" s="155" t="s">
        <v>120</v>
      </c>
      <c r="B48" s="155">
        <v>2010</v>
      </c>
      <c r="C48" s="365">
        <v>18.942745025000001</v>
      </c>
      <c r="D48" s="155">
        <v>53515</v>
      </c>
      <c r="E48" s="365">
        <v>17.226196812000001</v>
      </c>
      <c r="F48" s="155">
        <v>86438</v>
      </c>
      <c r="K48" s="16"/>
      <c r="L48" s="16"/>
      <c r="M48" s="16"/>
    </row>
    <row r="49" spans="1:13">
      <c r="A49" s="155" t="s">
        <v>120</v>
      </c>
      <c r="B49" s="155">
        <v>2011</v>
      </c>
      <c r="C49" s="365">
        <v>18.838825847999999</v>
      </c>
      <c r="D49" s="155">
        <v>58868</v>
      </c>
      <c r="E49" s="365">
        <v>17.739684678</v>
      </c>
      <c r="F49" s="155">
        <v>103196</v>
      </c>
      <c r="K49" s="16"/>
      <c r="L49" s="16"/>
      <c r="M49" s="16"/>
    </row>
    <row r="50" spans="1:13">
      <c r="A50" s="155" t="s">
        <v>120</v>
      </c>
      <c r="B50" s="155">
        <v>2012</v>
      </c>
      <c r="C50" s="365">
        <v>19.080731100000001</v>
      </c>
      <c r="D50" s="155">
        <v>45794</v>
      </c>
      <c r="E50" s="365">
        <v>18.276903712999999</v>
      </c>
      <c r="F50" s="155">
        <v>81039</v>
      </c>
      <c r="K50" s="16"/>
      <c r="L50" s="16"/>
      <c r="M50" s="16"/>
    </row>
    <row r="51" spans="1:13">
      <c r="A51" s="155" t="s">
        <v>120</v>
      </c>
      <c r="B51" s="155">
        <v>2013</v>
      </c>
      <c r="C51" s="365">
        <v>18.936031304</v>
      </c>
      <c r="D51" s="155">
        <v>46640</v>
      </c>
      <c r="E51" s="365">
        <v>18.682250055000001</v>
      </c>
      <c r="F51" s="155">
        <v>85989</v>
      </c>
      <c r="K51" s="16"/>
      <c r="L51" s="16"/>
      <c r="M51" s="16"/>
    </row>
    <row r="52" spans="1:13">
      <c r="A52" s="155" t="s">
        <v>120</v>
      </c>
      <c r="B52" s="155">
        <v>2014</v>
      </c>
      <c r="C52" s="365">
        <v>19.145361758</v>
      </c>
      <c r="D52" s="155">
        <v>48596</v>
      </c>
      <c r="E52" s="365">
        <v>19.028997932999999</v>
      </c>
      <c r="F52" s="155">
        <v>90972</v>
      </c>
      <c r="K52" s="16"/>
      <c r="L52" s="16"/>
      <c r="M52" s="16"/>
    </row>
    <row r="53" spans="1:13">
      <c r="A53" s="155" t="s">
        <v>120</v>
      </c>
      <c r="B53" s="155">
        <v>2015</v>
      </c>
      <c r="C53" s="365">
        <v>19.404792013000002</v>
      </c>
      <c r="D53" s="155">
        <v>52984</v>
      </c>
      <c r="E53" s="365">
        <v>19.360274945</v>
      </c>
      <c r="F53" s="155">
        <v>98565</v>
      </c>
      <c r="K53" s="16"/>
      <c r="L53" s="16"/>
      <c r="M53" s="16"/>
    </row>
    <row r="54" spans="1:13">
      <c r="A54" s="155" t="s">
        <v>120</v>
      </c>
      <c r="B54" s="155">
        <v>2016</v>
      </c>
      <c r="C54" s="365">
        <v>19.464843440999999</v>
      </c>
      <c r="D54" s="155">
        <v>50588</v>
      </c>
      <c r="E54" s="365">
        <v>19.635344961000001</v>
      </c>
      <c r="F54" s="155">
        <v>96605</v>
      </c>
      <c r="K54" s="16"/>
      <c r="L54" s="16"/>
      <c r="M54" s="16"/>
    </row>
    <row r="55" spans="1:13">
      <c r="A55" s="155" t="s">
        <v>120</v>
      </c>
      <c r="B55" s="155">
        <v>2017</v>
      </c>
      <c r="C55" s="365">
        <v>19.161488497000001</v>
      </c>
      <c r="D55" s="155">
        <v>56809</v>
      </c>
      <c r="E55" s="365">
        <v>19.769916321</v>
      </c>
      <c r="F55" s="155">
        <v>108391</v>
      </c>
      <c r="G55" s="365"/>
      <c r="H55" s="155"/>
      <c r="K55" s="16"/>
      <c r="L55" s="16"/>
      <c r="M55" s="16"/>
    </row>
    <row r="56" spans="1:13">
      <c r="A56" s="155" t="s">
        <v>120</v>
      </c>
      <c r="B56" s="155">
        <v>2018</v>
      </c>
      <c r="C56" s="365">
        <v>18.015385648999999</v>
      </c>
      <c r="D56" s="155">
        <v>59536</v>
      </c>
      <c r="E56" s="365">
        <v>19.462897622</v>
      </c>
      <c r="F56" s="155">
        <v>110532</v>
      </c>
      <c r="G56" s="365" t="s">
        <v>418</v>
      </c>
      <c r="H56" s="155" t="s">
        <v>837</v>
      </c>
      <c r="K56" s="16"/>
      <c r="L56" s="16"/>
      <c r="M56" s="16"/>
    </row>
    <row r="57" spans="1:13">
      <c r="A57" s="221" t="s">
        <v>90</v>
      </c>
      <c r="B57" s="221">
        <v>2001</v>
      </c>
      <c r="C57" s="374">
        <v>18.366095178999998</v>
      </c>
      <c r="D57" s="221">
        <v>92857</v>
      </c>
      <c r="E57" s="374">
        <v>14.890319076000001</v>
      </c>
      <c r="F57" s="221">
        <v>47857</v>
      </c>
      <c r="G57" s="375">
        <f>(C57*D57+E57*F57)/(D57+F57)</f>
        <v>17.183979561781591</v>
      </c>
      <c r="H57" s="376">
        <f>D57+F57</f>
        <v>140714</v>
      </c>
      <c r="K57" s="16"/>
      <c r="L57" s="16"/>
      <c r="M57" s="16"/>
    </row>
    <row r="58" spans="1:13">
      <c r="A58" s="221" t="s">
        <v>90</v>
      </c>
      <c r="B58" s="221">
        <v>2002</v>
      </c>
      <c r="C58" s="374">
        <v>18.499449097999999</v>
      </c>
      <c r="D58" s="221">
        <v>88945</v>
      </c>
      <c r="E58" s="374">
        <v>15.12482251</v>
      </c>
      <c r="F58" s="221">
        <v>53524</v>
      </c>
      <c r="G58" s="375">
        <f t="shared" ref="G58:G71" si="0">(C58*D58+E58*F58)/(D58+F58)</f>
        <v>17.231639865843448</v>
      </c>
      <c r="H58" s="376">
        <f t="shared" ref="H58:H71" si="1">D58+F58</f>
        <v>142469</v>
      </c>
      <c r="K58" s="16"/>
      <c r="L58" t="s">
        <v>843</v>
      </c>
      <c r="M58" s="16"/>
    </row>
    <row r="59" spans="1:13">
      <c r="A59" s="221" t="s">
        <v>90</v>
      </c>
      <c r="B59" s="221">
        <v>2003</v>
      </c>
      <c r="C59" s="374">
        <v>18.569798017</v>
      </c>
      <c r="D59" s="221">
        <v>84809</v>
      </c>
      <c r="E59" s="374">
        <v>15.352562405</v>
      </c>
      <c r="F59" s="221">
        <v>60412</v>
      </c>
      <c r="G59" s="375">
        <f t="shared" si="0"/>
        <v>17.23142658454778</v>
      </c>
      <c r="H59" s="376">
        <f t="shared" si="1"/>
        <v>145221</v>
      </c>
      <c r="K59" s="16"/>
      <c r="L59" s="16"/>
      <c r="M59" s="16"/>
    </row>
    <row r="60" spans="1:13">
      <c r="A60" s="221" t="s">
        <v>90</v>
      </c>
      <c r="B60" s="221">
        <v>2004</v>
      </c>
      <c r="C60" s="374">
        <v>18.679564259999999</v>
      </c>
      <c r="D60" s="221">
        <v>83995</v>
      </c>
      <c r="E60" s="374">
        <v>15.571207743</v>
      </c>
      <c r="F60" s="221">
        <v>69220</v>
      </c>
      <c r="G60" s="375">
        <f t="shared" si="0"/>
        <v>17.275260255126199</v>
      </c>
      <c r="H60" s="376">
        <f t="shared" si="1"/>
        <v>153215</v>
      </c>
      <c r="K60" s="16"/>
      <c r="L60" s="16"/>
      <c r="M60" s="16"/>
    </row>
    <row r="61" spans="1:13">
      <c r="A61" s="221" t="s">
        <v>90</v>
      </c>
      <c r="B61" s="221">
        <v>2005</v>
      </c>
      <c r="C61" s="374">
        <v>18.585053937000001</v>
      </c>
      <c r="D61" s="221">
        <v>81948</v>
      </c>
      <c r="E61" s="374">
        <v>15.665329102999999</v>
      </c>
      <c r="F61" s="221">
        <v>79747</v>
      </c>
      <c r="G61" s="375">
        <f t="shared" si="0"/>
        <v>17.145063236378473</v>
      </c>
      <c r="H61" s="376">
        <f t="shared" si="1"/>
        <v>161695</v>
      </c>
      <c r="K61" s="16"/>
      <c r="L61" s="16"/>
      <c r="M61" s="16"/>
    </row>
    <row r="62" spans="1:13">
      <c r="A62" s="221" t="s">
        <v>90</v>
      </c>
      <c r="B62" s="221">
        <v>2006</v>
      </c>
      <c r="C62" s="374">
        <v>18.598521104</v>
      </c>
      <c r="D62" s="221">
        <v>78775</v>
      </c>
      <c r="E62" s="374">
        <v>15.841316071</v>
      </c>
      <c r="F62" s="221">
        <v>87898</v>
      </c>
      <c r="G62" s="375">
        <f t="shared" si="0"/>
        <v>17.144459510396754</v>
      </c>
      <c r="H62" s="376">
        <f t="shared" si="1"/>
        <v>166673</v>
      </c>
      <c r="K62" s="16"/>
      <c r="L62" s="16"/>
      <c r="M62" s="16"/>
    </row>
    <row r="63" spans="1:13">
      <c r="A63" s="221" t="s">
        <v>90</v>
      </c>
      <c r="B63" s="221">
        <v>2007</v>
      </c>
      <c r="C63" s="374">
        <v>18.601950388999999</v>
      </c>
      <c r="D63" s="221">
        <v>76395</v>
      </c>
      <c r="E63" s="374">
        <v>16.138312675000002</v>
      </c>
      <c r="F63" s="221">
        <v>94149</v>
      </c>
      <c r="G63" s="375">
        <f t="shared" si="0"/>
        <v>17.241896519409831</v>
      </c>
      <c r="H63" s="376">
        <f t="shared" si="1"/>
        <v>170544</v>
      </c>
    </row>
    <row r="64" spans="1:13">
      <c r="A64" s="221" t="s">
        <v>90</v>
      </c>
      <c r="B64" s="221">
        <v>2008</v>
      </c>
      <c r="C64" s="374">
        <v>18.522213351000001</v>
      </c>
      <c r="D64" s="221">
        <v>73897</v>
      </c>
      <c r="E64" s="374">
        <v>16.543357526000001</v>
      </c>
      <c r="F64" s="221">
        <v>97411</v>
      </c>
      <c r="G64" s="375">
        <f t="shared" si="0"/>
        <v>17.396975038900887</v>
      </c>
      <c r="H64" s="376">
        <f t="shared" si="1"/>
        <v>171308</v>
      </c>
    </row>
    <row r="65" spans="1:8">
      <c r="A65" s="221" t="s">
        <v>90</v>
      </c>
      <c r="B65" s="221">
        <v>2009</v>
      </c>
      <c r="C65" s="374">
        <v>18.632789923000001</v>
      </c>
      <c r="D65" s="221">
        <v>63672</v>
      </c>
      <c r="E65" s="374">
        <v>16.922057802000001</v>
      </c>
      <c r="F65" s="221">
        <v>87783</v>
      </c>
      <c r="G65" s="375">
        <f t="shared" si="0"/>
        <v>17.641253177578964</v>
      </c>
      <c r="H65" s="376">
        <f t="shared" si="1"/>
        <v>151455</v>
      </c>
    </row>
    <row r="66" spans="1:8">
      <c r="A66" s="221" t="s">
        <v>90</v>
      </c>
      <c r="B66" s="221">
        <v>2010</v>
      </c>
      <c r="C66" s="374">
        <v>18.941729595999998</v>
      </c>
      <c r="D66" s="221">
        <v>62107</v>
      </c>
      <c r="E66" s="374">
        <v>17.378396809000002</v>
      </c>
      <c r="F66" s="221">
        <v>87987</v>
      </c>
      <c r="G66" s="375">
        <f t="shared" si="0"/>
        <v>18.025284155610851</v>
      </c>
      <c r="H66" s="376">
        <f t="shared" si="1"/>
        <v>150094</v>
      </c>
    </row>
    <row r="67" spans="1:8">
      <c r="A67" s="221" t="s">
        <v>90</v>
      </c>
      <c r="B67" s="221">
        <v>2011</v>
      </c>
      <c r="C67" s="374">
        <v>18.833428192</v>
      </c>
      <c r="D67" s="221">
        <v>68523</v>
      </c>
      <c r="E67" s="374">
        <v>17.885299140000001</v>
      </c>
      <c r="F67" s="221">
        <v>104232</v>
      </c>
      <c r="G67" s="375">
        <f t="shared" si="0"/>
        <v>18.261373042522045</v>
      </c>
      <c r="H67" s="376">
        <f t="shared" si="1"/>
        <v>172755</v>
      </c>
    </row>
    <row r="68" spans="1:8">
      <c r="A68" s="221" t="s">
        <v>90</v>
      </c>
      <c r="B68" s="221">
        <v>2012</v>
      </c>
      <c r="C68" s="374">
        <v>19.029094949000001</v>
      </c>
      <c r="D68" s="221">
        <v>53102</v>
      </c>
      <c r="E68" s="374">
        <v>18.391529393999999</v>
      </c>
      <c r="F68" s="221">
        <v>81529</v>
      </c>
      <c r="G68" s="375">
        <f t="shared" si="0"/>
        <v>18.643001982791663</v>
      </c>
      <c r="H68" s="376">
        <f t="shared" si="1"/>
        <v>134631</v>
      </c>
    </row>
    <row r="69" spans="1:8">
      <c r="A69" s="221" t="s">
        <v>90</v>
      </c>
      <c r="B69" s="221">
        <v>2013</v>
      </c>
      <c r="C69" s="374">
        <v>18.84894998</v>
      </c>
      <c r="D69" s="221">
        <v>52999</v>
      </c>
      <c r="E69" s="374">
        <v>18.760711722</v>
      </c>
      <c r="F69" s="221">
        <v>84977</v>
      </c>
      <c r="G69" s="375">
        <f t="shared" si="0"/>
        <v>18.794605583510275</v>
      </c>
      <c r="H69" s="376">
        <f t="shared" si="1"/>
        <v>137976</v>
      </c>
    </row>
    <row r="70" spans="1:8">
      <c r="A70" s="221" t="s">
        <v>90</v>
      </c>
      <c r="B70" s="221">
        <v>2014</v>
      </c>
      <c r="C70" s="374">
        <v>19.079126489</v>
      </c>
      <c r="D70" s="221">
        <v>54653</v>
      </c>
      <c r="E70" s="374">
        <v>19.079745651</v>
      </c>
      <c r="F70" s="221">
        <v>89798</v>
      </c>
      <c r="G70" s="375">
        <f t="shared" si="0"/>
        <v>19.079511391210964</v>
      </c>
      <c r="H70" s="376">
        <f t="shared" si="1"/>
        <v>144451</v>
      </c>
    </row>
    <row r="71" spans="1:8">
      <c r="A71" s="221" t="s">
        <v>90</v>
      </c>
      <c r="B71" s="221">
        <v>2015</v>
      </c>
      <c r="C71" s="374">
        <v>19.22458782</v>
      </c>
      <c r="D71" s="221">
        <v>59440</v>
      </c>
      <c r="E71" s="374">
        <v>19.388718821000001</v>
      </c>
      <c r="F71" s="221">
        <v>97020</v>
      </c>
      <c r="G71" s="375">
        <f t="shared" si="0"/>
        <v>19.326364566241978</v>
      </c>
      <c r="H71" s="376">
        <f t="shared" si="1"/>
        <v>156460</v>
      </c>
    </row>
    <row r="72" spans="1:8">
      <c r="A72" s="221" t="s">
        <v>90</v>
      </c>
      <c r="B72" s="221">
        <v>2016</v>
      </c>
      <c r="C72" s="374">
        <v>19.315212611</v>
      </c>
      <c r="D72" s="221">
        <v>56841</v>
      </c>
      <c r="E72" s="374">
        <v>19.647306468</v>
      </c>
      <c r="F72" s="221">
        <v>94894</v>
      </c>
      <c r="G72" s="375">
        <f t="shared" ref="G72:G74" si="2">(C72*D72+E72*F72)/(D72+F72)</f>
        <v>19.522901769507648</v>
      </c>
      <c r="H72" s="376">
        <f t="shared" ref="H72:H74" si="3">D72+F72</f>
        <v>151735</v>
      </c>
    </row>
    <row r="73" spans="1:8">
      <c r="A73" s="221" t="s">
        <v>90</v>
      </c>
      <c r="B73" s="221">
        <v>2017</v>
      </c>
      <c r="C73" s="374">
        <v>18.958517100000002</v>
      </c>
      <c r="D73" s="221">
        <v>63713</v>
      </c>
      <c r="E73" s="374">
        <v>19.758419712999999</v>
      </c>
      <c r="F73" s="221">
        <v>106892</v>
      </c>
      <c r="G73" s="375">
        <f t="shared" si="2"/>
        <v>19.459693443652274</v>
      </c>
      <c r="H73" s="376">
        <f t="shared" si="3"/>
        <v>170605</v>
      </c>
    </row>
    <row r="74" spans="1:8">
      <c r="A74" s="221" t="s">
        <v>90</v>
      </c>
      <c r="B74" s="221">
        <v>2018</v>
      </c>
      <c r="C74" s="374">
        <v>17.550188722000001</v>
      </c>
      <c r="D74" s="221">
        <v>70474</v>
      </c>
      <c r="E74" s="374">
        <v>19.411650363</v>
      </c>
      <c r="F74" s="221">
        <v>111121</v>
      </c>
      <c r="G74" s="375">
        <f t="shared" si="2"/>
        <v>18.689248051880014</v>
      </c>
      <c r="H74" s="376">
        <f t="shared" si="3"/>
        <v>181595</v>
      </c>
    </row>
    <row r="75" spans="1:8">
      <c r="A75" s="155" t="s">
        <v>91</v>
      </c>
      <c r="B75" s="155">
        <v>2001</v>
      </c>
      <c r="C75" s="365">
        <v>15.26939314</v>
      </c>
      <c r="D75" s="155">
        <v>3790</v>
      </c>
      <c r="E75" s="365">
        <v>14.971022417</v>
      </c>
      <c r="F75" s="155">
        <v>1829</v>
      </c>
    </row>
    <row r="76" spans="1:8">
      <c r="A76" s="155" t="s">
        <v>91</v>
      </c>
      <c r="B76" s="155">
        <v>2002</v>
      </c>
      <c r="C76" s="365">
        <v>15.897439714000001</v>
      </c>
      <c r="D76" s="155">
        <v>3359</v>
      </c>
      <c r="E76" s="365">
        <v>15.826470587999999</v>
      </c>
      <c r="F76" s="155">
        <v>1700</v>
      </c>
    </row>
    <row r="77" spans="1:8">
      <c r="A77" s="155" t="s">
        <v>91</v>
      </c>
      <c r="B77" s="155">
        <v>2003</v>
      </c>
      <c r="C77" s="365">
        <v>15.563944530000001</v>
      </c>
      <c r="D77" s="155">
        <v>3245</v>
      </c>
      <c r="E77" s="365">
        <v>16.081509847</v>
      </c>
      <c r="F77" s="155">
        <v>1828</v>
      </c>
    </row>
    <row r="78" spans="1:8">
      <c r="A78" s="155" t="s">
        <v>91</v>
      </c>
      <c r="B78" s="155">
        <v>2004</v>
      </c>
      <c r="C78" s="365">
        <v>15.757525587</v>
      </c>
      <c r="D78" s="155">
        <v>3322</v>
      </c>
      <c r="E78" s="365">
        <v>16.578125</v>
      </c>
      <c r="F78" s="155">
        <v>1728</v>
      </c>
    </row>
    <row r="79" spans="1:8">
      <c r="A79" s="155" t="s">
        <v>91</v>
      </c>
      <c r="B79" s="155">
        <v>2005</v>
      </c>
      <c r="C79" s="365">
        <v>14.316864898</v>
      </c>
      <c r="D79" s="155">
        <v>3279</v>
      </c>
      <c r="E79" s="365">
        <v>16.938286398999999</v>
      </c>
      <c r="F79" s="155">
        <v>1669</v>
      </c>
    </row>
    <row r="80" spans="1:8">
      <c r="A80" s="155" t="s">
        <v>91</v>
      </c>
      <c r="B80" s="155">
        <v>2006</v>
      </c>
      <c r="C80" s="365">
        <v>10.769623723</v>
      </c>
      <c r="D80" s="155">
        <v>4013</v>
      </c>
      <c r="E80" s="365">
        <v>17.042898551</v>
      </c>
      <c r="F80" s="155">
        <v>1725</v>
      </c>
    </row>
    <row r="81" spans="1:6">
      <c r="A81" s="155" t="s">
        <v>91</v>
      </c>
      <c r="B81" s="155">
        <v>2007</v>
      </c>
      <c r="C81" s="365">
        <v>10.551117129</v>
      </c>
      <c r="D81" s="155">
        <v>4431</v>
      </c>
      <c r="E81" s="365">
        <v>17.336448598</v>
      </c>
      <c r="F81" s="155">
        <v>1819</v>
      </c>
    </row>
    <row r="82" spans="1:6">
      <c r="A82" s="155" t="s">
        <v>91</v>
      </c>
      <c r="B82" s="155">
        <v>2008</v>
      </c>
      <c r="C82" s="365">
        <v>10.061598813</v>
      </c>
      <c r="D82" s="155">
        <v>4716</v>
      </c>
      <c r="E82" s="365">
        <v>17.130810811</v>
      </c>
      <c r="F82" s="155">
        <v>1850</v>
      </c>
    </row>
    <row r="83" spans="1:6">
      <c r="A83" s="155" t="s">
        <v>91</v>
      </c>
      <c r="B83" s="155">
        <v>2009</v>
      </c>
      <c r="C83" s="365">
        <v>9.6120706015999993</v>
      </c>
      <c r="D83" s="155">
        <v>5269</v>
      </c>
      <c r="E83" s="365">
        <v>17.301710731</v>
      </c>
      <c r="F83" s="155">
        <v>1929</v>
      </c>
    </row>
    <row r="84" spans="1:6">
      <c r="A84" s="155" t="s">
        <v>91</v>
      </c>
      <c r="B84" s="155">
        <v>2010</v>
      </c>
      <c r="C84" s="365">
        <v>10.260281194999999</v>
      </c>
      <c r="D84" s="155">
        <v>5690</v>
      </c>
      <c r="E84" s="365">
        <v>17.554387568999999</v>
      </c>
      <c r="F84" s="155">
        <v>2188</v>
      </c>
    </row>
    <row r="85" spans="1:6">
      <c r="A85" s="155" t="s">
        <v>91</v>
      </c>
      <c r="B85" s="155">
        <v>2011</v>
      </c>
      <c r="C85" s="365">
        <v>9.6038980970000001</v>
      </c>
      <c r="D85" s="155">
        <v>6516</v>
      </c>
      <c r="E85" s="365">
        <v>17.772593527000002</v>
      </c>
      <c r="F85" s="155">
        <v>2379</v>
      </c>
    </row>
    <row r="86" spans="1:6">
      <c r="A86" s="155" t="s">
        <v>91</v>
      </c>
      <c r="B86" s="155">
        <v>2012</v>
      </c>
      <c r="C86" s="365">
        <v>10.530179445</v>
      </c>
      <c r="D86" s="155">
        <v>4291</v>
      </c>
      <c r="E86" s="365">
        <v>18.556953642</v>
      </c>
      <c r="F86" s="155">
        <v>1510</v>
      </c>
    </row>
    <row r="87" spans="1:6">
      <c r="A87" s="155" t="s">
        <v>91</v>
      </c>
      <c r="B87" s="155">
        <v>2013</v>
      </c>
      <c r="C87" s="365">
        <v>9.9639094372999999</v>
      </c>
      <c r="D87" s="155">
        <v>4461</v>
      </c>
      <c r="E87" s="365">
        <v>18.492623476999999</v>
      </c>
      <c r="F87" s="155">
        <v>1559</v>
      </c>
    </row>
    <row r="88" spans="1:6">
      <c r="A88" s="155" t="s">
        <v>91</v>
      </c>
      <c r="B88" s="155">
        <v>2014</v>
      </c>
      <c r="C88" s="365">
        <v>10.061531650999999</v>
      </c>
      <c r="D88" s="155">
        <v>4518</v>
      </c>
      <c r="E88" s="365">
        <v>18.023728813999998</v>
      </c>
      <c r="F88" s="155">
        <v>1475</v>
      </c>
    </row>
    <row r="89" spans="1:6">
      <c r="A89" s="155" t="s">
        <v>91</v>
      </c>
      <c r="B89" s="155">
        <v>2015</v>
      </c>
      <c r="C89" s="365">
        <v>10.871310508000001</v>
      </c>
      <c r="D89" s="155">
        <v>5082</v>
      </c>
      <c r="E89" s="365">
        <v>18.706547618999998</v>
      </c>
      <c r="F89" s="155">
        <v>1680</v>
      </c>
    </row>
    <row r="90" spans="1:6">
      <c r="A90" s="155" t="s">
        <v>91</v>
      </c>
      <c r="B90" s="155">
        <v>2016</v>
      </c>
      <c r="C90" s="365">
        <v>11.286180421999999</v>
      </c>
      <c r="D90" s="155">
        <v>5210</v>
      </c>
      <c r="E90" s="365">
        <v>19.248868777999999</v>
      </c>
      <c r="F90" s="155">
        <v>1768</v>
      </c>
    </row>
    <row r="91" spans="1:6">
      <c r="A91" s="155" t="s">
        <v>91</v>
      </c>
      <c r="B91" s="155">
        <v>2017</v>
      </c>
      <c r="C91" s="365">
        <v>10.719795918000001</v>
      </c>
      <c r="D91" s="155">
        <v>4900</v>
      </c>
      <c r="E91" s="365">
        <v>18.874849578999999</v>
      </c>
      <c r="F91" s="155">
        <v>1662</v>
      </c>
    </row>
    <row r="92" spans="1:6">
      <c r="A92" s="155" t="s">
        <v>91</v>
      </c>
      <c r="B92" s="155">
        <v>2018</v>
      </c>
      <c r="C92" s="365">
        <v>10.250726907000001</v>
      </c>
      <c r="D92" s="155">
        <v>4471</v>
      </c>
      <c r="E92" s="365">
        <v>17.996491228</v>
      </c>
      <c r="F92" s="155">
        <v>1425</v>
      </c>
    </row>
    <row r="93" spans="1:6">
      <c r="A93" s="221" t="s">
        <v>32</v>
      </c>
      <c r="B93" s="221">
        <v>2001</v>
      </c>
      <c r="C93" s="374">
        <v>20.627785059000001</v>
      </c>
      <c r="D93" s="221">
        <v>763</v>
      </c>
      <c r="E93" s="374">
        <v>14.845528455</v>
      </c>
      <c r="F93" s="221">
        <v>246</v>
      </c>
    </row>
    <row r="94" spans="1:6">
      <c r="A94" s="221" t="s">
        <v>32</v>
      </c>
      <c r="B94" s="221">
        <v>2002</v>
      </c>
      <c r="C94" s="374">
        <v>18.699167658</v>
      </c>
      <c r="D94" s="221">
        <v>841</v>
      </c>
      <c r="E94" s="374">
        <v>15.722846442</v>
      </c>
      <c r="F94" s="221">
        <v>267</v>
      </c>
    </row>
    <row r="95" spans="1:6">
      <c r="A95" s="221" t="s">
        <v>32</v>
      </c>
      <c r="B95" s="221">
        <v>2003</v>
      </c>
      <c r="C95" s="374">
        <v>19.106382978999999</v>
      </c>
      <c r="D95" s="221">
        <v>846</v>
      </c>
      <c r="E95" s="374">
        <v>16.159609120999999</v>
      </c>
      <c r="F95" s="221">
        <v>307</v>
      </c>
    </row>
    <row r="96" spans="1:6">
      <c r="A96" s="221" t="s">
        <v>32</v>
      </c>
      <c r="B96" s="221">
        <v>2004</v>
      </c>
      <c r="C96" s="374">
        <v>18.088335221000001</v>
      </c>
      <c r="D96" s="221">
        <v>883</v>
      </c>
      <c r="E96" s="374">
        <v>16.486725664000002</v>
      </c>
      <c r="F96" s="221">
        <v>339</v>
      </c>
    </row>
    <row r="97" spans="1:6">
      <c r="A97" s="221" t="s">
        <v>32</v>
      </c>
      <c r="B97" s="221">
        <v>2005</v>
      </c>
      <c r="C97" s="374">
        <v>17.717549325</v>
      </c>
      <c r="D97" s="221">
        <v>963</v>
      </c>
      <c r="E97" s="374">
        <v>16.135416667000001</v>
      </c>
      <c r="F97" s="221">
        <v>384</v>
      </c>
    </row>
    <row r="98" spans="1:6">
      <c r="A98" s="221" t="s">
        <v>32</v>
      </c>
      <c r="B98" s="221">
        <v>2006</v>
      </c>
      <c r="C98" s="374">
        <v>16.620837809000001</v>
      </c>
      <c r="D98" s="221">
        <v>931</v>
      </c>
      <c r="E98" s="374">
        <v>16.385224273999999</v>
      </c>
      <c r="F98" s="221">
        <v>379</v>
      </c>
    </row>
    <row r="99" spans="1:6">
      <c r="A99" s="221" t="s">
        <v>32</v>
      </c>
      <c r="B99" s="221">
        <v>2007</v>
      </c>
      <c r="C99" s="374">
        <v>16.278494624</v>
      </c>
      <c r="D99" s="221">
        <v>930</v>
      </c>
      <c r="E99" s="374">
        <v>16.793814433000001</v>
      </c>
      <c r="F99" s="221">
        <v>291</v>
      </c>
    </row>
    <row r="100" spans="1:6">
      <c r="A100" s="221" t="s">
        <v>32</v>
      </c>
      <c r="B100" s="221">
        <v>2008</v>
      </c>
      <c r="C100" s="374">
        <v>16.869273743000001</v>
      </c>
      <c r="D100" s="221">
        <v>895</v>
      </c>
      <c r="E100" s="374">
        <v>17.605263158</v>
      </c>
      <c r="F100" s="221">
        <v>342</v>
      </c>
    </row>
    <row r="101" spans="1:6">
      <c r="A101" s="221" t="s">
        <v>32</v>
      </c>
      <c r="B101" s="221">
        <v>2009</v>
      </c>
      <c r="C101" s="374">
        <v>15.464801444000001</v>
      </c>
      <c r="D101" s="221">
        <v>1108</v>
      </c>
      <c r="E101" s="374">
        <v>18.291338583000002</v>
      </c>
      <c r="F101" s="221">
        <v>381</v>
      </c>
    </row>
    <row r="102" spans="1:6">
      <c r="A102" s="221" t="s">
        <v>32</v>
      </c>
      <c r="B102" s="221">
        <v>2010</v>
      </c>
      <c r="C102" s="374">
        <v>16.364150942999999</v>
      </c>
      <c r="D102" s="221">
        <v>1060</v>
      </c>
      <c r="E102" s="374">
        <v>18.736434109000001</v>
      </c>
      <c r="F102" s="221">
        <v>387</v>
      </c>
    </row>
    <row r="103" spans="1:6">
      <c r="A103" s="221" t="s">
        <v>32</v>
      </c>
      <c r="B103" s="221">
        <v>2011</v>
      </c>
      <c r="C103" s="374">
        <v>16.523536164999999</v>
      </c>
      <c r="D103" s="221">
        <v>871</v>
      </c>
      <c r="E103" s="374">
        <v>19.857142856999999</v>
      </c>
      <c r="F103" s="221">
        <v>350</v>
      </c>
    </row>
    <row r="104" spans="1:6">
      <c r="A104" s="221" t="s">
        <v>32</v>
      </c>
      <c r="B104" s="221">
        <v>2012</v>
      </c>
      <c r="C104" s="374">
        <v>16.754278728999999</v>
      </c>
      <c r="D104" s="221">
        <v>818</v>
      </c>
      <c r="E104" s="374">
        <v>21.052959502</v>
      </c>
      <c r="F104" s="221">
        <v>321</v>
      </c>
    </row>
    <row r="105" spans="1:6">
      <c r="A105" s="221" t="s">
        <v>32</v>
      </c>
      <c r="B105" s="221">
        <v>2013</v>
      </c>
      <c r="C105" s="374">
        <v>16.428751576</v>
      </c>
      <c r="D105" s="221">
        <v>793</v>
      </c>
      <c r="E105" s="374">
        <v>20.148026315999999</v>
      </c>
      <c r="F105" s="221">
        <v>304</v>
      </c>
    </row>
    <row r="106" spans="1:6">
      <c r="A106" s="221" t="s">
        <v>32</v>
      </c>
      <c r="B106" s="221">
        <v>2014</v>
      </c>
      <c r="C106" s="374">
        <v>15.565912117</v>
      </c>
      <c r="D106" s="221">
        <v>751</v>
      </c>
      <c r="E106" s="374">
        <v>20.808510638000001</v>
      </c>
      <c r="F106" s="221">
        <v>329</v>
      </c>
    </row>
    <row r="107" spans="1:6">
      <c r="A107" s="221" t="s">
        <v>32</v>
      </c>
      <c r="B107" s="221">
        <v>2015</v>
      </c>
      <c r="C107" s="374">
        <v>15.097916667</v>
      </c>
      <c r="D107" s="221">
        <v>960</v>
      </c>
      <c r="E107" s="374">
        <v>20.512195122000001</v>
      </c>
      <c r="F107" s="221">
        <v>533</v>
      </c>
    </row>
    <row r="108" spans="1:6">
      <c r="A108" s="221" t="s">
        <v>32</v>
      </c>
      <c r="B108" s="221">
        <v>2016</v>
      </c>
      <c r="C108" s="374">
        <v>15.359537572000001</v>
      </c>
      <c r="D108" s="221">
        <v>865</v>
      </c>
      <c r="E108" s="374">
        <v>21.676171079</v>
      </c>
      <c r="F108" s="221">
        <v>491</v>
      </c>
    </row>
    <row r="109" spans="1:6">
      <c r="A109" s="221" t="s">
        <v>32</v>
      </c>
      <c r="B109" s="221">
        <v>2017</v>
      </c>
      <c r="C109" s="374">
        <v>15.339837398</v>
      </c>
      <c r="D109" s="221">
        <v>615</v>
      </c>
      <c r="E109" s="374">
        <v>22.309890110000001</v>
      </c>
      <c r="F109" s="221">
        <v>455</v>
      </c>
    </row>
    <row r="110" spans="1:6">
      <c r="A110" s="221" t="s">
        <v>32</v>
      </c>
      <c r="B110" s="221">
        <v>2018</v>
      </c>
      <c r="C110" s="374">
        <v>12.890510948999999</v>
      </c>
      <c r="D110" s="221">
        <v>685</v>
      </c>
      <c r="E110" s="374">
        <v>21.546961326000002</v>
      </c>
      <c r="F110" s="221">
        <v>362</v>
      </c>
    </row>
    <row r="111" spans="1:6">
      <c r="A111" s="155" t="s">
        <v>92</v>
      </c>
      <c r="B111" s="155">
        <v>2001</v>
      </c>
      <c r="C111" s="365">
        <v>21.514695590999999</v>
      </c>
      <c r="D111" s="155">
        <v>2858</v>
      </c>
      <c r="E111" s="365">
        <v>13.784992785</v>
      </c>
      <c r="F111" s="155">
        <v>693</v>
      </c>
    </row>
    <row r="112" spans="1:6">
      <c r="A112" s="155" t="s">
        <v>92</v>
      </c>
      <c r="B112" s="155">
        <v>2002</v>
      </c>
      <c r="C112" s="365">
        <v>22.406216883999999</v>
      </c>
      <c r="D112" s="155">
        <v>2831</v>
      </c>
      <c r="E112" s="365">
        <v>14.451268358</v>
      </c>
      <c r="F112" s="155">
        <v>749</v>
      </c>
    </row>
    <row r="113" spans="1:6">
      <c r="A113" s="155" t="s">
        <v>92</v>
      </c>
      <c r="B113" s="155">
        <v>2003</v>
      </c>
      <c r="C113" s="365">
        <v>22.177960300999999</v>
      </c>
      <c r="D113" s="155">
        <v>2922</v>
      </c>
      <c r="E113" s="365">
        <v>15.224806202</v>
      </c>
      <c r="F113" s="155">
        <v>903</v>
      </c>
    </row>
    <row r="114" spans="1:6">
      <c r="A114" s="155" t="s">
        <v>92</v>
      </c>
      <c r="B114" s="155">
        <v>2004</v>
      </c>
      <c r="C114" s="365">
        <v>22.402151283999999</v>
      </c>
      <c r="D114" s="155">
        <v>2882</v>
      </c>
      <c r="E114" s="365">
        <v>16.01773399</v>
      </c>
      <c r="F114" s="155">
        <v>1015</v>
      </c>
    </row>
    <row r="115" spans="1:6">
      <c r="A115" s="155" t="s">
        <v>92</v>
      </c>
      <c r="B115" s="155">
        <v>2005</v>
      </c>
      <c r="C115" s="365">
        <v>23.494352159000002</v>
      </c>
      <c r="D115" s="155">
        <v>3010</v>
      </c>
      <c r="E115" s="365">
        <v>16.533840948000002</v>
      </c>
      <c r="F115" s="155">
        <v>1182</v>
      </c>
    </row>
    <row r="116" spans="1:6">
      <c r="A116" s="155" t="s">
        <v>92</v>
      </c>
      <c r="B116" s="155">
        <v>2006</v>
      </c>
      <c r="C116" s="365">
        <v>22.509389671000001</v>
      </c>
      <c r="D116" s="155">
        <v>2982</v>
      </c>
      <c r="E116" s="365">
        <v>17.005315110000002</v>
      </c>
      <c r="F116" s="155">
        <v>1317</v>
      </c>
    </row>
    <row r="117" spans="1:6">
      <c r="A117" s="155" t="s">
        <v>92</v>
      </c>
      <c r="B117" s="155">
        <v>2007</v>
      </c>
      <c r="C117" s="365">
        <v>22.576141285999999</v>
      </c>
      <c r="D117" s="155">
        <v>3001</v>
      </c>
      <c r="E117" s="365">
        <v>17.566281441000001</v>
      </c>
      <c r="F117" s="155">
        <v>1471</v>
      </c>
    </row>
    <row r="118" spans="1:6">
      <c r="A118" s="155" t="s">
        <v>92</v>
      </c>
      <c r="B118" s="155">
        <v>2008</v>
      </c>
      <c r="C118" s="365">
        <v>23.212836714000002</v>
      </c>
      <c r="D118" s="155">
        <v>3007</v>
      </c>
      <c r="E118" s="365">
        <v>18.094269871000002</v>
      </c>
      <c r="F118" s="155">
        <v>1623</v>
      </c>
    </row>
    <row r="119" spans="1:6">
      <c r="A119" s="155" t="s">
        <v>92</v>
      </c>
      <c r="B119" s="155">
        <v>2009</v>
      </c>
      <c r="C119" s="365">
        <v>23.307162534</v>
      </c>
      <c r="D119" s="155">
        <v>2904</v>
      </c>
      <c r="E119" s="365">
        <v>18.806167401</v>
      </c>
      <c r="F119" s="155">
        <v>1589</v>
      </c>
    </row>
    <row r="120" spans="1:6">
      <c r="A120" s="155" t="s">
        <v>92</v>
      </c>
      <c r="B120" s="155">
        <v>2010</v>
      </c>
      <c r="C120" s="365">
        <v>23.899446794999999</v>
      </c>
      <c r="D120" s="155">
        <v>3073</v>
      </c>
      <c r="E120" s="365">
        <v>19.622340426000001</v>
      </c>
      <c r="F120" s="155">
        <v>1692</v>
      </c>
    </row>
    <row r="121" spans="1:6">
      <c r="A121" s="155" t="s">
        <v>92</v>
      </c>
      <c r="B121" s="155">
        <v>2011</v>
      </c>
      <c r="C121" s="365">
        <v>23.89021164</v>
      </c>
      <c r="D121" s="155">
        <v>3024</v>
      </c>
      <c r="E121" s="365">
        <v>20.528423134000001</v>
      </c>
      <c r="F121" s="155">
        <v>2023</v>
      </c>
    </row>
    <row r="122" spans="1:6">
      <c r="A122" s="155" t="s">
        <v>92</v>
      </c>
      <c r="B122" s="155">
        <v>2012</v>
      </c>
      <c r="C122" s="365">
        <v>24.638717632999999</v>
      </c>
      <c r="D122" s="155">
        <v>2433</v>
      </c>
      <c r="E122" s="365">
        <v>20.539839406999999</v>
      </c>
      <c r="F122" s="155">
        <v>1619</v>
      </c>
    </row>
    <row r="123" spans="1:6">
      <c r="A123" s="155" t="s">
        <v>92</v>
      </c>
      <c r="B123" s="155">
        <v>2013</v>
      </c>
      <c r="C123" s="365">
        <v>23.461152882</v>
      </c>
      <c r="D123" s="155">
        <v>1995</v>
      </c>
      <c r="E123" s="365">
        <v>21.542600897</v>
      </c>
      <c r="F123" s="155">
        <v>1338</v>
      </c>
    </row>
    <row r="124" spans="1:6">
      <c r="A124" s="155" t="s">
        <v>92</v>
      </c>
      <c r="B124" s="155">
        <v>2014</v>
      </c>
      <c r="C124" s="365">
        <v>23.788140471999998</v>
      </c>
      <c r="D124" s="155">
        <v>1737</v>
      </c>
      <c r="E124" s="365">
        <v>22.130584192000001</v>
      </c>
      <c r="F124" s="155">
        <v>1164</v>
      </c>
    </row>
    <row r="125" spans="1:6">
      <c r="A125" s="155" t="s">
        <v>92</v>
      </c>
      <c r="B125" s="155">
        <v>2015</v>
      </c>
      <c r="C125" s="365">
        <v>24.090570059000001</v>
      </c>
      <c r="D125" s="155">
        <v>1877</v>
      </c>
      <c r="E125" s="365">
        <v>22.435840708000001</v>
      </c>
      <c r="F125" s="155">
        <v>1356</v>
      </c>
    </row>
    <row r="126" spans="1:6">
      <c r="A126" s="155" t="s">
        <v>92</v>
      </c>
      <c r="B126" s="155">
        <v>2016</v>
      </c>
      <c r="C126" s="365">
        <v>25.286137441000001</v>
      </c>
      <c r="D126" s="155">
        <v>1688</v>
      </c>
      <c r="E126" s="365">
        <v>23.211118930000001</v>
      </c>
      <c r="F126" s="155">
        <v>1421</v>
      </c>
    </row>
    <row r="127" spans="1:6">
      <c r="A127" s="155" t="s">
        <v>92</v>
      </c>
      <c r="B127" s="155">
        <v>2017</v>
      </c>
      <c r="C127" s="365">
        <v>23.548584120000001</v>
      </c>
      <c r="D127" s="155">
        <v>1801</v>
      </c>
      <c r="E127" s="365">
        <v>23.877536739</v>
      </c>
      <c r="F127" s="155">
        <v>1429</v>
      </c>
    </row>
    <row r="128" spans="1:6">
      <c r="A128" s="155" t="s">
        <v>92</v>
      </c>
      <c r="B128" s="155">
        <v>2018</v>
      </c>
      <c r="C128" s="365">
        <v>20.939012096999999</v>
      </c>
      <c r="D128" s="155">
        <v>1984</v>
      </c>
      <c r="E128" s="365">
        <v>23.691954023000001</v>
      </c>
      <c r="F128" s="155">
        <v>1740</v>
      </c>
    </row>
    <row r="129" spans="1:6">
      <c r="A129" s="155"/>
      <c r="B129" s="155"/>
      <c r="C129" s="155"/>
      <c r="D129" s="155"/>
      <c r="E129" s="155"/>
      <c r="F129" s="155"/>
    </row>
    <row r="130" spans="1:6">
      <c r="A130" s="155"/>
      <c r="B130" s="155"/>
      <c r="C130" s="155"/>
      <c r="D130" s="155"/>
      <c r="E130" s="155"/>
      <c r="F130" s="155"/>
    </row>
    <row r="131" spans="1:6">
      <c r="A131" s="155"/>
      <c r="B131" s="155"/>
      <c r="C131" s="155"/>
      <c r="D131" s="155"/>
      <c r="E131" s="155"/>
      <c r="F131" s="155"/>
    </row>
    <row r="132" spans="1:6">
      <c r="A132" s="155"/>
      <c r="B132" s="155"/>
      <c r="C132" s="155"/>
      <c r="D132" s="155"/>
      <c r="E132" s="155"/>
      <c r="F132" s="155"/>
    </row>
    <row r="133" spans="1:6">
      <c r="A133" s="155"/>
      <c r="B133" s="155"/>
      <c r="C133" s="155"/>
      <c r="D133" s="155"/>
      <c r="E133" s="155"/>
      <c r="F133" s="155"/>
    </row>
    <row r="134" spans="1:6">
      <c r="A134" s="155"/>
      <c r="B134" s="155"/>
      <c r="C134" s="155"/>
      <c r="D134" s="155"/>
      <c r="E134" s="155"/>
      <c r="F134" s="155"/>
    </row>
    <row r="135" spans="1:6">
      <c r="A135" s="155"/>
      <c r="B135" s="155"/>
      <c r="C135" s="155"/>
      <c r="D135" s="155"/>
      <c r="E135" s="155"/>
      <c r="F135" s="155"/>
    </row>
    <row r="136" spans="1:6">
      <c r="A136" s="155"/>
      <c r="B136" s="155"/>
      <c r="C136" s="155"/>
      <c r="D136" s="155"/>
      <c r="E136" s="155"/>
      <c r="F136" s="155"/>
    </row>
    <row r="137" spans="1:6">
      <c r="A137" s="155"/>
      <c r="B137" s="155"/>
      <c r="C137" s="155"/>
      <c r="D137" s="155"/>
      <c r="E137" s="155"/>
      <c r="F137" s="155"/>
    </row>
    <row r="138" spans="1:6">
      <c r="A138" s="155"/>
      <c r="B138" s="155"/>
      <c r="C138" s="155"/>
      <c r="D138" s="155"/>
      <c r="E138" s="155"/>
      <c r="F138" s="155"/>
    </row>
    <row r="164" spans="7:9">
      <c r="I164" s="36"/>
    </row>
    <row r="165" spans="7:9">
      <c r="I165" s="43"/>
    </row>
    <row r="166" spans="7:9">
      <c r="I166" s="43"/>
    </row>
    <row r="167" spans="7:9">
      <c r="I167" s="43"/>
    </row>
    <row r="168" spans="7:9">
      <c r="I168" s="43"/>
    </row>
    <row r="169" spans="7:9">
      <c r="I169" s="35"/>
    </row>
    <row r="174" spans="7:9">
      <c r="G174" s="32"/>
      <c r="H174" s="32"/>
    </row>
    <row r="175" spans="7:9">
      <c r="G175" s="42"/>
      <c r="H175" s="42"/>
    </row>
    <row r="176" spans="7:9">
      <c r="G176" s="42"/>
      <c r="H176" s="42"/>
    </row>
    <row r="177" spans="1:8">
      <c r="A177" s="31" t="s">
        <v>94</v>
      </c>
      <c r="B177" s="32"/>
      <c r="C177" s="32"/>
      <c r="D177" s="32"/>
      <c r="E177" s="32"/>
      <c r="F177" s="32"/>
      <c r="G177" s="42"/>
      <c r="H177" s="42"/>
    </row>
    <row r="178" spans="1:8">
      <c r="A178" s="41" t="s">
        <v>93</v>
      </c>
      <c r="B178" s="42"/>
      <c r="C178" s="42"/>
      <c r="D178" s="42"/>
      <c r="E178" s="42"/>
      <c r="F178" s="42"/>
      <c r="G178" s="42"/>
      <c r="H178" s="42"/>
    </row>
    <row r="179" spans="1:8">
      <c r="A179" s="59" t="s">
        <v>484</v>
      </c>
      <c r="B179" s="42"/>
      <c r="C179" s="42"/>
      <c r="D179" s="42"/>
      <c r="E179" s="42"/>
      <c r="F179" s="42"/>
      <c r="G179" s="34"/>
      <c r="H179" s="34"/>
    </row>
    <row r="180" spans="1:8">
      <c r="A180" s="41" t="s">
        <v>486</v>
      </c>
      <c r="B180" s="42"/>
      <c r="C180" s="42"/>
      <c r="D180" s="42"/>
      <c r="E180" s="42"/>
      <c r="F180" s="42"/>
    </row>
    <row r="181" spans="1:8">
      <c r="A181" s="41" t="s">
        <v>487</v>
      </c>
      <c r="B181" s="42"/>
      <c r="C181" s="42"/>
      <c r="D181" s="42"/>
      <c r="E181" s="42"/>
      <c r="F181" s="42"/>
    </row>
    <row r="182" spans="1:8">
      <c r="A182" s="33" t="s">
        <v>5</v>
      </c>
      <c r="B182" s="34"/>
      <c r="C182" s="34"/>
      <c r="D182" s="34"/>
      <c r="E182" s="34"/>
      <c r="F182" s="34"/>
    </row>
  </sheetData>
  <mergeCells count="1">
    <mergeCell ref="M1:N1"/>
  </mergeCells>
  <phoneticPr fontId="0" type="noConversion"/>
  <hyperlinks>
    <hyperlink ref="M1:N1" location="Contents!A1" display="Back to Contents" xr:uid="{00000000-0004-0000-2500-000000000000}"/>
  </hyperlinks>
  <pageMargins left="0.75" right="0.75" top="1" bottom="1" header="0.5" footer="0.5"/>
  <pageSetup paperSize="9" orientation="landscape" horizontalDpi="4294967292" verticalDpi="4294967292"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5" tint="0.39997558519241921"/>
  </sheetPr>
  <dimension ref="A1:W129"/>
  <sheetViews>
    <sheetView workbookViewId="0">
      <selection activeCell="M1" sqref="M1:N1"/>
    </sheetView>
  </sheetViews>
  <sheetFormatPr defaultRowHeight="12.75"/>
  <sheetData>
    <row r="1" spans="1:23" ht="26.25" customHeight="1">
      <c r="A1" s="28" t="s">
        <v>798</v>
      </c>
      <c r="B1" s="27"/>
      <c r="C1" s="27"/>
      <c r="D1" s="27"/>
      <c r="E1" s="27"/>
      <c r="F1" s="27"/>
      <c r="G1" s="27"/>
      <c r="H1" s="27"/>
      <c r="I1" s="27"/>
      <c r="J1" s="27"/>
      <c r="K1" s="27"/>
      <c r="L1" s="27"/>
      <c r="M1" s="684" t="s">
        <v>473</v>
      </c>
      <c r="N1" s="684"/>
      <c r="O1" s="27"/>
      <c r="P1" s="27"/>
      <c r="Q1" s="27"/>
      <c r="R1" s="27"/>
      <c r="S1" s="27"/>
      <c r="T1" s="27"/>
      <c r="U1" s="27"/>
      <c r="V1" s="27"/>
      <c r="W1" s="27"/>
    </row>
    <row r="2" spans="1:23">
      <c r="A2" t="s">
        <v>727</v>
      </c>
    </row>
    <row r="3" spans="1:23" ht="38.25">
      <c r="A3" s="378" t="s">
        <v>87</v>
      </c>
      <c r="B3" s="378" t="s">
        <v>728</v>
      </c>
      <c r="C3" s="378" t="s">
        <v>731</v>
      </c>
      <c r="D3" s="378" t="s">
        <v>729</v>
      </c>
      <c r="E3" s="378" t="s">
        <v>732</v>
      </c>
      <c r="F3" s="378" t="s">
        <v>730</v>
      </c>
    </row>
    <row r="4" spans="1:23">
      <c r="A4" s="155" t="s">
        <v>89</v>
      </c>
      <c r="B4" s="155">
        <v>2001</v>
      </c>
      <c r="C4" s="377">
        <v>29.761904762</v>
      </c>
      <c r="D4" s="155">
        <v>21</v>
      </c>
      <c r="E4" s="377">
        <v>22.86</v>
      </c>
      <c r="F4" s="155">
        <v>50</v>
      </c>
    </row>
    <row r="5" spans="1:23">
      <c r="A5" s="155" t="s">
        <v>89</v>
      </c>
      <c r="B5" s="155">
        <v>2002</v>
      </c>
      <c r="C5" s="377">
        <v>29.619047619</v>
      </c>
      <c r="D5" s="155">
        <v>21</v>
      </c>
      <c r="E5" s="377">
        <v>24.125</v>
      </c>
      <c r="F5" s="155">
        <v>72</v>
      </c>
    </row>
    <row r="6" spans="1:23">
      <c r="A6" s="155" t="s">
        <v>89</v>
      </c>
      <c r="B6" s="155">
        <v>2003</v>
      </c>
      <c r="C6" s="377">
        <v>32.5</v>
      </c>
      <c r="D6" s="155">
        <v>24</v>
      </c>
      <c r="E6" s="377">
        <v>23.321428570999998</v>
      </c>
      <c r="F6" s="155">
        <v>84</v>
      </c>
    </row>
    <row r="7" spans="1:23">
      <c r="A7" s="155" t="s">
        <v>89</v>
      </c>
      <c r="B7" s="155">
        <v>2004</v>
      </c>
      <c r="C7" s="377">
        <v>34.533333333000002</v>
      </c>
      <c r="D7" s="155">
        <v>15</v>
      </c>
      <c r="E7" s="377">
        <v>23.576086957000001</v>
      </c>
      <c r="F7" s="155">
        <v>92</v>
      </c>
    </row>
    <row r="8" spans="1:23">
      <c r="A8" s="155" t="s">
        <v>89</v>
      </c>
      <c r="B8" s="155">
        <v>2005</v>
      </c>
      <c r="C8" s="377">
        <v>37</v>
      </c>
      <c r="D8" s="155">
        <v>15</v>
      </c>
      <c r="E8" s="377">
        <v>25.505376343999998</v>
      </c>
      <c r="F8" s="155">
        <v>93</v>
      </c>
    </row>
    <row r="9" spans="1:23">
      <c r="A9" s="155" t="s">
        <v>89</v>
      </c>
      <c r="B9" s="155">
        <v>2006</v>
      </c>
      <c r="C9" s="377">
        <v>33.913043477999999</v>
      </c>
      <c r="D9" s="155">
        <v>23</v>
      </c>
      <c r="E9" s="377">
        <v>22.329787234000001</v>
      </c>
      <c r="F9" s="155">
        <v>94</v>
      </c>
    </row>
    <row r="10" spans="1:23">
      <c r="A10" s="155" t="s">
        <v>89</v>
      </c>
      <c r="B10" s="155">
        <v>2007</v>
      </c>
      <c r="C10" s="377">
        <v>34.727272726999999</v>
      </c>
      <c r="D10" s="155">
        <v>22</v>
      </c>
      <c r="E10" s="377">
        <v>25.117647058999999</v>
      </c>
      <c r="F10" s="155">
        <v>119</v>
      </c>
    </row>
    <row r="11" spans="1:23">
      <c r="A11" s="155" t="s">
        <v>89</v>
      </c>
      <c r="B11" s="155">
        <v>2008</v>
      </c>
      <c r="C11" s="377">
        <v>33.133333333000003</v>
      </c>
      <c r="D11" s="155">
        <v>15</v>
      </c>
      <c r="E11" s="377">
        <v>25.809090908999998</v>
      </c>
      <c r="F11" s="155">
        <v>110</v>
      </c>
    </row>
    <row r="12" spans="1:23">
      <c r="A12" s="155" t="s">
        <v>89</v>
      </c>
      <c r="B12" s="155">
        <v>2009</v>
      </c>
      <c r="C12" s="377">
        <v>27.333333332999999</v>
      </c>
      <c r="D12" s="155">
        <v>12</v>
      </c>
      <c r="E12" s="377">
        <v>25.712</v>
      </c>
      <c r="F12" s="155">
        <v>125</v>
      </c>
    </row>
    <row r="13" spans="1:23">
      <c r="A13" s="155" t="s">
        <v>89</v>
      </c>
      <c r="B13" s="155">
        <v>2010</v>
      </c>
      <c r="C13" s="377">
        <v>37</v>
      </c>
      <c r="D13" s="155">
        <v>21</v>
      </c>
      <c r="E13" s="377">
        <v>25.722972973000001</v>
      </c>
      <c r="F13" s="155">
        <v>148</v>
      </c>
    </row>
    <row r="14" spans="1:23">
      <c r="A14" s="155" t="s">
        <v>89</v>
      </c>
      <c r="B14" s="155">
        <v>2011</v>
      </c>
      <c r="C14" s="377">
        <v>33.520000000000003</v>
      </c>
      <c r="D14" s="155">
        <v>25</v>
      </c>
      <c r="E14" s="377">
        <v>25.84057971</v>
      </c>
      <c r="F14" s="155">
        <v>207</v>
      </c>
    </row>
    <row r="15" spans="1:23">
      <c r="A15" s="155" t="s">
        <v>89</v>
      </c>
      <c r="B15" s="155">
        <v>2012</v>
      </c>
      <c r="C15" s="377">
        <v>30.466666666999998</v>
      </c>
      <c r="D15" s="155">
        <v>15</v>
      </c>
      <c r="E15" s="377">
        <v>24.057268722</v>
      </c>
      <c r="F15" s="155">
        <v>227</v>
      </c>
    </row>
    <row r="16" spans="1:23">
      <c r="A16" s="155" t="s">
        <v>89</v>
      </c>
      <c r="B16" s="155">
        <v>2013</v>
      </c>
      <c r="C16" s="377">
        <v>35.083333332999999</v>
      </c>
      <c r="D16" s="155">
        <v>12</v>
      </c>
      <c r="E16" s="377">
        <v>24.472826087000001</v>
      </c>
      <c r="F16" s="155">
        <v>184</v>
      </c>
    </row>
    <row r="17" spans="1:6">
      <c r="A17" s="155" t="s">
        <v>89</v>
      </c>
      <c r="B17" s="155">
        <v>2014</v>
      </c>
      <c r="C17" s="377">
        <v>39.555555556000002</v>
      </c>
      <c r="D17" s="155">
        <v>9</v>
      </c>
      <c r="E17" s="377">
        <v>24.627777777999999</v>
      </c>
      <c r="F17" s="155">
        <v>180</v>
      </c>
    </row>
    <row r="18" spans="1:6">
      <c r="A18" s="155" t="s">
        <v>89</v>
      </c>
      <c r="B18" s="155">
        <v>2015</v>
      </c>
      <c r="C18" s="377">
        <v>40.200000000000003</v>
      </c>
      <c r="D18" s="155">
        <v>5</v>
      </c>
      <c r="E18" s="377">
        <v>26.201149425000001</v>
      </c>
      <c r="F18" s="155">
        <v>174</v>
      </c>
    </row>
    <row r="19" spans="1:6">
      <c r="A19" s="155" t="s">
        <v>89</v>
      </c>
      <c r="B19" s="155">
        <v>2016</v>
      </c>
      <c r="C19" s="377">
        <v>45.333333332999999</v>
      </c>
      <c r="D19" s="155">
        <v>6</v>
      </c>
      <c r="E19" s="377">
        <v>28.5</v>
      </c>
      <c r="F19" s="155">
        <v>134</v>
      </c>
    </row>
    <row r="20" spans="1:6">
      <c r="A20" s="155" t="s">
        <v>89</v>
      </c>
      <c r="B20" s="155">
        <v>2017</v>
      </c>
      <c r="C20" s="377">
        <v>43.5</v>
      </c>
      <c r="D20" s="155">
        <v>8</v>
      </c>
      <c r="E20" s="377">
        <v>27.795918366999999</v>
      </c>
      <c r="F20" s="155">
        <v>147</v>
      </c>
    </row>
    <row r="21" spans="1:6">
      <c r="A21" s="155" t="s">
        <v>89</v>
      </c>
      <c r="B21" s="155">
        <v>2018</v>
      </c>
      <c r="C21" s="377">
        <v>31</v>
      </c>
      <c r="D21" s="155">
        <v>5</v>
      </c>
      <c r="E21" s="377">
        <v>26.248000000000001</v>
      </c>
      <c r="F21" s="155">
        <v>125</v>
      </c>
    </row>
    <row r="22" spans="1:6">
      <c r="A22" s="155" t="s">
        <v>119</v>
      </c>
      <c r="B22" s="155">
        <v>2001</v>
      </c>
      <c r="C22" s="377">
        <v>19.080754776999999</v>
      </c>
      <c r="D22" s="155">
        <v>12507</v>
      </c>
      <c r="E22" s="377">
        <v>14.739345674000001</v>
      </c>
      <c r="F22" s="155">
        <v>4646</v>
      </c>
    </row>
    <row r="23" spans="1:6">
      <c r="A23" s="155" t="s">
        <v>119</v>
      </c>
      <c r="B23" s="155">
        <v>2002</v>
      </c>
      <c r="C23" s="377">
        <v>19.287527281999999</v>
      </c>
      <c r="D23" s="155">
        <v>12371</v>
      </c>
      <c r="E23" s="377">
        <v>14.948406676999999</v>
      </c>
      <c r="F23" s="155">
        <v>5272</v>
      </c>
    </row>
    <row r="24" spans="1:6">
      <c r="A24" s="155" t="s">
        <v>119</v>
      </c>
      <c r="B24" s="155">
        <v>2003</v>
      </c>
      <c r="C24" s="377">
        <v>19.731144781000001</v>
      </c>
      <c r="D24" s="155">
        <v>11880</v>
      </c>
      <c r="E24" s="377">
        <v>15.750344352999999</v>
      </c>
      <c r="F24" s="155">
        <v>5808</v>
      </c>
    </row>
    <row r="25" spans="1:6">
      <c r="A25" s="155" t="s">
        <v>119</v>
      </c>
      <c r="B25" s="155">
        <v>2004</v>
      </c>
      <c r="C25" s="377">
        <v>20.276547176000001</v>
      </c>
      <c r="D25" s="155">
        <v>11828</v>
      </c>
      <c r="E25" s="377">
        <v>15.740241192999999</v>
      </c>
      <c r="F25" s="155">
        <v>6302</v>
      </c>
    </row>
    <row r="26" spans="1:6">
      <c r="A26" s="155" t="s">
        <v>119</v>
      </c>
      <c r="B26" s="155">
        <v>2005</v>
      </c>
      <c r="C26" s="377">
        <v>20.401581646</v>
      </c>
      <c r="D26" s="155">
        <v>11507</v>
      </c>
      <c r="E26" s="377">
        <v>16.072230910999998</v>
      </c>
      <c r="F26" s="155">
        <v>7033</v>
      </c>
    </row>
    <row r="27" spans="1:6">
      <c r="A27" s="155" t="s">
        <v>119</v>
      </c>
      <c r="B27" s="155">
        <v>2006</v>
      </c>
      <c r="C27" s="377">
        <v>20.590905029999998</v>
      </c>
      <c r="D27" s="155">
        <v>11193</v>
      </c>
      <c r="E27" s="377">
        <v>16.431762269</v>
      </c>
      <c r="F27" s="155">
        <v>7723</v>
      </c>
    </row>
    <row r="28" spans="1:6">
      <c r="A28" s="155" t="s">
        <v>119</v>
      </c>
      <c r="B28" s="155">
        <v>2007</v>
      </c>
      <c r="C28" s="377">
        <v>20.981348106999999</v>
      </c>
      <c r="D28" s="155">
        <v>10830</v>
      </c>
      <c r="E28" s="377">
        <v>16.606132369000001</v>
      </c>
      <c r="F28" s="155">
        <v>8023</v>
      </c>
    </row>
    <row r="29" spans="1:6">
      <c r="A29" s="155" t="s">
        <v>119</v>
      </c>
      <c r="B29" s="155">
        <v>2008</v>
      </c>
      <c r="C29" s="377">
        <v>21.136220847000001</v>
      </c>
      <c r="D29" s="155">
        <v>10505</v>
      </c>
      <c r="E29" s="377">
        <v>16.731462269000001</v>
      </c>
      <c r="F29" s="155">
        <v>9157</v>
      </c>
    </row>
    <row r="30" spans="1:6">
      <c r="A30" s="155" t="s">
        <v>119</v>
      </c>
      <c r="B30" s="155">
        <v>2009</v>
      </c>
      <c r="C30" s="377">
        <v>21.531086642000002</v>
      </c>
      <c r="D30" s="155">
        <v>8991</v>
      </c>
      <c r="E30" s="377">
        <v>16.825242717999998</v>
      </c>
      <c r="F30" s="155">
        <v>8652</v>
      </c>
    </row>
    <row r="31" spans="1:6">
      <c r="A31" s="155" t="s">
        <v>119</v>
      </c>
      <c r="B31" s="155">
        <v>2010</v>
      </c>
      <c r="C31" s="377">
        <v>22.271244439</v>
      </c>
      <c r="D31" s="155">
        <v>8767</v>
      </c>
      <c r="E31" s="377">
        <v>17.193358554</v>
      </c>
      <c r="F31" s="155">
        <v>9516</v>
      </c>
    </row>
    <row r="32" spans="1:6">
      <c r="A32" s="155" t="s">
        <v>119</v>
      </c>
      <c r="B32" s="155">
        <v>2011</v>
      </c>
      <c r="C32" s="377">
        <v>22.419664781000002</v>
      </c>
      <c r="D32" s="155">
        <v>9367</v>
      </c>
      <c r="E32" s="377">
        <v>17.515194346000001</v>
      </c>
      <c r="F32" s="155">
        <v>11320</v>
      </c>
    </row>
    <row r="33" spans="1:6">
      <c r="A33" s="155" t="s">
        <v>119</v>
      </c>
      <c r="B33" s="155">
        <v>2012</v>
      </c>
      <c r="C33" s="377">
        <v>22.871546149</v>
      </c>
      <c r="D33" s="155">
        <v>6804</v>
      </c>
      <c r="E33" s="377">
        <v>17.783235740999999</v>
      </c>
      <c r="F33" s="155">
        <v>9222</v>
      </c>
    </row>
    <row r="34" spans="1:6">
      <c r="A34" s="155" t="s">
        <v>119</v>
      </c>
      <c r="B34" s="155">
        <v>2013</v>
      </c>
      <c r="C34" s="377">
        <v>22.980318188999998</v>
      </c>
      <c r="D34" s="155">
        <v>6097</v>
      </c>
      <c r="E34" s="377">
        <v>17.774017213</v>
      </c>
      <c r="F34" s="155">
        <v>8598</v>
      </c>
    </row>
    <row r="35" spans="1:6">
      <c r="A35" s="155" t="s">
        <v>119</v>
      </c>
      <c r="B35" s="155">
        <v>2014</v>
      </c>
      <c r="C35" s="377">
        <v>23.205126007</v>
      </c>
      <c r="D35" s="155">
        <v>5833</v>
      </c>
      <c r="E35" s="377">
        <v>17.871153154999998</v>
      </c>
      <c r="F35" s="155">
        <v>8351</v>
      </c>
    </row>
    <row r="36" spans="1:6">
      <c r="A36" s="155" t="s">
        <v>119</v>
      </c>
      <c r="B36" s="155">
        <v>2015</v>
      </c>
      <c r="C36" s="377">
        <v>23.454062137000001</v>
      </c>
      <c r="D36" s="155">
        <v>6019</v>
      </c>
      <c r="E36" s="377">
        <v>17.882992895000001</v>
      </c>
      <c r="F36" s="155">
        <v>9008</v>
      </c>
    </row>
    <row r="37" spans="1:6">
      <c r="A37" s="155" t="s">
        <v>119</v>
      </c>
      <c r="B37" s="155">
        <v>2016</v>
      </c>
      <c r="C37" s="377">
        <v>23.750540735000001</v>
      </c>
      <c r="D37" s="155">
        <v>5548</v>
      </c>
      <c r="E37" s="377">
        <v>18.048994536999999</v>
      </c>
      <c r="F37" s="155">
        <v>8603</v>
      </c>
    </row>
    <row r="38" spans="1:6">
      <c r="A38" s="155" t="s">
        <v>119</v>
      </c>
      <c r="B38" s="155">
        <v>2017</v>
      </c>
      <c r="C38" s="377">
        <v>23.325668539999999</v>
      </c>
      <c r="D38" s="155">
        <v>5871</v>
      </c>
      <c r="E38" s="377">
        <v>17.844638042</v>
      </c>
      <c r="F38" s="155">
        <v>9642</v>
      </c>
    </row>
    <row r="39" spans="1:6">
      <c r="A39" s="155" t="s">
        <v>119</v>
      </c>
      <c r="B39" s="155">
        <v>2018</v>
      </c>
      <c r="C39" s="377">
        <v>22.051404092999999</v>
      </c>
      <c r="D39" s="155">
        <v>6303</v>
      </c>
      <c r="E39" s="377">
        <v>15.784552846</v>
      </c>
      <c r="F39" s="155">
        <v>13038</v>
      </c>
    </row>
    <row r="40" spans="1:6">
      <c r="A40" s="155" t="s">
        <v>120</v>
      </c>
      <c r="B40" s="155">
        <v>2001</v>
      </c>
      <c r="C40" s="377">
        <v>17.253870033999998</v>
      </c>
      <c r="D40" s="155">
        <v>118539</v>
      </c>
      <c r="E40" s="377">
        <v>13.062960749</v>
      </c>
      <c r="F40" s="155">
        <v>5019</v>
      </c>
    </row>
    <row r="41" spans="1:6">
      <c r="A41" s="155" t="s">
        <v>120</v>
      </c>
      <c r="B41" s="155">
        <v>2002</v>
      </c>
      <c r="C41" s="377">
        <v>17.293870496</v>
      </c>
      <c r="D41" s="155">
        <v>118884</v>
      </c>
      <c r="E41" s="377">
        <v>13.72819131</v>
      </c>
      <c r="F41" s="155">
        <v>5938</v>
      </c>
    </row>
    <row r="42" spans="1:6">
      <c r="A42" s="155" t="s">
        <v>120</v>
      </c>
      <c r="B42" s="155">
        <v>2003</v>
      </c>
      <c r="C42" s="377">
        <v>17.241821860999998</v>
      </c>
      <c r="D42" s="155">
        <v>121085</v>
      </c>
      <c r="E42" s="377">
        <v>14.177450708</v>
      </c>
      <c r="F42" s="155">
        <v>7202</v>
      </c>
    </row>
    <row r="43" spans="1:6">
      <c r="A43" s="155" t="s">
        <v>120</v>
      </c>
      <c r="B43" s="155">
        <v>2004</v>
      </c>
      <c r="C43" s="377">
        <v>17.235847809999999</v>
      </c>
      <c r="D43" s="155">
        <v>128655</v>
      </c>
      <c r="E43" s="377">
        <v>14.907749077</v>
      </c>
      <c r="F43" s="155">
        <v>8401</v>
      </c>
    </row>
    <row r="44" spans="1:6">
      <c r="A44" s="155" t="s">
        <v>120</v>
      </c>
      <c r="B44" s="155">
        <v>2005</v>
      </c>
      <c r="C44" s="377">
        <v>17.082570085</v>
      </c>
      <c r="D44" s="155">
        <v>136478</v>
      </c>
      <c r="E44" s="377">
        <v>15.222887359</v>
      </c>
      <c r="F44" s="155">
        <v>10023</v>
      </c>
    </row>
    <row r="45" spans="1:6">
      <c r="A45" s="155" t="s">
        <v>120</v>
      </c>
      <c r="B45" s="155">
        <v>2006</v>
      </c>
      <c r="C45" s="377">
        <v>17.058366837000001</v>
      </c>
      <c r="D45" s="155">
        <v>140782</v>
      </c>
      <c r="E45" s="377">
        <v>15.682916232</v>
      </c>
      <c r="F45" s="155">
        <v>11508</v>
      </c>
    </row>
    <row r="46" spans="1:6">
      <c r="A46" s="155" t="s">
        <v>120</v>
      </c>
      <c r="B46" s="155">
        <v>2007</v>
      </c>
      <c r="C46" s="377">
        <v>17.121808785999999</v>
      </c>
      <c r="D46" s="155">
        <v>145125</v>
      </c>
      <c r="E46" s="377">
        <v>16.237478551999999</v>
      </c>
      <c r="F46" s="155">
        <v>12239</v>
      </c>
    </row>
    <row r="47" spans="1:6">
      <c r="A47" s="155" t="s">
        <v>120</v>
      </c>
      <c r="B47" s="155">
        <v>2008</v>
      </c>
      <c r="C47" s="377">
        <v>17.262537764000001</v>
      </c>
      <c r="D47" s="155">
        <v>145640</v>
      </c>
      <c r="E47" s="377">
        <v>16.868673579999999</v>
      </c>
      <c r="F47" s="155">
        <v>12922</v>
      </c>
    </row>
    <row r="48" spans="1:6">
      <c r="A48" s="155" t="s">
        <v>120</v>
      </c>
      <c r="B48" s="155">
        <v>2009</v>
      </c>
      <c r="C48" s="377">
        <v>17.513102131</v>
      </c>
      <c r="D48" s="155">
        <v>128834</v>
      </c>
      <c r="E48" s="377">
        <v>17.327632915999999</v>
      </c>
      <c r="F48" s="155">
        <v>11812</v>
      </c>
    </row>
    <row r="49" spans="1:6">
      <c r="A49" s="155" t="s">
        <v>120</v>
      </c>
      <c r="B49" s="155">
        <v>2010</v>
      </c>
      <c r="C49" s="377">
        <v>17.871643403</v>
      </c>
      <c r="D49" s="155">
        <v>127808</v>
      </c>
      <c r="E49" s="377">
        <v>17.997529847999999</v>
      </c>
      <c r="F49" s="155">
        <v>12145</v>
      </c>
    </row>
    <row r="50" spans="1:6">
      <c r="A50" s="155" t="s">
        <v>120</v>
      </c>
      <c r="B50" s="155">
        <v>2011</v>
      </c>
      <c r="C50" s="377">
        <v>18.095299571000002</v>
      </c>
      <c r="D50" s="155">
        <v>147561</v>
      </c>
      <c r="E50" s="377">
        <v>18.58291388</v>
      </c>
      <c r="F50" s="155">
        <v>14503</v>
      </c>
    </row>
    <row r="51" spans="1:6">
      <c r="A51" s="155" t="s">
        <v>120</v>
      </c>
      <c r="B51" s="155">
        <v>2012</v>
      </c>
      <c r="C51" s="377">
        <v>18.503352684999999</v>
      </c>
      <c r="D51" s="155">
        <v>115579</v>
      </c>
      <c r="E51" s="377">
        <v>19.223446804999998</v>
      </c>
      <c r="F51" s="155">
        <v>11251</v>
      </c>
    </row>
    <row r="52" spans="1:6">
      <c r="A52" s="155" t="s">
        <v>120</v>
      </c>
      <c r="B52" s="155">
        <v>2013</v>
      </c>
      <c r="C52" s="377">
        <v>18.689867917000001</v>
      </c>
      <c r="D52" s="155">
        <v>121969</v>
      </c>
      <c r="E52" s="377">
        <v>19.707101980000001</v>
      </c>
      <c r="F52" s="155">
        <v>10659</v>
      </c>
    </row>
    <row r="53" spans="1:6">
      <c r="A53" s="155" t="s">
        <v>120</v>
      </c>
      <c r="B53" s="155">
        <v>2014</v>
      </c>
      <c r="C53" s="377">
        <v>18.983097414</v>
      </c>
      <c r="D53" s="155">
        <v>129211</v>
      </c>
      <c r="E53" s="377">
        <v>20.147629622</v>
      </c>
      <c r="F53" s="155">
        <v>10357</v>
      </c>
    </row>
    <row r="54" spans="1:6">
      <c r="A54" s="155" t="s">
        <v>120</v>
      </c>
      <c r="B54" s="155">
        <v>2015</v>
      </c>
      <c r="C54" s="377">
        <v>19.277745167999999</v>
      </c>
      <c r="D54" s="155">
        <v>141403</v>
      </c>
      <c r="E54" s="377">
        <v>20.744183754000002</v>
      </c>
      <c r="F54" s="155">
        <v>10144</v>
      </c>
    </row>
    <row r="55" spans="1:6">
      <c r="A55" s="155" t="s">
        <v>120</v>
      </c>
      <c r="B55" s="155">
        <v>2016</v>
      </c>
      <c r="C55" s="377">
        <v>19.475732450999999</v>
      </c>
      <c r="D55" s="155">
        <v>137859</v>
      </c>
      <c r="E55" s="377">
        <v>21.086443586000001</v>
      </c>
      <c r="F55" s="155">
        <v>9324</v>
      </c>
    </row>
    <row r="56" spans="1:6">
      <c r="A56" s="155" t="s">
        <v>120</v>
      </c>
      <c r="B56" s="155">
        <v>2017</v>
      </c>
      <c r="C56" s="377">
        <v>19.467288099000001</v>
      </c>
      <c r="D56" s="155">
        <v>155662</v>
      </c>
      <c r="E56" s="377">
        <v>21.117869524</v>
      </c>
      <c r="F56" s="155">
        <v>9519</v>
      </c>
    </row>
    <row r="57" spans="1:6">
      <c r="A57" s="155" t="s">
        <v>120</v>
      </c>
      <c r="B57" s="155">
        <v>2018</v>
      </c>
      <c r="C57" s="377">
        <v>18.893708932999999</v>
      </c>
      <c r="D57" s="155">
        <v>159496</v>
      </c>
      <c r="E57" s="377">
        <v>19.957648846000001</v>
      </c>
      <c r="F57" s="155">
        <v>10531</v>
      </c>
    </row>
    <row r="58" spans="1:6">
      <c r="A58" s="155" t="s">
        <v>90</v>
      </c>
      <c r="B58" s="155">
        <v>2001</v>
      </c>
      <c r="C58" s="377">
        <v>17.428227493000001</v>
      </c>
      <c r="D58" s="155">
        <v>131046</v>
      </c>
      <c r="E58" s="377">
        <v>13.868804966000001</v>
      </c>
      <c r="F58" s="155">
        <v>9665</v>
      </c>
    </row>
    <row r="59" spans="1:6">
      <c r="A59" s="155" t="s">
        <v>90</v>
      </c>
      <c r="B59" s="155">
        <v>2002</v>
      </c>
      <c r="C59" s="377">
        <v>17.481775932000001</v>
      </c>
      <c r="D59" s="155">
        <v>131255</v>
      </c>
      <c r="E59" s="377">
        <v>14.30205174</v>
      </c>
      <c r="F59" s="155">
        <v>11210</v>
      </c>
    </row>
    <row r="60" spans="1:6">
      <c r="A60" s="155" t="s">
        <v>90</v>
      </c>
      <c r="B60" s="155">
        <v>2003</v>
      </c>
      <c r="C60" s="377">
        <v>17.461635562000001</v>
      </c>
      <c r="D60" s="155">
        <v>132297</v>
      </c>
      <c r="E60" s="377">
        <v>14.875096734</v>
      </c>
      <c r="F60" s="155">
        <v>12922</v>
      </c>
    </row>
    <row r="61" spans="1:6">
      <c r="A61" s="155" t="s">
        <v>90</v>
      </c>
      <c r="B61" s="155">
        <v>2004</v>
      </c>
      <c r="C61" s="377">
        <v>17.488179439</v>
      </c>
      <c r="D61" s="155">
        <v>138699</v>
      </c>
      <c r="E61" s="377">
        <v>15.2407165</v>
      </c>
      <c r="F61" s="155">
        <v>14515</v>
      </c>
    </row>
    <row r="62" spans="1:6">
      <c r="A62" s="155" t="s">
        <v>90</v>
      </c>
      <c r="B62" s="155">
        <v>2005</v>
      </c>
      <c r="C62" s="377">
        <v>17.327706173999999</v>
      </c>
      <c r="D62" s="155">
        <v>145011</v>
      </c>
      <c r="E62" s="377">
        <v>15.557427167</v>
      </c>
      <c r="F62" s="155">
        <v>16682</v>
      </c>
    </row>
    <row r="63" spans="1:6">
      <c r="A63" s="155" t="s">
        <v>90</v>
      </c>
      <c r="B63" s="155">
        <v>2006</v>
      </c>
      <c r="C63" s="377">
        <v>17.295913333000001</v>
      </c>
      <c r="D63" s="155">
        <v>147969</v>
      </c>
      <c r="E63" s="377">
        <v>15.945650430000001</v>
      </c>
      <c r="F63" s="155">
        <v>18703</v>
      </c>
    </row>
    <row r="64" spans="1:6">
      <c r="A64" s="155" t="s">
        <v>90</v>
      </c>
      <c r="B64" s="155">
        <v>2007</v>
      </c>
      <c r="C64" s="377">
        <v>17.358278198000001</v>
      </c>
      <c r="D64" s="155">
        <v>150993</v>
      </c>
      <c r="E64" s="377">
        <v>16.341799673000001</v>
      </c>
      <c r="F64" s="155">
        <v>19548</v>
      </c>
    </row>
    <row r="65" spans="1:6">
      <c r="A65" s="155" t="s">
        <v>90</v>
      </c>
      <c r="B65" s="155">
        <v>2008</v>
      </c>
      <c r="C65" s="377">
        <v>17.489123852999999</v>
      </c>
      <c r="D65" s="155">
        <v>150283</v>
      </c>
      <c r="E65" s="377">
        <v>16.738311534000001</v>
      </c>
      <c r="F65" s="155">
        <v>21025</v>
      </c>
    </row>
    <row r="66" spans="1:6">
      <c r="A66" s="155" t="s">
        <v>90</v>
      </c>
      <c r="B66" s="155">
        <v>2009</v>
      </c>
      <c r="C66" s="377">
        <v>17.730774184000001</v>
      </c>
      <c r="D66" s="155">
        <v>131997</v>
      </c>
      <c r="E66" s="377">
        <v>17.034436677999999</v>
      </c>
      <c r="F66" s="155">
        <v>19456</v>
      </c>
    </row>
    <row r="67" spans="1:6">
      <c r="A67" s="155" t="s">
        <v>90</v>
      </c>
      <c r="B67" s="155">
        <v>2010</v>
      </c>
      <c r="C67" s="377">
        <v>18.098493198</v>
      </c>
      <c r="D67" s="155">
        <v>129745</v>
      </c>
      <c r="E67" s="377">
        <v>17.558504103000001</v>
      </c>
      <c r="F67" s="155">
        <v>20349</v>
      </c>
    </row>
    <row r="68" spans="1:6">
      <c r="A68" s="155" t="s">
        <v>90</v>
      </c>
      <c r="B68" s="155">
        <v>2011</v>
      </c>
      <c r="C68" s="377">
        <v>18.300857085000001</v>
      </c>
      <c r="D68" s="155">
        <v>148760</v>
      </c>
      <c r="E68" s="377">
        <v>18.016586789000002</v>
      </c>
      <c r="F68" s="155">
        <v>23995</v>
      </c>
    </row>
    <row r="69" spans="1:6">
      <c r="A69" s="155" t="s">
        <v>90</v>
      </c>
      <c r="B69" s="155">
        <v>2012</v>
      </c>
      <c r="C69" s="377">
        <v>18.676787056999999</v>
      </c>
      <c r="D69" s="155">
        <v>115707</v>
      </c>
      <c r="E69" s="377">
        <v>18.43724568</v>
      </c>
      <c r="F69" s="155">
        <v>18923</v>
      </c>
    </row>
    <row r="70" spans="1:6">
      <c r="A70" s="155" t="s">
        <v>90</v>
      </c>
      <c r="B70" s="155">
        <v>2013</v>
      </c>
      <c r="C70" s="377">
        <v>18.812874848</v>
      </c>
      <c r="D70" s="155">
        <v>120382</v>
      </c>
      <c r="E70" s="377">
        <v>18.670550787</v>
      </c>
      <c r="F70" s="155">
        <v>17593</v>
      </c>
    </row>
    <row r="71" spans="1:6">
      <c r="A71" s="155" t="s">
        <v>90</v>
      </c>
      <c r="B71" s="155">
        <v>2014</v>
      </c>
      <c r="C71" s="377">
        <v>19.093670518</v>
      </c>
      <c r="D71" s="155">
        <v>127388</v>
      </c>
      <c r="E71" s="377">
        <v>18.973449770999999</v>
      </c>
      <c r="F71" s="155">
        <v>17062</v>
      </c>
    </row>
    <row r="72" spans="1:6">
      <c r="A72" s="155" t="s">
        <v>90</v>
      </c>
      <c r="B72" s="155">
        <v>2015</v>
      </c>
      <c r="C72" s="377">
        <v>19.347235199</v>
      </c>
      <c r="D72" s="155">
        <v>139142</v>
      </c>
      <c r="E72" s="377">
        <v>19.159216909000001</v>
      </c>
      <c r="F72" s="155">
        <v>17316</v>
      </c>
    </row>
    <row r="73" spans="1:6">
      <c r="A73" s="155" t="s">
        <v>90</v>
      </c>
      <c r="B73" s="155">
        <v>2016</v>
      </c>
      <c r="C73" s="377">
        <v>19.546934618000002</v>
      </c>
      <c r="D73" s="155">
        <v>135497</v>
      </c>
      <c r="E73" s="377">
        <v>19.332563012000001</v>
      </c>
      <c r="F73" s="155">
        <v>16227</v>
      </c>
    </row>
    <row r="74" spans="1:6">
      <c r="A74" s="155" t="s">
        <v>90</v>
      </c>
      <c r="B74" s="155">
        <v>2017</v>
      </c>
      <c r="C74" s="377">
        <v>19.491965656000001</v>
      </c>
      <c r="D74" s="155">
        <v>153155</v>
      </c>
      <c r="E74" s="377">
        <v>19.194159160000002</v>
      </c>
      <c r="F74" s="155">
        <v>17429</v>
      </c>
    </row>
    <row r="75" spans="1:6">
      <c r="A75" s="155" t="s">
        <v>90</v>
      </c>
      <c r="B75" s="155">
        <v>2018</v>
      </c>
      <c r="C75" s="377">
        <v>18.896102757000001</v>
      </c>
      <c r="D75" s="155">
        <v>159677</v>
      </c>
      <c r="E75" s="377">
        <v>17.209866946999998</v>
      </c>
      <c r="F75" s="155">
        <v>21871</v>
      </c>
    </row>
    <row r="76" spans="1:6">
      <c r="A76" s="155" t="s">
        <v>91</v>
      </c>
      <c r="B76" s="155">
        <v>2001</v>
      </c>
      <c r="C76" s="377">
        <v>15.172272646</v>
      </c>
      <c r="D76" s="155">
        <v>5619</v>
      </c>
      <c r="E76" s="377">
        <v>0</v>
      </c>
      <c r="F76" s="155">
        <v>0</v>
      </c>
    </row>
    <row r="77" spans="1:6">
      <c r="A77" s="155" t="s">
        <v>91</v>
      </c>
      <c r="B77" s="155">
        <v>2002</v>
      </c>
      <c r="C77" s="377">
        <v>15.873591619000001</v>
      </c>
      <c r="D77" s="155">
        <v>5059</v>
      </c>
      <c r="E77" s="377">
        <v>0</v>
      </c>
      <c r="F77" s="155">
        <v>0</v>
      </c>
    </row>
    <row r="78" spans="1:6">
      <c r="A78" s="155" t="s">
        <v>91</v>
      </c>
      <c r="B78" s="155">
        <v>2003</v>
      </c>
      <c r="C78" s="377">
        <v>15.768258981000001</v>
      </c>
      <c r="D78" s="155">
        <v>5066</v>
      </c>
      <c r="E78" s="377">
        <v>0</v>
      </c>
      <c r="F78" s="155">
        <v>0</v>
      </c>
    </row>
    <row r="79" spans="1:6">
      <c r="A79" s="155" t="s">
        <v>91</v>
      </c>
      <c r="B79" s="155">
        <v>2004</v>
      </c>
      <c r="C79" s="377">
        <v>16.044076862000001</v>
      </c>
      <c r="D79" s="155">
        <v>5048</v>
      </c>
      <c r="E79" s="377">
        <v>0</v>
      </c>
      <c r="F79" s="155">
        <v>0</v>
      </c>
    </row>
    <row r="80" spans="1:6">
      <c r="A80" s="155" t="s">
        <v>91</v>
      </c>
      <c r="B80" s="155">
        <v>2005</v>
      </c>
      <c r="C80" s="377">
        <v>15.255427063999999</v>
      </c>
      <c r="D80" s="155">
        <v>4929</v>
      </c>
      <c r="E80" s="377">
        <v>0</v>
      </c>
      <c r="F80" s="155">
        <v>0</v>
      </c>
    </row>
    <row r="81" spans="1:6">
      <c r="A81" s="155" t="s">
        <v>91</v>
      </c>
      <c r="B81" s="155">
        <v>2006</v>
      </c>
      <c r="C81" s="377">
        <v>12.682651992</v>
      </c>
      <c r="D81" s="155">
        <v>5724</v>
      </c>
      <c r="E81" s="377">
        <v>0</v>
      </c>
      <c r="F81" s="155">
        <v>0</v>
      </c>
    </row>
    <row r="82" spans="1:6">
      <c r="A82" s="155" t="s">
        <v>91</v>
      </c>
      <c r="B82" s="155">
        <v>2007</v>
      </c>
      <c r="C82" s="377">
        <v>12.590792015</v>
      </c>
      <c r="D82" s="155">
        <v>6212</v>
      </c>
      <c r="E82" s="377">
        <v>0</v>
      </c>
      <c r="F82" s="155">
        <v>0</v>
      </c>
    </row>
    <row r="83" spans="1:6">
      <c r="A83" s="155" t="s">
        <v>91</v>
      </c>
      <c r="B83" s="155">
        <v>2008</v>
      </c>
      <c r="C83" s="377">
        <v>12.114559387</v>
      </c>
      <c r="D83" s="155">
        <v>6525</v>
      </c>
      <c r="E83" s="377">
        <v>0</v>
      </c>
      <c r="F83" s="155">
        <v>0</v>
      </c>
    </row>
    <row r="84" spans="1:6">
      <c r="A84" s="155" t="s">
        <v>91</v>
      </c>
      <c r="B84" s="155">
        <v>2009</v>
      </c>
      <c r="C84" s="377">
        <v>11.745342485</v>
      </c>
      <c r="D84" s="155">
        <v>7139</v>
      </c>
      <c r="E84" s="377">
        <v>0</v>
      </c>
      <c r="F84" s="155">
        <v>0</v>
      </c>
    </row>
    <row r="85" spans="1:6">
      <c r="A85" s="155" t="s">
        <v>91</v>
      </c>
      <c r="B85" s="155">
        <v>2010</v>
      </c>
      <c r="C85" s="377">
        <v>12.340824927</v>
      </c>
      <c r="D85" s="155">
        <v>7831</v>
      </c>
      <c r="E85" s="377">
        <v>0</v>
      </c>
      <c r="F85" s="155">
        <v>0</v>
      </c>
    </row>
    <row r="86" spans="1:6">
      <c r="A86" s="155" t="s">
        <v>91</v>
      </c>
      <c r="B86" s="155">
        <v>2011</v>
      </c>
      <c r="C86" s="377">
        <v>11.835123827</v>
      </c>
      <c r="D86" s="155">
        <v>8843</v>
      </c>
      <c r="E86" s="377">
        <v>0</v>
      </c>
      <c r="F86" s="155">
        <v>0</v>
      </c>
    </row>
    <row r="87" spans="1:6">
      <c r="A87" s="155" t="s">
        <v>91</v>
      </c>
      <c r="B87" s="155">
        <v>2012</v>
      </c>
      <c r="C87" s="377">
        <v>12.662330904999999</v>
      </c>
      <c r="D87" s="155">
        <v>5766</v>
      </c>
      <c r="E87" s="377">
        <v>5</v>
      </c>
      <c r="F87" s="155">
        <v>1</v>
      </c>
    </row>
    <row r="88" spans="1:6">
      <c r="A88" s="155" t="s">
        <v>91</v>
      </c>
      <c r="B88" s="155">
        <v>2013</v>
      </c>
      <c r="C88" s="377">
        <v>12.193532254999999</v>
      </c>
      <c r="D88" s="155">
        <v>5999</v>
      </c>
      <c r="E88" s="377">
        <v>0</v>
      </c>
      <c r="F88" s="155">
        <v>0</v>
      </c>
    </row>
    <row r="89" spans="1:6">
      <c r="A89" s="155" t="s">
        <v>91</v>
      </c>
      <c r="B89" s="155">
        <v>2014</v>
      </c>
      <c r="C89" s="377">
        <v>12.068762609</v>
      </c>
      <c r="D89" s="155">
        <v>5948</v>
      </c>
      <c r="E89" s="377">
        <v>0</v>
      </c>
      <c r="F89" s="155">
        <v>0</v>
      </c>
    </row>
    <row r="90" spans="1:6">
      <c r="A90" s="155" t="s">
        <v>91</v>
      </c>
      <c r="B90" s="155">
        <v>2015</v>
      </c>
      <c r="C90" s="377">
        <v>12.833506301</v>
      </c>
      <c r="D90" s="155">
        <v>6745</v>
      </c>
      <c r="E90" s="377">
        <v>7</v>
      </c>
      <c r="F90" s="155">
        <v>1</v>
      </c>
    </row>
    <row r="91" spans="1:6">
      <c r="A91" s="155" t="s">
        <v>91</v>
      </c>
      <c r="B91" s="155">
        <v>2016</v>
      </c>
      <c r="C91" s="377">
        <v>13.32297958</v>
      </c>
      <c r="D91" s="155">
        <v>6954</v>
      </c>
      <c r="E91" s="377">
        <v>4</v>
      </c>
      <c r="F91" s="155">
        <v>2</v>
      </c>
    </row>
    <row r="92" spans="1:6">
      <c r="A92" s="155" t="s">
        <v>91</v>
      </c>
      <c r="B92" s="155">
        <v>2017</v>
      </c>
      <c r="C92" s="377">
        <v>12.800214002000001</v>
      </c>
      <c r="D92" s="155">
        <v>6542</v>
      </c>
      <c r="E92" s="377">
        <v>5.3333333332999997</v>
      </c>
      <c r="F92" s="155">
        <v>3</v>
      </c>
    </row>
    <row r="93" spans="1:6">
      <c r="A93" s="155" t="s">
        <v>91</v>
      </c>
      <c r="B93" s="155">
        <v>2018</v>
      </c>
      <c r="C93" s="377">
        <v>12.147264359999999</v>
      </c>
      <c r="D93" s="155">
        <v>5867</v>
      </c>
      <c r="E93" s="377">
        <v>9</v>
      </c>
      <c r="F93" s="155">
        <v>2</v>
      </c>
    </row>
    <row r="94" spans="1:6">
      <c r="A94" s="155" t="s">
        <v>32</v>
      </c>
      <c r="B94" s="155">
        <v>2001</v>
      </c>
      <c r="C94" s="377">
        <v>30.433070866000001</v>
      </c>
      <c r="D94" s="155">
        <v>127</v>
      </c>
      <c r="E94" s="377">
        <v>17.617312073000001</v>
      </c>
      <c r="F94" s="155">
        <v>878</v>
      </c>
    </row>
    <row r="95" spans="1:6">
      <c r="A95" s="155" t="s">
        <v>32</v>
      </c>
      <c r="B95" s="155">
        <v>2002</v>
      </c>
      <c r="C95" s="377">
        <v>31.066115702000001</v>
      </c>
      <c r="D95" s="155">
        <v>121</v>
      </c>
      <c r="E95" s="377">
        <v>16.384381339000001</v>
      </c>
      <c r="F95" s="155">
        <v>986</v>
      </c>
    </row>
    <row r="96" spans="1:6">
      <c r="A96" s="155" t="s">
        <v>32</v>
      </c>
      <c r="B96" s="155">
        <v>2003</v>
      </c>
      <c r="C96" s="377">
        <v>33.421875</v>
      </c>
      <c r="D96" s="155">
        <v>128</v>
      </c>
      <c r="E96" s="377">
        <v>16.443359375</v>
      </c>
      <c r="F96" s="155">
        <v>1024</v>
      </c>
    </row>
    <row r="97" spans="1:6">
      <c r="A97" s="155" t="s">
        <v>32</v>
      </c>
      <c r="B97" s="155">
        <v>2004</v>
      </c>
      <c r="C97" s="377">
        <v>31.985714286</v>
      </c>
      <c r="D97" s="155">
        <v>140</v>
      </c>
      <c r="E97" s="377">
        <v>15.796296296</v>
      </c>
      <c r="F97" s="155">
        <v>1080</v>
      </c>
    </row>
    <row r="98" spans="1:6">
      <c r="A98" s="155" t="s">
        <v>32</v>
      </c>
      <c r="B98" s="155">
        <v>2005</v>
      </c>
      <c r="C98" s="377">
        <v>34.671999999999997</v>
      </c>
      <c r="D98" s="155">
        <v>125</v>
      </c>
      <c r="E98" s="377">
        <v>15.48608838</v>
      </c>
      <c r="F98" s="155">
        <v>1222</v>
      </c>
    </row>
    <row r="99" spans="1:6">
      <c r="A99" s="155" t="s">
        <v>32</v>
      </c>
      <c r="B99" s="155">
        <v>2006</v>
      </c>
      <c r="C99" s="377">
        <v>32.514851485000001</v>
      </c>
      <c r="D99" s="155">
        <v>101</v>
      </c>
      <c r="E99" s="377">
        <v>15.215231788000001</v>
      </c>
      <c r="F99" s="155">
        <v>1208</v>
      </c>
    </row>
    <row r="100" spans="1:6">
      <c r="A100" s="155" t="s">
        <v>32</v>
      </c>
      <c r="B100" s="155">
        <v>2007</v>
      </c>
      <c r="C100" s="377">
        <v>35.152380952000001</v>
      </c>
      <c r="D100" s="155">
        <v>105</v>
      </c>
      <c r="E100" s="377">
        <v>14.637096774</v>
      </c>
      <c r="F100" s="155">
        <v>1116</v>
      </c>
    </row>
    <row r="101" spans="1:6">
      <c r="A101" s="155" t="s">
        <v>32</v>
      </c>
      <c r="B101" s="155">
        <v>2008</v>
      </c>
      <c r="C101" s="377">
        <v>33.791304347999997</v>
      </c>
      <c r="D101" s="155">
        <v>115</v>
      </c>
      <c r="E101" s="377">
        <v>15.362176628</v>
      </c>
      <c r="F101" s="155">
        <v>1121</v>
      </c>
    </row>
    <row r="102" spans="1:6">
      <c r="A102" s="155" t="s">
        <v>32</v>
      </c>
      <c r="B102" s="155">
        <v>2009</v>
      </c>
      <c r="C102" s="377">
        <v>30.565517240999998</v>
      </c>
      <c r="D102" s="155">
        <v>145</v>
      </c>
      <c r="E102" s="377">
        <v>14.639283046999999</v>
      </c>
      <c r="F102" s="155">
        <v>1339</v>
      </c>
    </row>
    <row r="103" spans="1:6">
      <c r="A103" s="155" t="s">
        <v>32</v>
      </c>
      <c r="B103" s="155">
        <v>2010</v>
      </c>
      <c r="C103" s="377">
        <v>34.928571429000002</v>
      </c>
      <c r="D103" s="155">
        <v>126</v>
      </c>
      <c r="E103" s="377">
        <v>15.291350531000001</v>
      </c>
      <c r="F103" s="155">
        <v>1318</v>
      </c>
    </row>
    <row r="104" spans="1:6">
      <c r="A104" s="155" t="s">
        <v>32</v>
      </c>
      <c r="B104" s="155">
        <v>2011</v>
      </c>
      <c r="C104" s="377">
        <v>36.594059406</v>
      </c>
      <c r="D104" s="155">
        <v>101</v>
      </c>
      <c r="E104" s="377">
        <v>15.757819482</v>
      </c>
      <c r="F104" s="155">
        <v>1119</v>
      </c>
    </row>
    <row r="105" spans="1:6">
      <c r="A105" s="155" t="s">
        <v>32</v>
      </c>
      <c r="B105" s="155">
        <v>2012</v>
      </c>
      <c r="C105" s="377">
        <v>39.089887640000001</v>
      </c>
      <c r="D105" s="155">
        <v>89</v>
      </c>
      <c r="E105" s="377">
        <v>16.159351144999999</v>
      </c>
      <c r="F105" s="155">
        <v>1048</v>
      </c>
    </row>
    <row r="106" spans="1:6">
      <c r="A106" s="155" t="s">
        <v>32</v>
      </c>
      <c r="B106" s="155">
        <v>2013</v>
      </c>
      <c r="C106" s="377">
        <v>37.575000000000003</v>
      </c>
      <c r="D106" s="155">
        <v>80</v>
      </c>
      <c r="E106" s="377">
        <v>15.855314960999999</v>
      </c>
      <c r="F106" s="155">
        <v>1016</v>
      </c>
    </row>
    <row r="107" spans="1:6">
      <c r="A107" s="155" t="s">
        <v>32</v>
      </c>
      <c r="B107" s="155">
        <v>2014</v>
      </c>
      <c r="C107" s="377">
        <v>39.738461538000003</v>
      </c>
      <c r="D107" s="155">
        <v>65</v>
      </c>
      <c r="E107" s="377">
        <v>15.726824457999999</v>
      </c>
      <c r="F107" s="155">
        <v>1014</v>
      </c>
    </row>
    <row r="108" spans="1:6">
      <c r="A108" s="155" t="s">
        <v>32</v>
      </c>
      <c r="B108" s="155">
        <v>2015</v>
      </c>
      <c r="C108" s="377">
        <v>39.333333332999999</v>
      </c>
      <c r="D108" s="155">
        <v>111</v>
      </c>
      <c r="E108" s="377">
        <v>15.254901961</v>
      </c>
      <c r="F108" s="155">
        <v>1377</v>
      </c>
    </row>
    <row r="109" spans="1:6">
      <c r="A109" s="155" t="s">
        <v>32</v>
      </c>
      <c r="B109" s="155">
        <v>2016</v>
      </c>
      <c r="C109" s="377">
        <v>38.712871286999999</v>
      </c>
      <c r="D109" s="155">
        <v>101</v>
      </c>
      <c r="E109" s="377">
        <v>15.958499601</v>
      </c>
      <c r="F109" s="155">
        <v>1253</v>
      </c>
    </row>
    <row r="110" spans="1:6">
      <c r="A110" s="155" t="s">
        <v>32</v>
      </c>
      <c r="B110" s="155">
        <v>2017</v>
      </c>
      <c r="C110" s="377">
        <v>37.038961039</v>
      </c>
      <c r="D110" s="155">
        <v>77</v>
      </c>
      <c r="E110" s="377">
        <v>16.912690354999999</v>
      </c>
      <c r="F110" s="155">
        <v>985</v>
      </c>
    </row>
    <row r="111" spans="1:6">
      <c r="A111" s="155" t="s">
        <v>32</v>
      </c>
      <c r="B111" s="155">
        <v>2018</v>
      </c>
      <c r="C111" s="377">
        <v>33.939393938999999</v>
      </c>
      <c r="D111" s="155">
        <v>66</v>
      </c>
      <c r="E111" s="377">
        <v>14.680655067</v>
      </c>
      <c r="F111" s="155">
        <v>977</v>
      </c>
    </row>
    <row r="112" spans="1:6">
      <c r="A112" s="155" t="s">
        <v>92</v>
      </c>
      <c r="B112" s="155">
        <v>2001</v>
      </c>
      <c r="C112" s="377">
        <v>28.799276673000001</v>
      </c>
      <c r="D112" s="155">
        <v>553</v>
      </c>
      <c r="E112" s="377">
        <v>18.384256171000001</v>
      </c>
      <c r="F112" s="155">
        <v>2998</v>
      </c>
    </row>
    <row r="113" spans="1:6">
      <c r="A113" s="155" t="s">
        <v>92</v>
      </c>
      <c r="B113" s="155">
        <v>2002</v>
      </c>
      <c r="C113" s="377">
        <v>29.922630560999998</v>
      </c>
      <c r="D113" s="155">
        <v>517</v>
      </c>
      <c r="E113" s="377">
        <v>19.192295134999998</v>
      </c>
      <c r="F113" s="155">
        <v>3063</v>
      </c>
    </row>
    <row r="114" spans="1:6">
      <c r="A114" s="155" t="s">
        <v>92</v>
      </c>
      <c r="B114" s="155">
        <v>2003</v>
      </c>
      <c r="C114" s="377">
        <v>30.100877192999999</v>
      </c>
      <c r="D114" s="155">
        <v>456</v>
      </c>
      <c r="E114" s="377">
        <v>19.241911546000001</v>
      </c>
      <c r="F114" s="155">
        <v>3369</v>
      </c>
    </row>
    <row r="115" spans="1:6">
      <c r="A115" s="155" t="s">
        <v>92</v>
      </c>
      <c r="B115" s="155">
        <v>2004</v>
      </c>
      <c r="C115" s="377">
        <v>31.647783251</v>
      </c>
      <c r="D115" s="155">
        <v>406</v>
      </c>
      <c r="E115" s="377">
        <v>19.470638784999998</v>
      </c>
      <c r="F115" s="155">
        <v>3491</v>
      </c>
    </row>
    <row r="116" spans="1:6">
      <c r="A116" s="155" t="s">
        <v>92</v>
      </c>
      <c r="B116" s="155">
        <v>2005</v>
      </c>
      <c r="C116" s="377">
        <v>32.703872437000001</v>
      </c>
      <c r="D116" s="155">
        <v>439</v>
      </c>
      <c r="E116" s="377">
        <v>20.224886757</v>
      </c>
      <c r="F116" s="155">
        <v>3753</v>
      </c>
    </row>
    <row r="117" spans="1:6">
      <c r="A117" s="155" t="s">
        <v>92</v>
      </c>
      <c r="B117" s="155">
        <v>2006</v>
      </c>
      <c r="C117" s="377">
        <v>32.319209039999997</v>
      </c>
      <c r="D117" s="155">
        <v>354</v>
      </c>
      <c r="E117" s="377">
        <v>19.791634981000001</v>
      </c>
      <c r="F117" s="155">
        <v>3945</v>
      </c>
    </row>
    <row r="118" spans="1:6">
      <c r="A118" s="155" t="s">
        <v>92</v>
      </c>
      <c r="B118" s="155">
        <v>2007</v>
      </c>
      <c r="C118" s="377">
        <v>33.502976189999998</v>
      </c>
      <c r="D118" s="155">
        <v>336</v>
      </c>
      <c r="E118" s="377">
        <v>19.906673114</v>
      </c>
      <c r="F118" s="155">
        <v>4136</v>
      </c>
    </row>
    <row r="119" spans="1:6">
      <c r="A119" s="155" t="s">
        <v>92</v>
      </c>
      <c r="B119" s="155">
        <v>2008</v>
      </c>
      <c r="C119" s="377">
        <v>34.667741935000002</v>
      </c>
      <c r="D119" s="155">
        <v>310</v>
      </c>
      <c r="E119" s="377">
        <v>20.467824073999999</v>
      </c>
      <c r="F119" s="155">
        <v>4320</v>
      </c>
    </row>
    <row r="120" spans="1:6">
      <c r="A120" s="155" t="s">
        <v>92</v>
      </c>
      <c r="B120" s="155">
        <v>2009</v>
      </c>
      <c r="C120" s="377">
        <v>34.952554745</v>
      </c>
      <c r="D120" s="155">
        <v>274</v>
      </c>
      <c r="E120" s="377">
        <v>20.855652998</v>
      </c>
      <c r="F120" s="155">
        <v>4219</v>
      </c>
    </row>
    <row r="121" spans="1:6">
      <c r="A121" s="155" t="s">
        <v>92</v>
      </c>
      <c r="B121" s="155">
        <v>2010</v>
      </c>
      <c r="C121" s="377">
        <v>35.922261484000003</v>
      </c>
      <c r="D121" s="155">
        <v>283</v>
      </c>
      <c r="E121" s="377">
        <v>21.525658188000001</v>
      </c>
      <c r="F121" s="155">
        <v>4482</v>
      </c>
    </row>
    <row r="122" spans="1:6">
      <c r="A122" s="155" t="s">
        <v>92</v>
      </c>
      <c r="B122" s="155">
        <v>2011</v>
      </c>
      <c r="C122" s="377">
        <v>33.660792952000001</v>
      </c>
      <c r="D122" s="155">
        <v>227</v>
      </c>
      <c r="E122" s="377">
        <v>22.019087137</v>
      </c>
      <c r="F122" s="155">
        <v>4820</v>
      </c>
    </row>
    <row r="123" spans="1:6">
      <c r="A123" s="155" t="s">
        <v>92</v>
      </c>
      <c r="B123" s="155">
        <v>2012</v>
      </c>
      <c r="C123" s="377">
        <v>37.654639175</v>
      </c>
      <c r="D123" s="155">
        <v>194</v>
      </c>
      <c r="E123" s="377">
        <v>22.264126489999999</v>
      </c>
      <c r="F123" s="155">
        <v>3858</v>
      </c>
    </row>
    <row r="124" spans="1:6">
      <c r="A124" s="155" t="s">
        <v>92</v>
      </c>
      <c r="B124" s="155">
        <v>2013</v>
      </c>
      <c r="C124" s="377">
        <v>35.929292928999999</v>
      </c>
      <c r="D124" s="155">
        <v>99</v>
      </c>
      <c r="E124" s="377">
        <v>22.285714286000001</v>
      </c>
      <c r="F124" s="155">
        <v>3234</v>
      </c>
    </row>
    <row r="125" spans="1:6">
      <c r="A125" s="155" t="s">
        <v>92</v>
      </c>
      <c r="B125" s="155">
        <v>2014</v>
      </c>
      <c r="C125" s="377">
        <v>38.644230769000004</v>
      </c>
      <c r="D125" s="155">
        <v>104</v>
      </c>
      <c r="E125" s="377">
        <v>22.545942081</v>
      </c>
      <c r="F125" s="155">
        <v>2797</v>
      </c>
    </row>
    <row r="126" spans="1:6">
      <c r="A126" s="155" t="s">
        <v>92</v>
      </c>
      <c r="B126" s="155">
        <v>2015</v>
      </c>
      <c r="C126" s="377">
        <v>39.439252336000003</v>
      </c>
      <c r="D126" s="155">
        <v>107</v>
      </c>
      <c r="E126" s="377">
        <v>22.847408828999999</v>
      </c>
      <c r="F126" s="155">
        <v>3126</v>
      </c>
    </row>
    <row r="127" spans="1:6">
      <c r="A127" s="155" t="s">
        <v>92</v>
      </c>
      <c r="B127" s="155">
        <v>2016</v>
      </c>
      <c r="C127" s="377">
        <v>42.396946565</v>
      </c>
      <c r="D127" s="155">
        <v>131</v>
      </c>
      <c r="E127" s="377">
        <v>23.543317663</v>
      </c>
      <c r="F127" s="155">
        <v>2978</v>
      </c>
    </row>
    <row r="128" spans="1:6">
      <c r="A128" s="155" t="s">
        <v>92</v>
      </c>
      <c r="B128" s="155">
        <v>2017</v>
      </c>
      <c r="C128" s="377">
        <v>41.635416667000001</v>
      </c>
      <c r="D128" s="155">
        <v>96</v>
      </c>
      <c r="E128" s="377">
        <v>23.144543714000001</v>
      </c>
      <c r="F128" s="155">
        <v>3134</v>
      </c>
    </row>
    <row r="129" spans="1:6">
      <c r="A129" s="155" t="s">
        <v>92</v>
      </c>
      <c r="B129" s="155">
        <v>2018</v>
      </c>
      <c r="C129" s="377">
        <v>34.774647887</v>
      </c>
      <c r="D129" s="155">
        <v>71</v>
      </c>
      <c r="E129" s="377">
        <v>21.981385162999999</v>
      </c>
      <c r="F129" s="155">
        <v>3653</v>
      </c>
    </row>
  </sheetData>
  <mergeCells count="1">
    <mergeCell ref="M1:N1"/>
  </mergeCells>
  <hyperlinks>
    <hyperlink ref="M1:N1" location="Contents!A1" display="Back to Contents" xr:uid="{00000000-0004-0000-26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A1:T31"/>
  <sheetViews>
    <sheetView workbookViewId="0">
      <selection activeCell="J1" sqref="J1:K1"/>
    </sheetView>
  </sheetViews>
  <sheetFormatPr defaultColWidth="8.85546875" defaultRowHeight="12.75"/>
  <cols>
    <col min="1" max="1" width="15.140625" style="2" customWidth="1"/>
    <col min="2" max="2" width="12.7109375" style="2" customWidth="1"/>
    <col min="3" max="3" width="11.140625" style="2" customWidth="1"/>
    <col min="4" max="4" width="13.28515625" style="2" customWidth="1"/>
    <col min="5" max="5" width="11.85546875" style="2" customWidth="1"/>
    <col min="6" max="6" width="10.42578125" style="2" bestFit="1" customWidth="1"/>
  </cols>
  <sheetData>
    <row r="1" spans="1:20" ht="26.25" customHeight="1">
      <c r="A1" s="98" t="s">
        <v>339</v>
      </c>
      <c r="B1" s="99"/>
      <c r="C1" s="99"/>
      <c r="D1" s="99"/>
      <c r="E1" s="99"/>
      <c r="F1" s="99"/>
      <c r="G1" s="24"/>
      <c r="H1" s="24"/>
      <c r="I1" s="24"/>
      <c r="J1" s="683" t="s">
        <v>473</v>
      </c>
      <c r="K1" s="683"/>
      <c r="L1" s="24"/>
      <c r="M1" s="24"/>
      <c r="N1" s="24"/>
      <c r="O1" s="24"/>
      <c r="P1" s="24"/>
      <c r="Q1" s="24"/>
      <c r="R1" s="24"/>
      <c r="S1" s="24"/>
      <c r="T1" s="24"/>
    </row>
    <row r="2" spans="1:20" ht="38.25">
      <c r="A2" s="67" t="s">
        <v>6</v>
      </c>
      <c r="B2" s="67" t="s">
        <v>7</v>
      </c>
      <c r="C2" s="67" t="s">
        <v>428</v>
      </c>
      <c r="D2" s="67" t="s">
        <v>429</v>
      </c>
      <c r="E2" s="67" t="s">
        <v>679</v>
      </c>
      <c r="F2" s="530" t="s">
        <v>383</v>
      </c>
    </row>
    <row r="3" spans="1:20">
      <c r="A3" s="8">
        <v>18252.120953000001</v>
      </c>
      <c r="B3" s="8">
        <v>17488.168577</v>
      </c>
      <c r="C3" s="8">
        <v>7847.9159394999997</v>
      </c>
      <c r="D3" s="8">
        <v>1285.8493814999999</v>
      </c>
      <c r="E3" s="8">
        <v>3074.1343161</v>
      </c>
      <c r="F3" s="97">
        <v>727.59150390000002</v>
      </c>
    </row>
    <row r="4" spans="1:20">
      <c r="A4" s="100"/>
      <c r="B4" s="100">
        <f>SUM(A3:B3)</f>
        <v>35740.289530000002</v>
      </c>
      <c r="C4" s="100"/>
      <c r="D4" s="100">
        <f>SUM(C3:D3)</f>
        <v>9133.7653209999989</v>
      </c>
      <c r="E4" s="100"/>
      <c r="F4" s="100"/>
    </row>
    <row r="5" spans="1:20">
      <c r="A5" s="678">
        <f>A3/$E9</f>
        <v>0.37497335844218371</v>
      </c>
      <c r="B5" s="678">
        <f t="shared" ref="B5:F5" si="0">B3/$E9</f>
        <v>0.35927864609306781</v>
      </c>
      <c r="C5" s="678">
        <f t="shared" si="0"/>
        <v>0.16122835281357126</v>
      </c>
      <c r="D5" s="678">
        <f t="shared" si="0"/>
        <v>2.6416615486684569E-2</v>
      </c>
      <c r="E5" s="678">
        <f t="shared" si="0"/>
        <v>6.3155316128940986E-2</v>
      </c>
      <c r="F5" s="678">
        <f t="shared" si="0"/>
        <v>1.4947711035551684E-2</v>
      </c>
    </row>
    <row r="7" spans="1:20">
      <c r="A7" s="101"/>
    </row>
    <row r="8" spans="1:20" ht="38.25">
      <c r="A8" s="4" t="s">
        <v>9</v>
      </c>
      <c r="B8" s="4" t="s">
        <v>10</v>
      </c>
      <c r="C8" s="120" t="s">
        <v>679</v>
      </c>
      <c r="D8" s="4" t="s">
        <v>383</v>
      </c>
    </row>
    <row r="9" spans="1:20">
      <c r="A9" s="8">
        <f>B4</f>
        <v>35740.289530000002</v>
      </c>
      <c r="B9" s="8">
        <f>D4</f>
        <v>9133.7653209999989</v>
      </c>
      <c r="C9" s="8">
        <f>E3</f>
        <v>3074.1343161</v>
      </c>
      <c r="D9" s="5">
        <f>F3</f>
        <v>727.59150390000002</v>
      </c>
      <c r="E9" s="5">
        <f>SUM(A9:D9)</f>
        <v>48675.780671</v>
      </c>
    </row>
    <row r="11" spans="1:20">
      <c r="A11" s="679">
        <f>A9/$E9</f>
        <v>0.73425200453525152</v>
      </c>
      <c r="B11" s="679">
        <f t="shared" ref="B11:D11" si="1">B9/$E9</f>
        <v>0.18764496830025579</v>
      </c>
      <c r="C11" s="679">
        <f t="shared" si="1"/>
        <v>6.3155316128940986E-2</v>
      </c>
      <c r="D11" s="679">
        <f t="shared" si="1"/>
        <v>1.4947711035551684E-2</v>
      </c>
    </row>
    <row r="12" spans="1:20">
      <c r="A12" s="151"/>
      <c r="B12" s="151"/>
      <c r="C12" s="151"/>
      <c r="D12" s="151"/>
      <c r="E12" s="151"/>
      <c r="F12" s="151"/>
    </row>
    <row r="13" spans="1:20">
      <c r="A13"/>
      <c r="B13"/>
      <c r="C13"/>
      <c r="D13"/>
      <c r="E13"/>
    </row>
    <row r="30" spans="1:6">
      <c r="A30"/>
      <c r="B30"/>
      <c r="C30"/>
      <c r="D30"/>
      <c r="E30"/>
      <c r="F30"/>
    </row>
    <row r="31" spans="1:6">
      <c r="A31"/>
      <c r="B31"/>
      <c r="C31"/>
      <c r="D31"/>
      <c r="E31"/>
      <c r="F31"/>
    </row>
  </sheetData>
  <mergeCells count="1">
    <mergeCell ref="J1:K1"/>
  </mergeCells>
  <phoneticPr fontId="0" type="noConversion"/>
  <hyperlinks>
    <hyperlink ref="J1:K1" location="Contents!A1" display="Back to Contents" xr:uid="{00000000-0004-0000-0300-000000000000}"/>
  </hyperlinks>
  <pageMargins left="0.75" right="0.75" top="1" bottom="1" header="0.5" footer="0.5"/>
  <pageSetup paperSize="9" orientation="landscape" horizontalDpi="4294967292" verticalDpi="4294967292"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5" tint="0.39997558519241921"/>
  </sheetPr>
  <dimension ref="A1:W47"/>
  <sheetViews>
    <sheetView workbookViewId="0">
      <selection activeCell="M1" sqref="M1:N1"/>
    </sheetView>
  </sheetViews>
  <sheetFormatPr defaultRowHeight="12.75"/>
  <sheetData>
    <row r="1" spans="1:23" ht="26.25" customHeight="1">
      <c r="A1" s="28" t="s">
        <v>595</v>
      </c>
      <c r="B1" s="27"/>
      <c r="C1" s="27"/>
      <c r="D1" s="27"/>
      <c r="E1" s="27"/>
      <c r="F1" s="27"/>
      <c r="G1" s="27"/>
      <c r="H1" s="27"/>
      <c r="I1" s="27"/>
      <c r="J1" s="27"/>
      <c r="K1" s="27"/>
      <c r="L1" s="27"/>
      <c r="M1" s="684" t="s">
        <v>473</v>
      </c>
      <c r="N1" s="684"/>
      <c r="O1" s="27"/>
      <c r="P1" s="27"/>
      <c r="Q1" s="27"/>
      <c r="R1" s="27"/>
      <c r="S1" s="27"/>
      <c r="T1" s="27"/>
      <c r="U1" s="27"/>
      <c r="V1" s="27"/>
      <c r="W1" s="27"/>
    </row>
    <row r="2" spans="1:23">
      <c r="B2" s="701" t="s">
        <v>601</v>
      </c>
      <c r="C2" s="701"/>
      <c r="D2" s="702" t="s">
        <v>602</v>
      </c>
      <c r="E2" s="702"/>
      <c r="F2" s="703" t="s">
        <v>603</v>
      </c>
      <c r="G2" s="703"/>
    </row>
    <row r="3" spans="1:23">
      <c r="A3" s="222" t="s">
        <v>596</v>
      </c>
      <c r="B3" s="222" t="s">
        <v>597</v>
      </c>
      <c r="C3" s="222" t="s">
        <v>598</v>
      </c>
      <c r="D3" s="222" t="s">
        <v>599</v>
      </c>
      <c r="E3" s="222" t="s">
        <v>600</v>
      </c>
      <c r="F3" s="155" t="s">
        <v>176</v>
      </c>
      <c r="G3" s="155" t="s">
        <v>213</v>
      </c>
      <c r="H3" s="155"/>
    </row>
    <row r="4" spans="1:23">
      <c r="A4" s="222">
        <v>2001</v>
      </c>
      <c r="B4" s="314">
        <v>186884.02922</v>
      </c>
      <c r="C4" s="314">
        <v>176163</v>
      </c>
      <c r="D4" s="314">
        <v>182820.19777999999</v>
      </c>
      <c r="E4" s="314">
        <v>167682</v>
      </c>
      <c r="F4" s="314">
        <v>174563.45801999999</v>
      </c>
      <c r="G4" s="314">
        <v>196670</v>
      </c>
      <c r="H4" s="155"/>
    </row>
    <row r="5" spans="1:23">
      <c r="A5" s="222">
        <v>2002</v>
      </c>
      <c r="B5" s="314">
        <v>193653.15062</v>
      </c>
      <c r="C5" s="314">
        <v>181499</v>
      </c>
      <c r="D5" s="314">
        <v>189956.97635000001</v>
      </c>
      <c r="E5" s="314">
        <v>172204</v>
      </c>
      <c r="F5" s="314">
        <v>179905.29887999999</v>
      </c>
      <c r="G5" s="314">
        <v>203439</v>
      </c>
      <c r="H5" s="155"/>
    </row>
    <row r="6" spans="1:23">
      <c r="A6" s="222">
        <v>2003</v>
      </c>
      <c r="B6" s="314">
        <v>198704.71257</v>
      </c>
      <c r="C6" s="314">
        <v>187434</v>
      </c>
      <c r="D6" s="314">
        <v>198259.88005000001</v>
      </c>
      <c r="E6" s="314">
        <v>176688</v>
      </c>
      <c r="F6" s="314">
        <v>185715.37714999999</v>
      </c>
      <c r="G6" s="314">
        <v>211010</v>
      </c>
      <c r="H6" s="155"/>
    </row>
    <row r="7" spans="1:23">
      <c r="A7" s="222">
        <v>2004</v>
      </c>
      <c r="B7" s="314">
        <v>206966.39327</v>
      </c>
      <c r="C7" s="314">
        <v>191391</v>
      </c>
      <c r="D7" s="314">
        <v>205116.16398000001</v>
      </c>
      <c r="E7" s="314">
        <v>179880</v>
      </c>
      <c r="F7" s="314">
        <v>190145.60410999999</v>
      </c>
      <c r="G7" s="314">
        <v>216152</v>
      </c>
      <c r="H7" s="155"/>
    </row>
    <row r="8" spans="1:23">
      <c r="A8" s="222">
        <v>2005</v>
      </c>
      <c r="B8" s="314">
        <v>210577.49731999999</v>
      </c>
      <c r="C8" s="314">
        <v>194362</v>
      </c>
      <c r="D8" s="314">
        <v>210613.54757</v>
      </c>
      <c r="E8" s="314">
        <v>182813</v>
      </c>
      <c r="F8" s="314">
        <v>193132.45409000001</v>
      </c>
      <c r="G8" s="314">
        <v>221555</v>
      </c>
      <c r="H8" s="155"/>
    </row>
    <row r="9" spans="1:23">
      <c r="A9" s="222">
        <v>2006</v>
      </c>
      <c r="B9" s="314">
        <v>216741.30402000001</v>
      </c>
      <c r="C9" s="314">
        <v>200082</v>
      </c>
      <c r="D9" s="314">
        <v>223532.10616</v>
      </c>
      <c r="E9" s="314">
        <v>185301</v>
      </c>
      <c r="F9" s="314">
        <v>198059.73491999999</v>
      </c>
      <c r="G9" s="314">
        <v>237093</v>
      </c>
      <c r="H9" s="155"/>
    </row>
    <row r="10" spans="1:23">
      <c r="A10" s="222">
        <v>2007</v>
      </c>
      <c r="B10" s="314">
        <v>221842.62129000001</v>
      </c>
      <c r="C10" s="314">
        <v>201303</v>
      </c>
      <c r="D10" s="314">
        <v>224438.82094999999</v>
      </c>
      <c r="E10" s="314">
        <v>188693</v>
      </c>
      <c r="F10" s="314">
        <v>199641.50472999999</v>
      </c>
      <c r="G10" s="314">
        <v>240837</v>
      </c>
      <c r="H10" s="155"/>
    </row>
    <row r="11" spans="1:23">
      <c r="A11" s="222">
        <v>2008</v>
      </c>
      <c r="B11" s="314">
        <v>226988.92757999999</v>
      </c>
      <c r="C11" s="314">
        <v>203949</v>
      </c>
      <c r="D11" s="314">
        <v>227045.71163999999</v>
      </c>
      <c r="E11" s="314">
        <v>192768</v>
      </c>
      <c r="F11" s="314">
        <v>202573.81688999999</v>
      </c>
      <c r="G11" s="314">
        <v>243930</v>
      </c>
      <c r="H11" s="155"/>
    </row>
    <row r="12" spans="1:23">
      <c r="A12" s="222">
        <v>2009</v>
      </c>
      <c r="B12" s="314">
        <v>231355.56456999999</v>
      </c>
      <c r="C12" s="314">
        <v>205271</v>
      </c>
      <c r="D12" s="314">
        <v>227229.18711</v>
      </c>
      <c r="E12" s="314">
        <v>196092</v>
      </c>
      <c r="F12" s="314">
        <v>204224.89572</v>
      </c>
      <c r="G12" s="314">
        <v>246821</v>
      </c>
      <c r="H12" s="392"/>
      <c r="I12" s="40"/>
      <c r="J12" s="40"/>
    </row>
    <row r="13" spans="1:23">
      <c r="A13" s="222">
        <v>2010</v>
      </c>
      <c r="B13" s="314">
        <v>238509.04832</v>
      </c>
      <c r="C13" s="314">
        <v>208269</v>
      </c>
      <c r="D13" s="314">
        <v>230010.05231</v>
      </c>
      <c r="E13" s="314">
        <v>200600</v>
      </c>
      <c r="F13" s="314">
        <v>207499.61772000001</v>
      </c>
      <c r="G13" s="314">
        <v>253470</v>
      </c>
      <c r="H13" s="392"/>
      <c r="I13" s="40"/>
      <c r="J13" s="40"/>
    </row>
    <row r="14" spans="1:23">
      <c r="A14" s="222">
        <v>2011</v>
      </c>
      <c r="B14" s="314">
        <v>243881.51052000001</v>
      </c>
      <c r="C14" s="314">
        <v>212668</v>
      </c>
      <c r="D14" s="314">
        <v>234310.2347</v>
      </c>
      <c r="E14" s="314">
        <v>206039</v>
      </c>
      <c r="F14" s="314">
        <v>212098.44498</v>
      </c>
      <c r="G14" s="314">
        <v>259075</v>
      </c>
      <c r="H14" s="392"/>
      <c r="I14" s="40"/>
      <c r="J14" s="40"/>
    </row>
    <row r="15" spans="1:23">
      <c r="A15" s="222">
        <v>2012</v>
      </c>
      <c r="B15" s="314">
        <v>250126.68038000001</v>
      </c>
      <c r="C15" s="314">
        <v>213977</v>
      </c>
      <c r="D15" s="314">
        <v>235030.70121</v>
      </c>
      <c r="E15" s="314">
        <v>208913</v>
      </c>
      <c r="F15" s="314">
        <v>214035.6483</v>
      </c>
      <c r="G15" s="314">
        <v>261755</v>
      </c>
      <c r="H15" s="392"/>
      <c r="I15" s="40"/>
      <c r="J15" s="40"/>
    </row>
    <row r="16" spans="1:23">
      <c r="A16" s="222">
        <v>2013</v>
      </c>
      <c r="B16" s="314">
        <v>252335.40129000001</v>
      </c>
      <c r="C16" s="314">
        <v>216197</v>
      </c>
      <c r="D16" s="314">
        <v>236261.54754999999</v>
      </c>
      <c r="E16" s="314">
        <v>211562</v>
      </c>
      <c r="F16" s="314">
        <v>216439.91170999999</v>
      </c>
      <c r="G16" s="314">
        <v>263642</v>
      </c>
      <c r="H16" s="392"/>
      <c r="I16" s="40"/>
      <c r="J16" s="40"/>
    </row>
    <row r="17" spans="1:10">
      <c r="A17" s="222">
        <v>2014</v>
      </c>
      <c r="B17" s="314">
        <v>257590.97214999999</v>
      </c>
      <c r="C17" s="314">
        <v>217245</v>
      </c>
      <c r="D17" s="314">
        <v>236307.22886999999</v>
      </c>
      <c r="E17" s="314">
        <v>213633</v>
      </c>
      <c r="F17" s="314">
        <v>217674.59560999999</v>
      </c>
      <c r="G17" s="314">
        <v>267324</v>
      </c>
      <c r="H17" s="392"/>
      <c r="I17" s="40"/>
      <c r="J17" s="40"/>
    </row>
    <row r="18" spans="1:10">
      <c r="A18" s="222">
        <v>2015</v>
      </c>
      <c r="B18" s="314">
        <v>256895.23741999999</v>
      </c>
      <c r="C18" s="314">
        <v>216687</v>
      </c>
      <c r="D18" s="314">
        <v>234881.31675999999</v>
      </c>
      <c r="E18" s="314">
        <v>213190</v>
      </c>
      <c r="F18" s="314">
        <v>216941.77713</v>
      </c>
      <c r="G18" s="314">
        <v>266420</v>
      </c>
      <c r="H18" s="392"/>
      <c r="I18" s="40"/>
      <c r="J18" s="40"/>
    </row>
    <row r="19" spans="1:10">
      <c r="A19" s="222">
        <v>2016</v>
      </c>
      <c r="B19" s="314">
        <v>259743.06760000001</v>
      </c>
      <c r="C19" s="314">
        <v>216909</v>
      </c>
      <c r="D19" s="314">
        <v>235358.52841999999</v>
      </c>
      <c r="E19" s="314">
        <v>213773</v>
      </c>
      <c r="F19" s="314">
        <v>217444.01532999999</v>
      </c>
      <c r="G19" s="314">
        <v>266921</v>
      </c>
      <c r="H19" s="392"/>
      <c r="I19" s="40"/>
      <c r="J19" s="40"/>
    </row>
    <row r="20" spans="1:10">
      <c r="A20" s="222">
        <v>2017</v>
      </c>
      <c r="B20" s="314">
        <v>256628.42465</v>
      </c>
      <c r="C20" s="314">
        <v>213484</v>
      </c>
      <c r="D20" s="314">
        <v>230697.61025999999</v>
      </c>
      <c r="E20" s="314">
        <v>210683</v>
      </c>
      <c r="F20" s="314">
        <v>213889.17089000001</v>
      </c>
      <c r="G20" s="314">
        <v>262929</v>
      </c>
      <c r="H20" s="40"/>
      <c r="I20" s="40"/>
      <c r="J20" s="40"/>
    </row>
    <row r="21" spans="1:10">
      <c r="A21" s="222">
        <v>2018</v>
      </c>
      <c r="B21" s="314">
        <v>238921.31307999999</v>
      </c>
      <c r="C21" s="314">
        <v>203178</v>
      </c>
      <c r="D21" s="314">
        <v>215806.38464999999</v>
      </c>
      <c r="E21" s="314">
        <v>202544</v>
      </c>
      <c r="F21" s="314">
        <v>203616.67073000001</v>
      </c>
      <c r="G21" s="314">
        <v>243272</v>
      </c>
      <c r="H21" s="40"/>
      <c r="I21" s="40"/>
      <c r="J21" s="40"/>
    </row>
    <row r="22" spans="1:10">
      <c r="A22" s="40"/>
      <c r="B22" s="40"/>
      <c r="C22" s="40"/>
      <c r="D22" s="40"/>
      <c r="E22" s="40"/>
      <c r="F22" s="40"/>
      <c r="G22" s="61"/>
      <c r="H22" s="40"/>
      <c r="I22" s="40"/>
      <c r="J22" s="40"/>
    </row>
    <row r="23" spans="1:10">
      <c r="A23" s="40"/>
      <c r="B23" s="40"/>
      <c r="F23" s="40"/>
      <c r="G23" s="61"/>
      <c r="H23" s="40"/>
      <c r="I23" s="40"/>
      <c r="J23" s="40"/>
    </row>
    <row r="24" spans="1:10">
      <c r="A24" s="40"/>
      <c r="B24" s="40"/>
      <c r="F24" s="40"/>
      <c r="G24" s="61"/>
      <c r="H24" s="40"/>
      <c r="I24" s="40"/>
      <c r="J24" s="40"/>
    </row>
    <row r="25" spans="1:10">
      <c r="H25" s="40"/>
      <c r="I25" s="40"/>
      <c r="J25" s="40"/>
    </row>
    <row r="26" spans="1:10">
      <c r="H26" s="40"/>
      <c r="I26" s="40"/>
      <c r="J26" s="40"/>
    </row>
    <row r="27" spans="1:10">
      <c r="H27" s="40"/>
      <c r="I27" s="40"/>
      <c r="J27" s="40"/>
    </row>
    <row r="28" spans="1:10">
      <c r="H28" s="40"/>
      <c r="I28" s="40"/>
      <c r="J28" s="40"/>
    </row>
    <row r="29" spans="1:10">
      <c r="H29" s="40"/>
      <c r="I29" s="40"/>
      <c r="J29" s="40"/>
    </row>
    <row r="30" spans="1:10">
      <c r="H30" s="40"/>
      <c r="I30" s="40"/>
      <c r="J30" s="40"/>
    </row>
    <row r="31" spans="1:10">
      <c r="H31" s="40"/>
      <c r="I31" s="40"/>
      <c r="J31" s="40"/>
    </row>
    <row r="32" spans="1:10">
      <c r="H32" s="40"/>
      <c r="I32" s="40"/>
      <c r="J32" s="40"/>
    </row>
    <row r="33" spans="4:13">
      <c r="H33" s="40"/>
      <c r="I33" s="40"/>
      <c r="J33" s="40"/>
    </row>
    <row r="34" spans="4:13">
      <c r="H34" s="40"/>
      <c r="I34" s="40"/>
      <c r="J34" s="40"/>
    </row>
    <row r="35" spans="4:13">
      <c r="H35" s="40"/>
      <c r="I35" s="40"/>
      <c r="J35" s="40"/>
    </row>
    <row r="36" spans="4:13">
      <c r="H36" s="40"/>
      <c r="I36" s="40"/>
      <c r="J36" s="40"/>
    </row>
    <row r="37" spans="4:13">
      <c r="H37" s="40"/>
      <c r="I37" s="40"/>
      <c r="J37" s="40"/>
    </row>
    <row r="38" spans="4:13">
      <c r="H38" s="40"/>
      <c r="I38" s="40"/>
      <c r="J38" s="40"/>
    </row>
    <row r="39" spans="4:13">
      <c r="H39" s="40"/>
      <c r="I39" s="40"/>
      <c r="J39" s="40"/>
      <c r="K39" s="16"/>
      <c r="L39" s="16"/>
      <c r="M39" s="16"/>
    </row>
    <row r="40" spans="4:13">
      <c r="H40" s="40"/>
      <c r="I40" s="40"/>
      <c r="J40" s="40"/>
      <c r="K40" s="16"/>
      <c r="L40" s="16"/>
      <c r="M40" s="16"/>
    </row>
    <row r="41" spans="4:13">
      <c r="D41" s="40"/>
      <c r="H41" s="40"/>
      <c r="I41" s="40"/>
      <c r="J41" s="40"/>
      <c r="K41" s="16"/>
      <c r="L41" s="16"/>
      <c r="M41" s="16"/>
    </row>
    <row r="42" spans="4:13">
      <c r="D42" s="40"/>
      <c r="H42" s="40"/>
      <c r="I42" s="40"/>
      <c r="J42" s="40"/>
      <c r="K42" s="16"/>
      <c r="L42" s="16"/>
      <c r="M42" s="16"/>
    </row>
    <row r="43" spans="4:13">
      <c r="D43" s="40"/>
      <c r="H43" s="40"/>
      <c r="I43" s="40"/>
      <c r="J43" s="40"/>
      <c r="K43" s="16"/>
      <c r="L43" s="16"/>
      <c r="M43" s="16"/>
    </row>
    <row r="44" spans="4:13">
      <c r="D44" s="40"/>
      <c r="E44" s="40"/>
      <c r="F44" s="40"/>
      <c r="G44" s="40"/>
      <c r="H44" s="40"/>
      <c r="I44" s="40"/>
      <c r="J44" s="40"/>
      <c r="K44" s="16"/>
      <c r="L44" s="16"/>
      <c r="M44" s="16"/>
    </row>
    <row r="45" spans="4:13">
      <c r="D45" s="40"/>
      <c r="E45" s="40"/>
      <c r="F45" s="40"/>
      <c r="G45" s="40"/>
      <c r="H45" s="40"/>
      <c r="I45" s="40"/>
      <c r="J45" s="40"/>
    </row>
    <row r="46" spans="4:13">
      <c r="D46" s="40"/>
      <c r="E46" s="40"/>
      <c r="F46" s="40"/>
      <c r="G46" s="40"/>
      <c r="H46" s="40"/>
      <c r="I46" s="40"/>
      <c r="J46" s="40"/>
    </row>
    <row r="47" spans="4:13">
      <c r="D47" s="40"/>
      <c r="E47" s="40"/>
      <c r="F47" s="40"/>
      <c r="G47" s="40"/>
    </row>
  </sheetData>
  <mergeCells count="4">
    <mergeCell ref="M1:N1"/>
    <mergeCell ref="B2:C2"/>
    <mergeCell ref="D2:E2"/>
    <mergeCell ref="F2:G2"/>
  </mergeCells>
  <hyperlinks>
    <hyperlink ref="M1:N1" location="Contents!A1" display="Back to Contents" xr:uid="{00000000-0004-0000-2700-000000000000}"/>
  </hyperlink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5" tint="0.39997558519241921"/>
  </sheetPr>
  <dimension ref="A1:AD54"/>
  <sheetViews>
    <sheetView workbookViewId="0">
      <selection activeCell="M1" sqref="M1:N1"/>
    </sheetView>
  </sheetViews>
  <sheetFormatPr defaultRowHeight="12.75"/>
  <cols>
    <col min="12" max="12" width="3.140625" customWidth="1"/>
  </cols>
  <sheetData>
    <row r="1" spans="1:30" ht="25.5" customHeight="1">
      <c r="A1" s="28" t="s">
        <v>595</v>
      </c>
      <c r="B1" s="27"/>
      <c r="C1" s="27"/>
      <c r="D1" s="27"/>
      <c r="E1" s="27"/>
      <c r="F1" s="27"/>
      <c r="G1" s="27"/>
      <c r="H1" s="27"/>
      <c r="I1" s="27"/>
      <c r="J1" s="27"/>
      <c r="K1" s="27"/>
      <c r="L1" s="27"/>
      <c r="M1" s="684" t="s">
        <v>473</v>
      </c>
      <c r="N1" s="684"/>
      <c r="O1" s="27"/>
      <c r="P1" s="27"/>
      <c r="Q1" s="27"/>
      <c r="R1" s="27"/>
      <c r="S1" s="27"/>
      <c r="T1" s="27"/>
      <c r="U1" s="27"/>
      <c r="V1" s="27"/>
      <c r="W1" s="27"/>
    </row>
    <row r="2" spans="1:30" s="44" customFormat="1" ht="18.75" customHeight="1">
      <c r="A2" s="69"/>
      <c r="B2" s="124" t="s">
        <v>848</v>
      </c>
      <c r="C2" s="127"/>
      <c r="D2" s="127"/>
      <c r="E2" s="127"/>
      <c r="F2" s="127"/>
      <c r="G2" s="127"/>
      <c r="H2" s="127"/>
      <c r="I2" s="127"/>
      <c r="J2" s="127"/>
      <c r="K2" s="126"/>
      <c r="L2" s="121"/>
      <c r="M2" s="124" t="s">
        <v>607</v>
      </c>
      <c r="N2" s="125"/>
      <c r="O2" s="126"/>
      <c r="P2" s="121"/>
      <c r="Q2" s="121"/>
      <c r="R2" s="121"/>
      <c r="S2" s="121"/>
      <c r="T2" s="121"/>
      <c r="U2" s="121"/>
      <c r="V2" s="121"/>
      <c r="W2" s="121"/>
    </row>
    <row r="3" spans="1:30" s="44" customFormat="1">
      <c r="B3" s="704" t="s">
        <v>379</v>
      </c>
      <c r="C3" s="705"/>
      <c r="D3" s="705"/>
      <c r="E3" s="705"/>
      <c r="F3" s="706"/>
      <c r="G3" s="707" t="s">
        <v>380</v>
      </c>
      <c r="H3" s="708"/>
      <c r="I3" s="708"/>
      <c r="J3" s="708"/>
      <c r="K3" s="709"/>
      <c r="M3" s="122" t="s">
        <v>608</v>
      </c>
      <c r="T3"/>
      <c r="U3"/>
      <c r="V3"/>
      <c r="W3"/>
      <c r="X3"/>
      <c r="Y3"/>
      <c r="Z3"/>
      <c r="AA3"/>
      <c r="AB3"/>
      <c r="AC3"/>
      <c r="AD3"/>
    </row>
    <row r="4" spans="1:30">
      <c r="A4" s="155" t="s">
        <v>596</v>
      </c>
      <c r="B4" s="155" t="s">
        <v>604</v>
      </c>
      <c r="C4" s="155" t="s">
        <v>605</v>
      </c>
      <c r="D4" s="155" t="s">
        <v>606</v>
      </c>
      <c r="E4" s="155" t="s">
        <v>609</v>
      </c>
      <c r="F4" s="155" t="s">
        <v>308</v>
      </c>
      <c r="G4" s="155" t="s">
        <v>604</v>
      </c>
      <c r="H4" s="155" t="s">
        <v>605</v>
      </c>
      <c r="I4" s="155" t="s">
        <v>606</v>
      </c>
      <c r="J4" s="155" t="s">
        <v>609</v>
      </c>
      <c r="K4" s="155" t="s">
        <v>308</v>
      </c>
      <c r="M4" s="2" t="s">
        <v>596</v>
      </c>
      <c r="N4" t="s">
        <v>176</v>
      </c>
      <c r="O4" t="s">
        <v>213</v>
      </c>
    </row>
    <row r="5" spans="1:30">
      <c r="A5" s="155">
        <v>2001</v>
      </c>
      <c r="B5" s="366">
        <v>147821.41683999999</v>
      </c>
      <c r="C5" s="366">
        <v>159864.54193000001</v>
      </c>
      <c r="D5" s="366">
        <v>184338.61634000001</v>
      </c>
      <c r="E5" s="366">
        <v>186107.46481</v>
      </c>
      <c r="F5" s="366">
        <v>206559.21054999999</v>
      </c>
      <c r="G5" s="366">
        <v>150032.58098</v>
      </c>
      <c r="H5" s="366">
        <v>176515.17027</v>
      </c>
      <c r="I5" s="366">
        <v>199750.37880999999</v>
      </c>
      <c r="J5" s="366">
        <v>204494.88308999999</v>
      </c>
      <c r="K5" s="366">
        <v>216621.91613</v>
      </c>
      <c r="L5" s="155"/>
      <c r="M5" s="222">
        <v>2001</v>
      </c>
      <c r="N5" s="314">
        <v>1861.2376228999999</v>
      </c>
      <c r="O5" s="314">
        <v>2140</v>
      </c>
    </row>
    <row r="6" spans="1:30">
      <c r="A6" s="155">
        <v>2002</v>
      </c>
      <c r="B6" s="366">
        <v>152802.21424999999</v>
      </c>
      <c r="C6" s="366">
        <v>165668.30911999999</v>
      </c>
      <c r="D6" s="366">
        <v>188674.45358999999</v>
      </c>
      <c r="E6" s="366">
        <v>190735.30024000001</v>
      </c>
      <c r="F6" s="366">
        <v>214356.21987999999</v>
      </c>
      <c r="G6" s="366">
        <v>157944.69592999999</v>
      </c>
      <c r="H6" s="366">
        <v>184548.16866</v>
      </c>
      <c r="I6" s="366">
        <v>205652.68567000001</v>
      </c>
      <c r="J6" s="366">
        <v>211108.16380000001</v>
      </c>
      <c r="K6" s="366">
        <v>216030.30128000001</v>
      </c>
      <c r="L6" s="155"/>
      <c r="M6" s="222">
        <v>2002</v>
      </c>
      <c r="N6" s="314">
        <v>1875.7613481999999</v>
      </c>
      <c r="O6" s="314">
        <v>2201</v>
      </c>
    </row>
    <row r="7" spans="1:30">
      <c r="A7" s="155">
        <v>2003</v>
      </c>
      <c r="B7" s="366">
        <v>162695.90843000001</v>
      </c>
      <c r="C7" s="366">
        <v>172691.32861</v>
      </c>
      <c r="D7" s="366">
        <v>192676.89405999999</v>
      </c>
      <c r="E7" s="366">
        <v>195321.91195000001</v>
      </c>
      <c r="F7" s="366">
        <v>215433.67842000001</v>
      </c>
      <c r="G7" s="366">
        <v>160413.22789000001</v>
      </c>
      <c r="H7" s="366">
        <v>189903.88086</v>
      </c>
      <c r="I7" s="366">
        <v>213389.59492999999</v>
      </c>
      <c r="J7" s="366">
        <v>220349.927</v>
      </c>
      <c r="K7" s="366">
        <v>217322.98392999999</v>
      </c>
      <c r="L7" s="155"/>
      <c r="M7" s="222">
        <v>2003</v>
      </c>
      <c r="N7" s="314">
        <v>1884.8497956000001</v>
      </c>
      <c r="O7" s="314">
        <v>2179</v>
      </c>
    </row>
    <row r="8" spans="1:30">
      <c r="A8" s="155">
        <v>2004</v>
      </c>
      <c r="B8" s="366">
        <v>166902.53450000001</v>
      </c>
      <c r="C8" s="366">
        <v>177238.51586000001</v>
      </c>
      <c r="D8" s="366">
        <v>194973.51011999999</v>
      </c>
      <c r="E8" s="366">
        <v>201945.56675</v>
      </c>
      <c r="F8" s="366">
        <v>221361.87375</v>
      </c>
      <c r="G8" s="366">
        <v>160064.53052999999</v>
      </c>
      <c r="H8" s="366">
        <v>189172.17079</v>
      </c>
      <c r="I8" s="366">
        <v>218209.02828999999</v>
      </c>
      <c r="J8" s="366">
        <v>225743.59956999999</v>
      </c>
      <c r="K8" s="366">
        <v>220719.27754000001</v>
      </c>
      <c r="L8" s="155"/>
      <c r="M8" s="222">
        <v>2004</v>
      </c>
      <c r="N8" s="314">
        <v>1910.8236979000001</v>
      </c>
      <c r="O8" s="314">
        <v>2213</v>
      </c>
    </row>
    <row r="9" spans="1:30">
      <c r="A9" s="155">
        <v>2005</v>
      </c>
      <c r="B9" s="366">
        <v>171797.15302</v>
      </c>
      <c r="C9" s="366">
        <v>181353.56864000001</v>
      </c>
      <c r="D9" s="366">
        <v>196603.16216000001</v>
      </c>
      <c r="E9" s="366">
        <v>202632.87742999999</v>
      </c>
      <c r="F9" s="366">
        <v>224349.85725</v>
      </c>
      <c r="G9" s="366">
        <v>172530.70522999999</v>
      </c>
      <c r="H9" s="366">
        <v>193663.02963999999</v>
      </c>
      <c r="I9" s="366">
        <v>222180.35208000001</v>
      </c>
      <c r="J9" s="366">
        <v>231530.07209999999</v>
      </c>
      <c r="K9" s="366">
        <v>215126.05214000001</v>
      </c>
      <c r="L9" s="155"/>
      <c r="M9" s="222">
        <v>2005</v>
      </c>
      <c r="N9" s="314">
        <v>1938.1754229999999</v>
      </c>
      <c r="O9" s="314">
        <v>2246</v>
      </c>
    </row>
    <row r="10" spans="1:30">
      <c r="A10" s="155">
        <v>2006</v>
      </c>
      <c r="B10" s="366">
        <v>189547.1464</v>
      </c>
      <c r="C10" s="366">
        <v>186523.98587999999</v>
      </c>
      <c r="D10" s="366">
        <v>197860.00159</v>
      </c>
      <c r="E10" s="366">
        <v>204299.86525999999</v>
      </c>
      <c r="F10" s="366">
        <v>228035.24463</v>
      </c>
      <c r="G10" s="366">
        <v>197973.64189999999</v>
      </c>
      <c r="H10" s="366">
        <v>217850.07075000001</v>
      </c>
      <c r="I10" s="366">
        <v>235980.92749</v>
      </c>
      <c r="J10" s="366">
        <v>244092.35157</v>
      </c>
      <c r="K10" s="366">
        <v>229591.96593000001</v>
      </c>
      <c r="L10" s="155"/>
      <c r="M10" s="222">
        <v>2006</v>
      </c>
      <c r="N10" s="314">
        <v>1971.4806905</v>
      </c>
      <c r="O10" s="314">
        <v>2263</v>
      </c>
    </row>
    <row r="11" spans="1:30">
      <c r="A11" s="155">
        <v>2007</v>
      </c>
      <c r="B11" s="366">
        <v>189530.99627</v>
      </c>
      <c r="C11" s="366">
        <v>189382.77776</v>
      </c>
      <c r="D11" s="366">
        <v>199604.43186000001</v>
      </c>
      <c r="E11" s="366">
        <v>205892.40419</v>
      </c>
      <c r="F11" s="366">
        <v>226770.04795000001</v>
      </c>
      <c r="G11" s="366">
        <v>189528.36455999999</v>
      </c>
      <c r="H11" s="366">
        <v>214362.32396000001</v>
      </c>
      <c r="I11" s="366">
        <v>239921.78651999999</v>
      </c>
      <c r="J11" s="366">
        <v>250145.33892000001</v>
      </c>
      <c r="K11" s="366">
        <v>222101.43440999999</v>
      </c>
      <c r="L11" s="155"/>
      <c r="M11" s="222">
        <v>2007</v>
      </c>
      <c r="N11" s="314">
        <v>1989.0056545</v>
      </c>
      <c r="O11" s="314">
        <v>2292</v>
      </c>
    </row>
    <row r="12" spans="1:30">
      <c r="A12" s="155">
        <v>2008</v>
      </c>
      <c r="B12" s="366">
        <v>191647.49559999999</v>
      </c>
      <c r="C12" s="366">
        <v>191999.55314999999</v>
      </c>
      <c r="D12" s="366">
        <v>202951.01070000001</v>
      </c>
      <c r="E12" s="366">
        <v>208338.94125999999</v>
      </c>
      <c r="F12" s="366">
        <v>227770.33841</v>
      </c>
      <c r="G12" s="366">
        <v>194768.34065999999</v>
      </c>
      <c r="H12" s="366">
        <v>213937.00803</v>
      </c>
      <c r="I12" s="366">
        <v>240971.36874000001</v>
      </c>
      <c r="J12" s="366">
        <v>252449.44339</v>
      </c>
      <c r="K12" s="366">
        <v>228182.68570999999</v>
      </c>
      <c r="L12" s="155"/>
      <c r="M12" s="222">
        <v>2008</v>
      </c>
      <c r="N12" s="314">
        <v>2018.3042777000001</v>
      </c>
      <c r="O12" s="314">
        <v>2320</v>
      </c>
    </row>
    <row r="13" spans="1:30">
      <c r="A13" s="155">
        <v>2009</v>
      </c>
      <c r="B13" s="366">
        <v>188858.33029000001</v>
      </c>
      <c r="C13" s="366">
        <v>195012.74236</v>
      </c>
      <c r="D13" s="366">
        <v>204257.33092000001</v>
      </c>
      <c r="E13" s="366">
        <v>210590.57743</v>
      </c>
      <c r="F13" s="366">
        <v>229192.82337</v>
      </c>
      <c r="G13" s="366">
        <v>184599.30158999999</v>
      </c>
      <c r="H13" s="366">
        <v>221789.31163000001</v>
      </c>
      <c r="I13" s="366">
        <v>242065.57212999999</v>
      </c>
      <c r="J13" s="366">
        <v>256171.33921000001</v>
      </c>
      <c r="K13" s="366">
        <v>223579.26590999999</v>
      </c>
      <c r="L13" s="155"/>
      <c r="M13" s="222">
        <v>2009</v>
      </c>
      <c r="N13" s="314">
        <v>2034.3751715999999</v>
      </c>
      <c r="O13" s="314">
        <v>2359</v>
      </c>
    </row>
    <row r="14" spans="1:30">
      <c r="A14" s="155">
        <v>2010</v>
      </c>
      <c r="B14" s="366">
        <v>189658.44101000001</v>
      </c>
      <c r="C14" s="366">
        <v>197706.01809</v>
      </c>
      <c r="D14" s="366">
        <v>207581.85652999999</v>
      </c>
      <c r="E14" s="366">
        <v>214748.33713999999</v>
      </c>
      <c r="F14" s="366">
        <v>230572.83730000001</v>
      </c>
      <c r="G14" s="366">
        <v>191166.10759</v>
      </c>
      <c r="H14" s="366">
        <v>219862.07728999999</v>
      </c>
      <c r="I14" s="366">
        <v>246422.77841</v>
      </c>
      <c r="J14" s="366">
        <v>263562.72959</v>
      </c>
      <c r="K14" s="366">
        <v>230732.80452000001</v>
      </c>
      <c r="L14" s="155"/>
      <c r="M14" s="222">
        <v>2010</v>
      </c>
      <c r="N14" s="314">
        <v>2058.9963711</v>
      </c>
      <c r="O14" s="314">
        <v>2391</v>
      </c>
    </row>
    <row r="15" spans="1:30">
      <c r="A15" s="155">
        <v>2011</v>
      </c>
      <c r="B15" s="366">
        <v>189522.73407999999</v>
      </c>
      <c r="C15" s="366">
        <v>202985.98306999999</v>
      </c>
      <c r="D15" s="366">
        <v>211882.92139999999</v>
      </c>
      <c r="E15" s="366">
        <v>219255.54678999999</v>
      </c>
      <c r="F15" s="366">
        <v>235605.93560999999</v>
      </c>
      <c r="G15" s="366">
        <v>193095.02022999999</v>
      </c>
      <c r="H15" s="366">
        <v>216886.76623000001</v>
      </c>
      <c r="I15" s="366">
        <v>248682.46363000001</v>
      </c>
      <c r="J15" s="366">
        <v>269660.58616000001</v>
      </c>
      <c r="K15" s="366">
        <v>236699.94407</v>
      </c>
      <c r="L15" s="155"/>
      <c r="M15" s="222">
        <v>2011</v>
      </c>
      <c r="N15" s="314">
        <v>2082.8542514999999</v>
      </c>
      <c r="O15" s="314">
        <v>2412</v>
      </c>
    </row>
    <row r="16" spans="1:30">
      <c r="A16" s="155">
        <v>2012</v>
      </c>
      <c r="B16" s="366">
        <v>190111.21551000001</v>
      </c>
      <c r="C16" s="366">
        <v>204149.58871000001</v>
      </c>
      <c r="D16" s="366">
        <v>214228.60133999999</v>
      </c>
      <c r="E16" s="366">
        <v>222157.40698999999</v>
      </c>
      <c r="F16" s="366">
        <v>237693.63769999999</v>
      </c>
      <c r="G16" s="366">
        <v>178199.24575999999</v>
      </c>
      <c r="H16" s="366">
        <v>220853.93737</v>
      </c>
      <c r="I16" s="366">
        <v>250377.87557</v>
      </c>
      <c r="J16" s="366">
        <v>273444.03230999998</v>
      </c>
      <c r="K16" s="366">
        <v>229920.5889</v>
      </c>
      <c r="L16" s="155"/>
      <c r="M16" s="222">
        <v>2012</v>
      </c>
      <c r="N16" s="314">
        <v>2075.8568077999998</v>
      </c>
      <c r="O16" s="314">
        <v>2430</v>
      </c>
    </row>
    <row r="17" spans="1:15">
      <c r="A17" s="155">
        <v>2013</v>
      </c>
      <c r="B17" s="366">
        <v>187405.50455000001</v>
      </c>
      <c r="C17" s="366">
        <v>206392.26035</v>
      </c>
      <c r="D17" s="366">
        <v>217217.55436000001</v>
      </c>
      <c r="E17" s="366">
        <v>225550.33298000001</v>
      </c>
      <c r="F17" s="366">
        <v>239273.90701</v>
      </c>
      <c r="G17" s="366">
        <v>191820.48529000001</v>
      </c>
      <c r="H17" s="366">
        <v>224431.47153000001</v>
      </c>
      <c r="I17" s="366">
        <v>247871.09101999999</v>
      </c>
      <c r="J17" s="366">
        <v>274950.11093000002</v>
      </c>
      <c r="K17" s="366">
        <v>232311.58617</v>
      </c>
      <c r="L17" s="155"/>
      <c r="M17" s="222">
        <v>2013</v>
      </c>
      <c r="N17" s="314">
        <v>2077.0023065999999</v>
      </c>
      <c r="O17" s="314">
        <v>2469</v>
      </c>
    </row>
    <row r="18" spans="1:15">
      <c r="A18" s="155">
        <v>2014</v>
      </c>
      <c r="B18" s="366">
        <v>185714.90912</v>
      </c>
      <c r="C18" s="366">
        <v>208588.34815999999</v>
      </c>
      <c r="D18" s="366">
        <v>218106.22547999999</v>
      </c>
      <c r="E18" s="366">
        <v>228092.78805</v>
      </c>
      <c r="F18" s="366">
        <v>239167.10764999999</v>
      </c>
      <c r="G18" s="366">
        <v>174187.98454</v>
      </c>
      <c r="H18" s="366">
        <v>220215.44954</v>
      </c>
      <c r="I18" s="366">
        <v>250144.43012</v>
      </c>
      <c r="J18" s="366">
        <v>280766.60392999998</v>
      </c>
      <c r="K18" s="366">
        <v>225235.53863</v>
      </c>
      <c r="L18" s="155"/>
      <c r="M18" s="222">
        <v>2014</v>
      </c>
      <c r="N18" s="314">
        <v>2079.8072238</v>
      </c>
      <c r="O18" s="314">
        <v>2489</v>
      </c>
    </row>
    <row r="19" spans="1:15">
      <c r="A19" s="155">
        <v>2015</v>
      </c>
      <c r="B19" s="366">
        <v>182122.61725000001</v>
      </c>
      <c r="C19" s="366">
        <v>208621.09533000001</v>
      </c>
      <c r="D19" s="366">
        <v>218079.92814999999</v>
      </c>
      <c r="E19" s="366">
        <v>227314.29500000001</v>
      </c>
      <c r="F19" s="366">
        <v>238230.78228000001</v>
      </c>
      <c r="G19" s="366">
        <v>157381.03370999999</v>
      </c>
      <c r="H19" s="366">
        <v>222416.89202</v>
      </c>
      <c r="I19" s="366">
        <v>252779.11877999999</v>
      </c>
      <c r="J19" s="366">
        <v>277654.60076</v>
      </c>
      <c r="K19" s="366">
        <v>227285.59594999999</v>
      </c>
      <c r="L19" s="155"/>
      <c r="M19" s="222">
        <v>2015</v>
      </c>
      <c r="N19" s="314">
        <v>2078.2569773999999</v>
      </c>
      <c r="O19" s="314">
        <v>2511</v>
      </c>
    </row>
    <row r="20" spans="1:15">
      <c r="A20" s="155">
        <v>2016</v>
      </c>
      <c r="B20" s="366">
        <v>178798.4951</v>
      </c>
      <c r="C20" s="366">
        <v>209362.13526000001</v>
      </c>
      <c r="D20" s="366">
        <v>218876.88265000001</v>
      </c>
      <c r="E20" s="366">
        <v>228687.69654999999</v>
      </c>
      <c r="F20" s="366">
        <v>238659.54861</v>
      </c>
      <c r="G20" s="366">
        <v>160406.42675000001</v>
      </c>
      <c r="H20" s="366">
        <v>213222.11717000001</v>
      </c>
      <c r="I20" s="366">
        <v>250212.61472000001</v>
      </c>
      <c r="J20" s="366">
        <v>278970.88352999999</v>
      </c>
      <c r="K20" s="366">
        <v>226685.31442000001</v>
      </c>
      <c r="L20" s="155"/>
      <c r="M20" s="222">
        <v>2016</v>
      </c>
      <c r="N20" s="314">
        <v>2081.8499323999999</v>
      </c>
      <c r="O20" s="314">
        <v>2535</v>
      </c>
    </row>
    <row r="21" spans="1:15">
      <c r="A21" s="155">
        <v>2017</v>
      </c>
      <c r="B21" s="366">
        <v>172886.63926</v>
      </c>
      <c r="C21" s="366">
        <v>205672.68247999999</v>
      </c>
      <c r="D21" s="366">
        <v>216052.62135</v>
      </c>
      <c r="E21" s="366">
        <v>226349.76800000001</v>
      </c>
      <c r="F21" s="366">
        <v>236070.58791999999</v>
      </c>
      <c r="G21" s="366">
        <v>158925.88462</v>
      </c>
      <c r="H21" s="366">
        <v>202022.36389000001</v>
      </c>
      <c r="I21" s="366">
        <v>244769.47104</v>
      </c>
      <c r="J21" s="366">
        <v>276611.25488999998</v>
      </c>
      <c r="K21" s="366">
        <v>212895.71416999999</v>
      </c>
      <c r="L21" s="155"/>
      <c r="M21" s="222">
        <v>2017</v>
      </c>
      <c r="N21" s="314">
        <v>2067.7988387</v>
      </c>
      <c r="O21" s="314">
        <v>2549</v>
      </c>
    </row>
    <row r="22" spans="1:15">
      <c r="A22" s="155">
        <v>2018</v>
      </c>
      <c r="B22" s="366">
        <v>164370.36288</v>
      </c>
      <c r="C22" s="366">
        <v>195694.63316999999</v>
      </c>
      <c r="D22" s="366">
        <v>206390.13506</v>
      </c>
      <c r="E22" s="366">
        <v>215814.77600000001</v>
      </c>
      <c r="F22" s="366">
        <v>220016.20102000001</v>
      </c>
      <c r="G22" s="366">
        <v>180327.96947000001</v>
      </c>
      <c r="H22" s="366">
        <v>200951.80840000001</v>
      </c>
      <c r="I22" s="366">
        <v>227412.00515000001</v>
      </c>
      <c r="J22" s="366">
        <v>256929.39853999999</v>
      </c>
      <c r="K22" s="366">
        <v>185354.63728</v>
      </c>
      <c r="L22" s="155"/>
      <c r="M22" s="222">
        <v>2018</v>
      </c>
      <c r="N22" s="314">
        <v>2106.0078518</v>
      </c>
      <c r="O22" s="314">
        <v>2625</v>
      </c>
    </row>
    <row r="23" spans="1:15">
      <c r="A23" s="40"/>
      <c r="B23" s="40"/>
      <c r="C23" s="40"/>
      <c r="D23" s="40"/>
      <c r="E23" s="40"/>
      <c r="F23" s="40"/>
      <c r="G23" s="61"/>
      <c r="H23" s="40"/>
      <c r="I23" s="40"/>
      <c r="J23" s="40"/>
    </row>
    <row r="24" spans="1:15">
      <c r="A24" s="40"/>
      <c r="B24" s="40"/>
      <c r="C24" s="40"/>
      <c r="D24" s="40"/>
      <c r="E24" s="40"/>
      <c r="F24" s="40"/>
      <c r="G24" s="61"/>
      <c r="H24" s="40"/>
      <c r="I24" s="40"/>
      <c r="J24" s="40"/>
    </row>
    <row r="25" spans="1:15">
      <c r="A25" s="40"/>
      <c r="B25" s="40"/>
      <c r="C25" s="40"/>
      <c r="D25" s="40"/>
      <c r="E25" s="40"/>
      <c r="F25" s="40"/>
      <c r="G25" s="61"/>
      <c r="H25" s="40"/>
      <c r="I25" s="40"/>
      <c r="J25" s="40"/>
    </row>
    <row r="53" spans="2:2">
      <c r="B53" s="10" t="s">
        <v>1034</v>
      </c>
    </row>
    <row r="54" spans="2:2">
      <c r="B54" s="123"/>
    </row>
  </sheetData>
  <mergeCells count="3">
    <mergeCell ref="M1:N1"/>
    <mergeCell ref="B3:F3"/>
    <mergeCell ref="G3:K3"/>
  </mergeCells>
  <hyperlinks>
    <hyperlink ref="M1:N1" location="Contents!A1" display="Back to Contents" xr:uid="{00000000-0004-0000-2800-000000000000}"/>
  </hyperlink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5" tint="0.39997558519241921"/>
  </sheetPr>
  <dimension ref="A1:AB24"/>
  <sheetViews>
    <sheetView workbookViewId="0">
      <selection activeCell="P1" sqref="P1:Q1"/>
    </sheetView>
  </sheetViews>
  <sheetFormatPr defaultColWidth="8.85546875" defaultRowHeight="12.75"/>
  <cols>
    <col min="1" max="5" width="8.85546875" customWidth="1"/>
    <col min="6" max="6" width="8.140625" customWidth="1"/>
    <col min="7" max="7" width="8.85546875" customWidth="1"/>
    <col min="8" max="8" width="7.7109375" customWidth="1"/>
    <col min="28" max="28" width="9.5703125" bestFit="1" customWidth="1"/>
  </cols>
  <sheetData>
    <row r="1" spans="1:28" ht="21.75" customHeight="1">
      <c r="A1" s="28" t="s">
        <v>591</v>
      </c>
      <c r="B1" s="24"/>
      <c r="C1" s="24"/>
      <c r="D1" s="24"/>
      <c r="E1" s="24"/>
      <c r="F1" s="24"/>
      <c r="G1" s="24"/>
      <c r="H1" s="24"/>
      <c r="I1" s="24"/>
      <c r="J1" s="24"/>
      <c r="K1" s="24"/>
      <c r="L1" s="103"/>
      <c r="M1" s="103"/>
      <c r="N1" s="103"/>
      <c r="O1" s="103"/>
      <c r="P1" s="693" t="s">
        <v>473</v>
      </c>
      <c r="Q1" s="693"/>
      <c r="R1" s="103"/>
      <c r="S1" s="103"/>
      <c r="T1" s="103"/>
      <c r="U1" s="103"/>
      <c r="V1" s="103"/>
      <c r="W1" s="103"/>
      <c r="X1" s="103"/>
      <c r="Y1" s="103"/>
      <c r="Z1" s="103"/>
      <c r="AA1" s="103"/>
    </row>
    <row r="2" spans="1:28" ht="26.25" customHeight="1">
      <c r="A2" s="308" t="s">
        <v>416</v>
      </c>
      <c r="B2" s="308" t="s">
        <v>613</v>
      </c>
      <c r="C2" s="308" t="s">
        <v>614</v>
      </c>
      <c r="D2" s="308" t="s">
        <v>167</v>
      </c>
      <c r="E2" s="308" t="s">
        <v>168</v>
      </c>
      <c r="F2" s="308" t="s">
        <v>615</v>
      </c>
      <c r="G2" s="308" t="s">
        <v>616</v>
      </c>
      <c r="H2" s="308" t="s">
        <v>169</v>
      </c>
      <c r="I2" s="308" t="s">
        <v>170</v>
      </c>
      <c r="J2" s="308" t="s">
        <v>1014</v>
      </c>
      <c r="K2" s="308" t="s">
        <v>617</v>
      </c>
      <c r="L2" s="308" t="s">
        <v>618</v>
      </c>
      <c r="M2" s="308" t="s">
        <v>268</v>
      </c>
      <c r="N2" s="308" t="s">
        <v>269</v>
      </c>
      <c r="O2" s="308" t="s">
        <v>619</v>
      </c>
      <c r="P2" s="308" t="s">
        <v>620</v>
      </c>
      <c r="Q2" s="308" t="s">
        <v>270</v>
      </c>
      <c r="R2" s="308" t="s">
        <v>271</v>
      </c>
      <c r="S2" s="308" t="s">
        <v>272</v>
      </c>
      <c r="T2" s="308"/>
      <c r="U2" s="308" t="s">
        <v>0</v>
      </c>
      <c r="V2" s="308" t="s">
        <v>1</v>
      </c>
      <c r="W2" s="308" t="s">
        <v>2</v>
      </c>
      <c r="X2" s="308" t="s">
        <v>3</v>
      </c>
      <c r="Y2" s="308" t="s">
        <v>266</v>
      </c>
      <c r="Z2" s="308" t="s">
        <v>267</v>
      </c>
      <c r="AA2" s="308" t="s">
        <v>737</v>
      </c>
    </row>
    <row r="3" spans="1:28">
      <c r="A3" s="155">
        <v>2000</v>
      </c>
      <c r="B3" s="155">
        <v>1258417</v>
      </c>
      <c r="C3" s="155">
        <v>746436</v>
      </c>
      <c r="D3" s="155">
        <v>18089</v>
      </c>
      <c r="E3" s="155">
        <v>124825</v>
      </c>
      <c r="F3" s="155">
        <v>163654</v>
      </c>
      <c r="G3" s="155">
        <v>32756</v>
      </c>
      <c r="H3" s="155">
        <v>87496</v>
      </c>
      <c r="I3" s="155">
        <v>63322</v>
      </c>
      <c r="J3" s="155">
        <v>46</v>
      </c>
      <c r="K3" s="155">
        <v>6348</v>
      </c>
      <c r="L3" s="155">
        <v>383</v>
      </c>
      <c r="M3" s="155">
        <v>64550</v>
      </c>
      <c r="N3" s="155">
        <v>24349</v>
      </c>
      <c r="O3" s="155">
        <v>392</v>
      </c>
      <c r="P3" s="155">
        <v>8</v>
      </c>
      <c r="Q3" s="155">
        <v>3000</v>
      </c>
      <c r="R3" s="155">
        <v>1117</v>
      </c>
      <c r="S3" s="155">
        <v>70</v>
      </c>
      <c r="U3" s="379">
        <f t="shared" ref="U3:U18" si="0">(D3+E3)/SUM(B3:E3)</f>
        <v>6.6540737426359561E-2</v>
      </c>
      <c r="V3" s="379">
        <f t="shared" ref="V3:V18" si="1">(H3+I3)/SUM(F3:I3)</f>
        <v>0.43434861243908901</v>
      </c>
      <c r="W3" s="155">
        <f t="shared" ref="W3:W18" si="2">B3+C3+F3+G3</f>
        <v>2201263</v>
      </c>
      <c r="X3" s="155">
        <f t="shared" ref="X3:X18" si="3">D3+E3+H3+I3</f>
        <v>293732</v>
      </c>
      <c r="Y3" s="379">
        <f t="shared" ref="Y3:Y18" si="4">(D3+H3)/(W3+X3)</f>
        <v>4.2318722081607377E-2</v>
      </c>
      <c r="Z3" s="379">
        <f t="shared" ref="Z3:Z18" si="5">(E3+I3)/(W3+X3)</f>
        <v>7.5409770360261238E-2</v>
      </c>
      <c r="AA3" s="379">
        <f t="shared" ref="AA3:AA18" si="6">(D3+E3+H3+I3)/SUM(B3:I3)</f>
        <v>0.11772849244186862</v>
      </c>
      <c r="AB3" s="12"/>
    </row>
    <row r="4" spans="1:28">
      <c r="A4" s="155">
        <v>2001</v>
      </c>
      <c r="B4" s="155">
        <v>1236268</v>
      </c>
      <c r="C4" s="155">
        <v>823794</v>
      </c>
      <c r="D4" s="155">
        <v>20047</v>
      </c>
      <c r="E4" s="155">
        <v>133640</v>
      </c>
      <c r="F4" s="155">
        <v>157444</v>
      </c>
      <c r="G4" s="155">
        <v>32261</v>
      </c>
      <c r="H4" s="155">
        <v>96712</v>
      </c>
      <c r="I4" s="155">
        <v>63392</v>
      </c>
      <c r="J4" s="155">
        <v>47</v>
      </c>
      <c r="K4" s="155">
        <v>5906</v>
      </c>
      <c r="L4" s="155">
        <v>406</v>
      </c>
      <c r="M4" s="155">
        <v>64999</v>
      </c>
      <c r="N4" s="155">
        <v>26519</v>
      </c>
      <c r="O4" s="155">
        <v>375</v>
      </c>
      <c r="P4" s="155">
        <v>12</v>
      </c>
      <c r="Q4" s="155">
        <v>3134</v>
      </c>
      <c r="R4" s="155">
        <v>1313</v>
      </c>
      <c r="S4" s="155">
        <v>70</v>
      </c>
      <c r="U4" s="379">
        <f t="shared" si="0"/>
        <v>6.9423859705865482E-2</v>
      </c>
      <c r="V4" s="379">
        <f t="shared" si="1"/>
        <v>0.45768976784473814</v>
      </c>
      <c r="W4" s="155">
        <f t="shared" si="2"/>
        <v>2249767</v>
      </c>
      <c r="X4" s="155">
        <f t="shared" si="3"/>
        <v>313791</v>
      </c>
      <c r="Y4" s="379">
        <f t="shared" si="4"/>
        <v>4.5545682992153877E-2</v>
      </c>
      <c r="Z4" s="379">
        <f t="shared" si="5"/>
        <v>7.685880327263904E-2</v>
      </c>
      <c r="AA4" s="379">
        <f t="shared" si="6"/>
        <v>0.12240448626479292</v>
      </c>
      <c r="AB4" s="12"/>
    </row>
    <row r="5" spans="1:28">
      <c r="A5" s="155">
        <v>2002</v>
      </c>
      <c r="B5" s="155">
        <v>1223830</v>
      </c>
      <c r="C5" s="155">
        <v>900783</v>
      </c>
      <c r="D5" s="155">
        <v>21999</v>
      </c>
      <c r="E5" s="155">
        <v>145823</v>
      </c>
      <c r="F5" s="155">
        <v>152076</v>
      </c>
      <c r="G5" s="155">
        <v>32195</v>
      </c>
      <c r="H5" s="155">
        <v>106589</v>
      </c>
      <c r="I5" s="155">
        <v>64555</v>
      </c>
      <c r="J5" s="155">
        <v>46</v>
      </c>
      <c r="K5" s="155">
        <v>5460</v>
      </c>
      <c r="L5" s="155">
        <v>433</v>
      </c>
      <c r="M5" s="155">
        <v>66007</v>
      </c>
      <c r="N5" s="155">
        <v>29717</v>
      </c>
      <c r="O5" s="155">
        <v>360</v>
      </c>
      <c r="P5" s="155">
        <v>12</v>
      </c>
      <c r="Q5" s="155">
        <v>3234</v>
      </c>
      <c r="R5" s="155">
        <v>1669</v>
      </c>
      <c r="S5" s="155">
        <v>69</v>
      </c>
      <c r="U5" s="379">
        <f t="shared" si="0"/>
        <v>7.3206873913546078E-2</v>
      </c>
      <c r="V5" s="379">
        <f t="shared" si="1"/>
        <v>0.48153285595712053</v>
      </c>
      <c r="W5" s="155">
        <f t="shared" si="2"/>
        <v>2308884</v>
      </c>
      <c r="X5" s="155">
        <f t="shared" si="3"/>
        <v>338966</v>
      </c>
      <c r="Y5" s="379">
        <f t="shared" si="4"/>
        <v>4.8563173895802253E-2</v>
      </c>
      <c r="Z5" s="379">
        <f t="shared" si="5"/>
        <v>7.9452385897992708E-2</v>
      </c>
      <c r="AA5" s="379">
        <f t="shared" si="6"/>
        <v>0.12801555979379498</v>
      </c>
      <c r="AB5" s="12"/>
    </row>
    <row r="6" spans="1:28">
      <c r="A6" s="155">
        <v>2003</v>
      </c>
      <c r="B6" s="155">
        <v>1221452</v>
      </c>
      <c r="C6" s="155">
        <v>987008</v>
      </c>
      <c r="D6" s="155">
        <v>23810</v>
      </c>
      <c r="E6" s="155">
        <v>162942</v>
      </c>
      <c r="F6" s="155">
        <v>148000</v>
      </c>
      <c r="G6" s="155">
        <v>31725</v>
      </c>
      <c r="H6" s="155">
        <v>117266</v>
      </c>
      <c r="I6" s="155">
        <v>67114</v>
      </c>
      <c r="J6" s="155">
        <v>47</v>
      </c>
      <c r="K6" s="155">
        <v>5068</v>
      </c>
      <c r="L6" s="155">
        <v>444</v>
      </c>
      <c r="M6" s="155">
        <v>67444</v>
      </c>
      <c r="N6" s="155">
        <v>33800</v>
      </c>
      <c r="O6" s="155">
        <v>337</v>
      </c>
      <c r="P6" s="155">
        <v>12</v>
      </c>
      <c r="Q6" s="155">
        <v>3386</v>
      </c>
      <c r="R6" s="155">
        <v>1947</v>
      </c>
      <c r="S6" s="155">
        <v>73</v>
      </c>
      <c r="U6" s="379">
        <f t="shared" si="0"/>
        <v>7.7968881251429936E-2</v>
      </c>
      <c r="V6" s="379">
        <f t="shared" si="1"/>
        <v>0.50639238681149668</v>
      </c>
      <c r="W6" s="155">
        <f t="shared" si="2"/>
        <v>2388185</v>
      </c>
      <c r="X6" s="155">
        <f t="shared" si="3"/>
        <v>371132</v>
      </c>
      <c r="Y6" s="379">
        <f t="shared" si="4"/>
        <v>5.1127144869545615E-2</v>
      </c>
      <c r="Z6" s="379">
        <f t="shared" si="5"/>
        <v>8.3374255295785155E-2</v>
      </c>
      <c r="AA6" s="379">
        <f t="shared" si="6"/>
        <v>0.13450140016533077</v>
      </c>
      <c r="AB6" s="12"/>
    </row>
    <row r="7" spans="1:28">
      <c r="A7" s="155">
        <v>2004</v>
      </c>
      <c r="B7" s="155">
        <v>1223167</v>
      </c>
      <c r="C7" s="155">
        <v>1065991</v>
      </c>
      <c r="D7" s="155">
        <v>26022</v>
      </c>
      <c r="E7" s="155">
        <v>175810</v>
      </c>
      <c r="F7" s="155">
        <v>144703</v>
      </c>
      <c r="G7" s="155">
        <v>31131</v>
      </c>
      <c r="H7" s="155">
        <v>129390</v>
      </c>
      <c r="I7" s="155">
        <v>70646</v>
      </c>
      <c r="J7" s="155">
        <v>48</v>
      </c>
      <c r="K7" s="155">
        <v>4736</v>
      </c>
      <c r="L7" s="155">
        <v>478</v>
      </c>
      <c r="M7" s="155">
        <v>69432</v>
      </c>
      <c r="N7" s="155">
        <v>38983</v>
      </c>
      <c r="O7" s="155">
        <v>323</v>
      </c>
      <c r="P7" s="155">
        <v>14</v>
      </c>
      <c r="Q7" s="155">
        <v>3611</v>
      </c>
      <c r="R7" s="155">
        <v>2198</v>
      </c>
      <c r="S7" s="155">
        <v>73</v>
      </c>
      <c r="U7" s="379">
        <f t="shared" si="0"/>
        <v>8.1024813427593045E-2</v>
      </c>
      <c r="V7" s="379">
        <f t="shared" si="1"/>
        <v>0.53219464176443987</v>
      </c>
      <c r="W7" s="155">
        <f t="shared" si="2"/>
        <v>2464992</v>
      </c>
      <c r="X7" s="155">
        <f t="shared" si="3"/>
        <v>401868</v>
      </c>
      <c r="Y7" s="379">
        <f t="shared" si="4"/>
        <v>5.4209832360143151E-2</v>
      </c>
      <c r="Z7" s="379">
        <f t="shared" si="5"/>
        <v>8.5967225466189484E-2</v>
      </c>
      <c r="AA7" s="379">
        <f t="shared" si="6"/>
        <v>0.14017705782633264</v>
      </c>
      <c r="AB7" s="12"/>
    </row>
    <row r="8" spans="1:28">
      <c r="A8" s="155">
        <v>2005</v>
      </c>
      <c r="B8" s="155">
        <v>1227512</v>
      </c>
      <c r="C8" s="155">
        <v>1135435</v>
      </c>
      <c r="D8" s="155">
        <v>29860</v>
      </c>
      <c r="E8" s="155">
        <v>185924</v>
      </c>
      <c r="F8" s="155">
        <v>141266</v>
      </c>
      <c r="G8" s="155">
        <v>30975</v>
      </c>
      <c r="H8" s="155">
        <v>143282</v>
      </c>
      <c r="I8" s="155">
        <v>72791</v>
      </c>
      <c r="J8" s="155">
        <v>49</v>
      </c>
      <c r="K8" s="155">
        <v>4359</v>
      </c>
      <c r="L8" s="155">
        <v>525</v>
      </c>
      <c r="M8" s="155">
        <v>71581</v>
      </c>
      <c r="N8" s="155">
        <v>43203</v>
      </c>
      <c r="O8" s="155">
        <v>308</v>
      </c>
      <c r="P8" s="155">
        <v>19</v>
      </c>
      <c r="Q8" s="155">
        <v>3765</v>
      </c>
      <c r="R8" s="155">
        <v>2424</v>
      </c>
      <c r="S8" s="155">
        <v>75</v>
      </c>
      <c r="U8" s="379">
        <f t="shared" si="0"/>
        <v>8.3678367383026767E-2</v>
      </c>
      <c r="V8" s="379">
        <f t="shared" si="1"/>
        <v>0.55643886133386899</v>
      </c>
      <c r="W8" s="155">
        <f t="shared" si="2"/>
        <v>2535188</v>
      </c>
      <c r="X8" s="155">
        <f t="shared" si="3"/>
        <v>431857</v>
      </c>
      <c r="Y8" s="379">
        <f t="shared" si="4"/>
        <v>5.8355030004600537E-2</v>
      </c>
      <c r="Z8" s="379">
        <f t="shared" si="5"/>
        <v>8.719618340807099E-2</v>
      </c>
      <c r="AA8" s="379">
        <f t="shared" si="6"/>
        <v>0.14555121341267152</v>
      </c>
      <c r="AB8" s="12"/>
    </row>
    <row r="9" spans="1:28">
      <c r="A9" s="155">
        <v>2006</v>
      </c>
      <c r="B9" s="155">
        <v>1232225</v>
      </c>
      <c r="C9" s="155">
        <v>1178095</v>
      </c>
      <c r="D9" s="155">
        <v>35257</v>
      </c>
      <c r="E9" s="155">
        <v>186219</v>
      </c>
      <c r="F9" s="155">
        <v>137135</v>
      </c>
      <c r="G9" s="155">
        <v>30551</v>
      </c>
      <c r="H9" s="155">
        <v>156441</v>
      </c>
      <c r="I9" s="155">
        <v>73662</v>
      </c>
      <c r="J9" s="155">
        <v>49</v>
      </c>
      <c r="K9" s="155">
        <v>4060</v>
      </c>
      <c r="L9" s="155">
        <v>540</v>
      </c>
      <c r="M9" s="155">
        <v>72751</v>
      </c>
      <c r="N9" s="155">
        <v>46787</v>
      </c>
      <c r="O9" s="155">
        <v>289</v>
      </c>
      <c r="P9" s="155">
        <v>25</v>
      </c>
      <c r="Q9" s="155">
        <v>3856</v>
      </c>
      <c r="R9" s="155">
        <v>2645</v>
      </c>
      <c r="S9" s="155">
        <v>74</v>
      </c>
      <c r="U9" s="379">
        <f t="shared" si="0"/>
        <v>8.4153938983112672E-2</v>
      </c>
      <c r="V9" s="379">
        <f t="shared" si="1"/>
        <v>0.57845490951232936</v>
      </c>
      <c r="W9" s="155">
        <f t="shared" si="2"/>
        <v>2578006</v>
      </c>
      <c r="X9" s="155">
        <f t="shared" si="3"/>
        <v>451579</v>
      </c>
      <c r="Y9" s="379">
        <f t="shared" si="4"/>
        <v>6.3275333090175717E-2</v>
      </c>
      <c r="Z9" s="379">
        <f t="shared" si="5"/>
        <v>8.578105582117683E-2</v>
      </c>
      <c r="AA9" s="379">
        <f t="shared" si="6"/>
        <v>0.14905638891135253</v>
      </c>
      <c r="AB9" s="12"/>
    </row>
    <row r="10" spans="1:28">
      <c r="A10" s="155">
        <v>2007</v>
      </c>
      <c r="B10" s="155">
        <v>1238301</v>
      </c>
      <c r="C10" s="155">
        <v>1215763</v>
      </c>
      <c r="D10" s="155">
        <v>42504</v>
      </c>
      <c r="E10" s="155">
        <v>182930</v>
      </c>
      <c r="F10" s="155">
        <v>132780</v>
      </c>
      <c r="G10" s="155">
        <v>30831</v>
      </c>
      <c r="H10" s="155">
        <v>171211</v>
      </c>
      <c r="I10" s="155">
        <v>74263</v>
      </c>
      <c r="J10" s="155">
        <v>47</v>
      </c>
      <c r="K10" s="155">
        <v>3772</v>
      </c>
      <c r="L10" s="155">
        <v>572</v>
      </c>
      <c r="M10" s="155">
        <v>74127</v>
      </c>
      <c r="N10" s="155">
        <v>50072</v>
      </c>
      <c r="O10" s="155">
        <v>270</v>
      </c>
      <c r="P10" s="155">
        <v>29</v>
      </c>
      <c r="Q10" s="155">
        <v>3986</v>
      </c>
      <c r="R10" s="155">
        <v>3033</v>
      </c>
      <c r="S10" s="155">
        <v>73</v>
      </c>
      <c r="U10" s="379">
        <f t="shared" si="0"/>
        <v>8.4132923405802126E-2</v>
      </c>
      <c r="V10" s="379">
        <f t="shared" si="1"/>
        <v>0.6000562230343327</v>
      </c>
      <c r="W10" s="155">
        <f t="shared" si="2"/>
        <v>2617675</v>
      </c>
      <c r="X10" s="155">
        <f t="shared" si="3"/>
        <v>470908</v>
      </c>
      <c r="Y10" s="379">
        <f t="shared" si="4"/>
        <v>6.9195161664750468E-2</v>
      </c>
      <c r="Z10" s="379">
        <f t="shared" si="5"/>
        <v>8.3272167204183928E-2</v>
      </c>
      <c r="AA10" s="379">
        <f t="shared" si="6"/>
        <v>0.15246732886893438</v>
      </c>
      <c r="AB10" s="12"/>
    </row>
    <row r="11" spans="1:28">
      <c r="A11" s="155">
        <v>2008</v>
      </c>
      <c r="B11" s="155">
        <v>1241109</v>
      </c>
      <c r="C11" s="155">
        <v>1226197</v>
      </c>
      <c r="D11" s="155">
        <v>51500</v>
      </c>
      <c r="E11" s="155">
        <v>174282</v>
      </c>
      <c r="F11" s="155">
        <v>128059</v>
      </c>
      <c r="G11" s="155">
        <v>31271</v>
      </c>
      <c r="H11" s="155">
        <v>184539</v>
      </c>
      <c r="I11" s="155">
        <v>71617</v>
      </c>
      <c r="J11" s="155">
        <v>50</v>
      </c>
      <c r="K11" s="155">
        <v>3500</v>
      </c>
      <c r="L11" s="155">
        <v>607</v>
      </c>
      <c r="M11" s="155">
        <v>75612</v>
      </c>
      <c r="N11" s="155">
        <v>51188</v>
      </c>
      <c r="O11" s="155">
        <v>255</v>
      </c>
      <c r="P11" s="155">
        <v>34</v>
      </c>
      <c r="Q11" s="155">
        <v>4194</v>
      </c>
      <c r="R11" s="155">
        <v>3336</v>
      </c>
      <c r="S11" s="155">
        <v>77</v>
      </c>
      <c r="U11" s="379">
        <f t="shared" si="0"/>
        <v>8.3837587186159537E-2</v>
      </c>
      <c r="V11" s="379">
        <f t="shared" si="1"/>
        <v>0.61652137496810966</v>
      </c>
      <c r="W11" s="155">
        <f t="shared" si="2"/>
        <v>2626636</v>
      </c>
      <c r="X11" s="155">
        <f t="shared" si="3"/>
        <v>481938</v>
      </c>
      <c r="Y11" s="379">
        <f t="shared" si="4"/>
        <v>7.5931600791874346E-2</v>
      </c>
      <c r="Z11" s="379">
        <f t="shared" si="5"/>
        <v>7.9103473168082861E-2</v>
      </c>
      <c r="AA11" s="379">
        <f t="shared" si="6"/>
        <v>0.15503507395995719</v>
      </c>
      <c r="AB11" s="12"/>
    </row>
    <row r="12" spans="1:28">
      <c r="A12" s="155">
        <v>2009</v>
      </c>
      <c r="B12" s="155">
        <v>1235480</v>
      </c>
      <c r="C12" s="155">
        <v>1224986</v>
      </c>
      <c r="D12" s="155">
        <v>59472</v>
      </c>
      <c r="E12" s="155">
        <v>164974</v>
      </c>
      <c r="F12" s="155">
        <v>123323</v>
      </c>
      <c r="G12" s="155">
        <v>30943</v>
      </c>
      <c r="H12" s="155">
        <v>192456</v>
      </c>
      <c r="I12" s="155">
        <v>68146</v>
      </c>
      <c r="J12" s="155">
        <v>50</v>
      </c>
      <c r="K12" s="155">
        <v>3267</v>
      </c>
      <c r="L12" s="155">
        <v>621</v>
      </c>
      <c r="M12" s="155">
        <v>75380</v>
      </c>
      <c r="N12" s="155">
        <v>50752</v>
      </c>
      <c r="O12" s="155">
        <v>246</v>
      </c>
      <c r="P12" s="155">
        <v>31</v>
      </c>
      <c r="Q12" s="155">
        <v>4505</v>
      </c>
      <c r="R12" s="155">
        <v>3416</v>
      </c>
      <c r="S12" s="155">
        <v>77</v>
      </c>
      <c r="U12" s="379">
        <f t="shared" si="0"/>
        <v>8.3595291018849036E-2</v>
      </c>
      <c r="V12" s="379">
        <f t="shared" si="1"/>
        <v>0.62815642565828167</v>
      </c>
      <c r="W12" s="155">
        <f t="shared" si="2"/>
        <v>2614732</v>
      </c>
      <c r="X12" s="155">
        <f t="shared" si="3"/>
        <v>485048</v>
      </c>
      <c r="Y12" s="379">
        <f t="shared" si="4"/>
        <v>8.1272864525869584E-2</v>
      </c>
      <c r="Z12" s="379">
        <f t="shared" si="5"/>
        <v>7.520533715295924E-2</v>
      </c>
      <c r="AA12" s="379">
        <f t="shared" si="6"/>
        <v>0.15647820167882881</v>
      </c>
      <c r="AB12" s="12"/>
    </row>
    <row r="13" spans="1:28">
      <c r="A13" s="155">
        <v>2010</v>
      </c>
      <c r="B13" s="155">
        <v>1238542</v>
      </c>
      <c r="C13" s="155">
        <v>1243325</v>
      </c>
      <c r="D13" s="155">
        <v>68466</v>
      </c>
      <c r="E13" s="155">
        <v>155077</v>
      </c>
      <c r="F13" s="155">
        <v>119111</v>
      </c>
      <c r="G13" s="155">
        <v>31071</v>
      </c>
      <c r="H13" s="155">
        <v>202414</v>
      </c>
      <c r="I13" s="155">
        <v>64276</v>
      </c>
      <c r="J13" s="155">
        <v>60</v>
      </c>
      <c r="K13" s="155">
        <v>3025</v>
      </c>
      <c r="L13" s="155">
        <v>631</v>
      </c>
      <c r="M13" s="155">
        <v>74933</v>
      </c>
      <c r="N13" s="155">
        <v>50040</v>
      </c>
      <c r="O13" s="155">
        <v>225</v>
      </c>
      <c r="P13" s="155">
        <v>32</v>
      </c>
      <c r="Q13" s="155">
        <v>4666</v>
      </c>
      <c r="R13" s="155">
        <v>3426</v>
      </c>
      <c r="S13" s="155">
        <v>77</v>
      </c>
      <c r="U13" s="379">
        <f t="shared" si="0"/>
        <v>8.2628141390768864E-2</v>
      </c>
      <c r="V13" s="379">
        <f t="shared" si="1"/>
        <v>0.63974073576541479</v>
      </c>
      <c r="W13" s="155">
        <f t="shared" si="2"/>
        <v>2632049</v>
      </c>
      <c r="X13" s="155">
        <f t="shared" si="3"/>
        <v>490233</v>
      </c>
      <c r="Y13" s="379">
        <f t="shared" si="4"/>
        <v>8.6757057818608319E-2</v>
      </c>
      <c r="Z13" s="379">
        <f t="shared" si="5"/>
        <v>7.0254064174856717E-2</v>
      </c>
      <c r="AA13" s="379">
        <f t="shared" si="6"/>
        <v>0.15701112199346504</v>
      </c>
      <c r="AB13" s="12"/>
    </row>
    <row r="14" spans="1:28">
      <c r="A14" s="155">
        <v>2011</v>
      </c>
      <c r="B14" s="155">
        <v>1237398</v>
      </c>
      <c r="C14" s="155">
        <v>1239086</v>
      </c>
      <c r="D14" s="155">
        <v>78420</v>
      </c>
      <c r="E14" s="155">
        <v>143496</v>
      </c>
      <c r="F14" s="155">
        <v>114542</v>
      </c>
      <c r="G14" s="155">
        <v>31631</v>
      </c>
      <c r="H14" s="155">
        <v>213199</v>
      </c>
      <c r="I14" s="155">
        <v>59662</v>
      </c>
      <c r="J14" s="155">
        <v>72</v>
      </c>
      <c r="K14" s="155">
        <v>2848</v>
      </c>
      <c r="L14" s="155">
        <v>632</v>
      </c>
      <c r="M14" s="155">
        <v>75003</v>
      </c>
      <c r="N14" s="155">
        <v>48893</v>
      </c>
      <c r="O14" s="155">
        <v>201</v>
      </c>
      <c r="P14" s="155">
        <v>33</v>
      </c>
      <c r="Q14" s="155">
        <v>4850</v>
      </c>
      <c r="R14" s="155">
        <v>3380</v>
      </c>
      <c r="S14" s="155">
        <v>76</v>
      </c>
      <c r="U14" s="379">
        <f t="shared" si="0"/>
        <v>8.2239845834568628E-2</v>
      </c>
      <c r="V14" s="379">
        <f t="shared" si="1"/>
        <v>0.65116673110057899</v>
      </c>
      <c r="W14" s="155">
        <f t="shared" si="2"/>
        <v>2622657</v>
      </c>
      <c r="X14" s="155">
        <f t="shared" si="3"/>
        <v>494777</v>
      </c>
      <c r="Y14" s="379">
        <f t="shared" si="4"/>
        <v>9.354456261142978E-2</v>
      </c>
      <c r="Z14" s="379">
        <f t="shared" si="5"/>
        <v>6.5168340372242048E-2</v>
      </c>
      <c r="AA14" s="379">
        <f t="shared" si="6"/>
        <v>0.15871290298367183</v>
      </c>
      <c r="AB14" s="12"/>
    </row>
    <row r="15" spans="1:28">
      <c r="A15" s="155">
        <v>2012</v>
      </c>
      <c r="B15" s="155">
        <v>1258683</v>
      </c>
      <c r="C15" s="155">
        <v>1250374</v>
      </c>
      <c r="D15" s="155">
        <v>91745</v>
      </c>
      <c r="E15" s="155">
        <v>135781</v>
      </c>
      <c r="F15" s="155">
        <v>112244</v>
      </c>
      <c r="G15" s="155">
        <v>32473</v>
      </c>
      <c r="H15" s="155">
        <v>227730</v>
      </c>
      <c r="I15" s="155">
        <v>56612</v>
      </c>
      <c r="J15" s="155">
        <v>93</v>
      </c>
      <c r="K15" s="155">
        <v>2691</v>
      </c>
      <c r="L15" s="155">
        <v>641</v>
      </c>
      <c r="M15" s="155">
        <v>75921</v>
      </c>
      <c r="N15" s="155">
        <v>48115</v>
      </c>
      <c r="O15" s="155">
        <v>190</v>
      </c>
      <c r="P15" s="155">
        <v>31</v>
      </c>
      <c r="Q15" s="155">
        <v>4988</v>
      </c>
      <c r="R15" s="155">
        <v>3390</v>
      </c>
      <c r="S15" s="155">
        <v>73</v>
      </c>
      <c r="U15" s="379">
        <f t="shared" si="0"/>
        <v>8.3142371344117824E-2</v>
      </c>
      <c r="V15" s="379">
        <f t="shared" si="1"/>
        <v>0.66271072276773124</v>
      </c>
      <c r="W15" s="155">
        <f t="shared" si="2"/>
        <v>2653774</v>
      </c>
      <c r="X15" s="155">
        <f t="shared" si="3"/>
        <v>511868</v>
      </c>
      <c r="Y15" s="379">
        <f t="shared" si="4"/>
        <v>0.10091949753004288</v>
      </c>
      <c r="Z15" s="379">
        <f t="shared" si="5"/>
        <v>6.0775349834251632E-2</v>
      </c>
      <c r="AA15" s="379">
        <f t="shared" si="6"/>
        <v>0.16169484736429451</v>
      </c>
      <c r="AB15" s="12"/>
    </row>
    <row r="16" spans="1:28">
      <c r="A16" s="155">
        <v>2013</v>
      </c>
      <c r="B16" s="155">
        <v>1283432</v>
      </c>
      <c r="C16" s="155">
        <v>1275921</v>
      </c>
      <c r="D16" s="155">
        <v>106179</v>
      </c>
      <c r="E16" s="155">
        <v>129221</v>
      </c>
      <c r="F16" s="155">
        <v>110543</v>
      </c>
      <c r="G16" s="155">
        <v>34130</v>
      </c>
      <c r="H16" s="155">
        <v>248453</v>
      </c>
      <c r="I16" s="155">
        <v>55445</v>
      </c>
      <c r="J16" s="155">
        <v>124</v>
      </c>
      <c r="K16" s="155">
        <v>2635</v>
      </c>
      <c r="L16" s="155">
        <v>646</v>
      </c>
      <c r="M16" s="155">
        <v>78044</v>
      </c>
      <c r="N16" s="155">
        <v>47991</v>
      </c>
      <c r="O16" s="155">
        <v>179</v>
      </c>
      <c r="P16" s="155">
        <v>33</v>
      </c>
      <c r="Q16" s="155">
        <v>5220</v>
      </c>
      <c r="R16" s="155">
        <v>3430</v>
      </c>
      <c r="S16" s="155">
        <v>73</v>
      </c>
      <c r="U16" s="379">
        <f t="shared" si="0"/>
        <v>8.4229268203665941E-2</v>
      </c>
      <c r="V16" s="379">
        <f t="shared" si="1"/>
        <v>0.67748026510853354</v>
      </c>
      <c r="W16" s="155">
        <f t="shared" si="2"/>
        <v>2704026</v>
      </c>
      <c r="X16" s="155">
        <f t="shared" si="3"/>
        <v>539298</v>
      </c>
      <c r="Y16" s="379">
        <f t="shared" si="4"/>
        <v>0.10934214404727989</v>
      </c>
      <c r="Z16" s="379">
        <f t="shared" si="5"/>
        <v>5.6937265595420006E-2</v>
      </c>
      <c r="AA16" s="379">
        <f t="shared" si="6"/>
        <v>0.16627940964269991</v>
      </c>
      <c r="AB16" s="12"/>
    </row>
    <row r="17" spans="1:28">
      <c r="A17" s="155">
        <v>2014</v>
      </c>
      <c r="B17" s="155">
        <v>1314497</v>
      </c>
      <c r="C17" s="155">
        <v>1326584</v>
      </c>
      <c r="D17" s="155">
        <v>120212</v>
      </c>
      <c r="E17" s="155">
        <v>122739</v>
      </c>
      <c r="F17" s="155">
        <v>109317</v>
      </c>
      <c r="G17" s="155">
        <v>36839</v>
      </c>
      <c r="H17" s="155">
        <v>273713</v>
      </c>
      <c r="I17" s="155">
        <v>54992</v>
      </c>
      <c r="J17" s="155">
        <v>234</v>
      </c>
      <c r="K17" s="155">
        <v>2553</v>
      </c>
      <c r="L17" s="155">
        <v>659</v>
      </c>
      <c r="M17" s="155">
        <v>81347</v>
      </c>
      <c r="N17" s="155">
        <v>48258</v>
      </c>
      <c r="O17" s="155">
        <v>171</v>
      </c>
      <c r="P17" s="155">
        <v>37</v>
      </c>
      <c r="Q17" s="155">
        <v>5439</v>
      </c>
      <c r="R17" s="155">
        <v>3445</v>
      </c>
      <c r="S17" s="155">
        <v>73</v>
      </c>
      <c r="U17" s="379">
        <f t="shared" si="0"/>
        <v>8.424005004105363E-2</v>
      </c>
      <c r="V17" s="379">
        <f t="shared" si="1"/>
        <v>0.69221308972520379</v>
      </c>
      <c r="W17" s="155">
        <f t="shared" si="2"/>
        <v>2787237</v>
      </c>
      <c r="X17" s="155">
        <f t="shared" si="3"/>
        <v>571656</v>
      </c>
      <c r="Y17" s="379">
        <f t="shared" si="4"/>
        <v>0.11727822231907953</v>
      </c>
      <c r="Z17" s="379">
        <f t="shared" si="5"/>
        <v>5.2913564081975818E-2</v>
      </c>
      <c r="AA17" s="379">
        <f t="shared" si="6"/>
        <v>0.17019178640105534</v>
      </c>
      <c r="AB17" s="12"/>
    </row>
    <row r="18" spans="1:28">
      <c r="A18" s="155">
        <v>2015</v>
      </c>
      <c r="B18" s="155">
        <v>1345332</v>
      </c>
      <c r="C18" s="155">
        <v>1382502</v>
      </c>
      <c r="D18" s="155">
        <v>134516</v>
      </c>
      <c r="E18" s="155">
        <v>116462</v>
      </c>
      <c r="F18" s="155">
        <v>107110</v>
      </c>
      <c r="G18" s="155">
        <v>40118</v>
      </c>
      <c r="H18" s="155">
        <v>301561</v>
      </c>
      <c r="I18" s="155">
        <v>54552</v>
      </c>
      <c r="J18" s="155">
        <v>497</v>
      </c>
      <c r="K18" s="155">
        <v>2476</v>
      </c>
      <c r="L18" s="155">
        <v>671</v>
      </c>
      <c r="M18" s="155">
        <v>84426</v>
      </c>
      <c r="N18" s="155">
        <v>48680</v>
      </c>
      <c r="O18" s="155">
        <v>166</v>
      </c>
      <c r="P18" s="155">
        <v>40</v>
      </c>
      <c r="Q18" s="155">
        <v>5684</v>
      </c>
      <c r="R18" s="155">
        <v>3440</v>
      </c>
      <c r="S18" s="155">
        <v>72</v>
      </c>
      <c r="U18" s="379">
        <f t="shared" si="0"/>
        <v>8.4254394033594596E-2</v>
      </c>
      <c r="V18" s="379">
        <f t="shared" si="1"/>
        <v>0.70749849505603557</v>
      </c>
      <c r="W18" s="155">
        <f t="shared" si="2"/>
        <v>2875062</v>
      </c>
      <c r="X18" s="155">
        <f t="shared" si="3"/>
        <v>607091</v>
      </c>
      <c r="Y18" s="379">
        <f t="shared" si="4"/>
        <v>0.12523200445241781</v>
      </c>
      <c r="Z18" s="379">
        <f t="shared" si="5"/>
        <v>4.9111569767324982E-2</v>
      </c>
      <c r="AA18" s="379">
        <f t="shared" si="6"/>
        <v>0.17434357421974278</v>
      </c>
      <c r="AB18" s="12"/>
    </row>
    <row r="19" spans="1:28">
      <c r="A19" s="155">
        <v>2016</v>
      </c>
      <c r="B19" s="155">
        <v>1384086</v>
      </c>
      <c r="C19" s="155">
        <v>1443964</v>
      </c>
      <c r="D19" s="155">
        <v>150933</v>
      </c>
      <c r="E19" s="155">
        <v>111745</v>
      </c>
      <c r="F19" s="155">
        <v>105351</v>
      </c>
      <c r="G19" s="155">
        <v>44808</v>
      </c>
      <c r="H19" s="155">
        <v>334298</v>
      </c>
      <c r="I19" s="155">
        <v>55076</v>
      </c>
      <c r="J19" s="155">
        <v>1563</v>
      </c>
      <c r="K19" s="155">
        <v>2376</v>
      </c>
      <c r="L19" s="155">
        <v>695</v>
      </c>
      <c r="M19" s="155">
        <v>87419</v>
      </c>
      <c r="N19" s="155">
        <v>49064</v>
      </c>
      <c r="O19" s="155">
        <v>160</v>
      </c>
      <c r="P19" s="155">
        <v>40</v>
      </c>
      <c r="Q19" s="155">
        <v>6296</v>
      </c>
      <c r="R19" s="155">
        <v>3457</v>
      </c>
      <c r="S19" s="155">
        <v>72</v>
      </c>
      <c r="U19" s="379">
        <f t="shared" ref="U19" si="7">(D19+E19)/SUM(B19:E19)</f>
        <v>8.4989038181295801E-2</v>
      </c>
      <c r="V19" s="379">
        <f t="shared" ref="V19" si="8">(H19+I19)/SUM(F19:I19)</f>
        <v>0.72168708864888709</v>
      </c>
      <c r="W19" s="155">
        <f t="shared" ref="W19" si="9">B19+C19+F19+G19</f>
        <v>2978209</v>
      </c>
      <c r="X19" s="155">
        <f t="shared" ref="X19" si="10">D19+E19+H19+I19</f>
        <v>652052</v>
      </c>
      <c r="Y19" s="379">
        <f t="shared" ref="Y19" si="11">(D19+H19)/(W19+X19)</f>
        <v>0.13366284132187742</v>
      </c>
      <c r="Z19" s="379">
        <f t="shared" ref="Z19" si="12">(E19+I19)/(W19+X19)</f>
        <v>4.5952894296029952E-2</v>
      </c>
      <c r="AA19" s="379">
        <f t="shared" ref="AA19" si="13">(D19+E19+H19+I19)/SUM(B19:I19)</f>
        <v>0.17961573561790736</v>
      </c>
      <c r="AB19" s="12"/>
    </row>
    <row r="20" spans="1:28">
      <c r="A20" s="155">
        <v>2017</v>
      </c>
      <c r="B20" s="155">
        <v>1423243</v>
      </c>
      <c r="C20" s="155">
        <v>1505771</v>
      </c>
      <c r="D20" s="155">
        <v>166179</v>
      </c>
      <c r="E20" s="155">
        <v>108893</v>
      </c>
      <c r="F20" s="155">
        <v>103003</v>
      </c>
      <c r="G20" s="155">
        <v>49671</v>
      </c>
      <c r="H20" s="155">
        <v>372743</v>
      </c>
      <c r="I20" s="155">
        <v>56559</v>
      </c>
      <c r="J20" s="155">
        <v>4457</v>
      </c>
      <c r="K20" s="155">
        <v>2311</v>
      </c>
      <c r="L20" s="155">
        <v>705</v>
      </c>
      <c r="M20" s="155">
        <v>91404</v>
      </c>
      <c r="N20" s="155">
        <v>49890</v>
      </c>
      <c r="O20" s="155">
        <v>152</v>
      </c>
      <c r="P20" s="155">
        <v>44</v>
      </c>
      <c r="Q20" s="155">
        <v>6828</v>
      </c>
      <c r="R20" s="155">
        <v>3465</v>
      </c>
      <c r="S20" s="155">
        <v>73</v>
      </c>
      <c r="U20" s="379">
        <f t="shared" ref="U20" si="14">(D20+E20)/SUM(B20:E20)</f>
        <v>8.5850379796297602E-2</v>
      </c>
      <c r="V20" s="379">
        <f t="shared" ref="V20" si="15">(H20+I20)/SUM(F20:I20)</f>
        <v>0.73766272148679668</v>
      </c>
      <c r="W20" s="155">
        <f t="shared" ref="W20" si="16">B20+C20+F20+G20</f>
        <v>3081688</v>
      </c>
      <c r="X20" s="155">
        <f t="shared" ref="X20" si="17">D20+E20+H20+I20</f>
        <v>704374</v>
      </c>
      <c r="Y20" s="379">
        <f t="shared" ref="Y20" si="18">(D20+H20)/(W20+X20)</f>
        <v>0.14234368058420596</v>
      </c>
      <c r="Z20" s="379">
        <f t="shared" ref="Z20" si="19">(E20+I20)/(W20+X20)</f>
        <v>4.3700288056561142E-2</v>
      </c>
      <c r="AA20" s="379">
        <f t="shared" ref="AA20" si="20">(D20+E20+H20+I20)/SUM(B20:I20)</f>
        <v>0.18604396864076711</v>
      </c>
      <c r="AB20" s="12"/>
    </row>
    <row r="21" spans="1:28">
      <c r="A21" s="155">
        <v>2018</v>
      </c>
      <c r="B21" s="155">
        <v>1460759</v>
      </c>
      <c r="C21" s="155">
        <v>1545438</v>
      </c>
      <c r="D21" s="155">
        <v>179049</v>
      </c>
      <c r="E21" s="155">
        <v>105242</v>
      </c>
      <c r="F21" s="155">
        <v>99958</v>
      </c>
      <c r="G21" s="155">
        <v>53383</v>
      </c>
      <c r="H21" s="155">
        <v>410239</v>
      </c>
      <c r="I21" s="155">
        <v>57592</v>
      </c>
      <c r="J21" s="155">
        <v>8741</v>
      </c>
      <c r="K21" s="155">
        <v>2282</v>
      </c>
      <c r="L21" s="155">
        <v>716</v>
      </c>
      <c r="M21" s="155">
        <v>95380</v>
      </c>
      <c r="N21" s="155">
        <v>50420</v>
      </c>
      <c r="O21" s="155">
        <v>150</v>
      </c>
      <c r="P21" s="155">
        <v>47</v>
      </c>
      <c r="Q21" s="155">
        <v>7611</v>
      </c>
      <c r="R21" s="155">
        <v>3481</v>
      </c>
      <c r="S21" s="155">
        <v>91</v>
      </c>
      <c r="U21" s="379">
        <f t="shared" ref="U21" si="21">(D21+E21)/SUM(B21:E21)</f>
        <v>8.6397823058464274E-2</v>
      </c>
      <c r="V21" s="379">
        <f t="shared" ref="V21" si="22">(H21+I21)/SUM(F21:I21)</f>
        <v>0.75314244685851905</v>
      </c>
      <c r="W21" s="155">
        <f t="shared" ref="W21" si="23">B21+C21+F21+G21</f>
        <v>3159538</v>
      </c>
      <c r="X21" s="155">
        <f t="shared" ref="X21" si="24">D21+E21+H21+I21</f>
        <v>752122</v>
      </c>
      <c r="Y21" s="379">
        <f t="shared" ref="Y21" si="25">(D21+H21)/(W21+X21)</f>
        <v>0.15064908504317859</v>
      </c>
      <c r="Z21" s="379">
        <f t="shared" ref="Z21" si="26">(E21+I21)/(W21+X21)</f>
        <v>4.1627851091352523E-2</v>
      </c>
      <c r="AA21" s="379">
        <f t="shared" ref="AA21" si="27">(D21+E21+H21+I21)/SUM(B21:I21)</f>
        <v>0.19227693613453112</v>
      </c>
      <c r="AB21" s="12"/>
    </row>
    <row r="23" spans="1:28" s="155" customFormat="1" ht="11.25">
      <c r="B23" s="155" t="s">
        <v>1016</v>
      </c>
      <c r="W23" s="268"/>
    </row>
    <row r="24" spans="1:28" s="155" customFormat="1" ht="11.25">
      <c r="B24" s="155" t="s">
        <v>1015</v>
      </c>
    </row>
  </sheetData>
  <mergeCells count="1">
    <mergeCell ref="P1:Q1"/>
  </mergeCells>
  <phoneticPr fontId="7" type="noConversion"/>
  <hyperlinks>
    <hyperlink ref="P1:Q1" location="Contents!A1" display="Back to Contents" xr:uid="{00000000-0004-0000-2900-000000000000}"/>
  </hyperlinks>
  <pageMargins left="0.75" right="0.75" top="1" bottom="1" header="0.5" footer="0.5"/>
  <pageSetup paperSize="9" orientation="landscape" horizontalDpi="4294967292" verticalDpi="4294967292"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5" tint="0.39997558519241921"/>
  </sheetPr>
  <dimension ref="A1:AG66"/>
  <sheetViews>
    <sheetView workbookViewId="0">
      <selection activeCell="M1" sqref="M1:N1"/>
    </sheetView>
  </sheetViews>
  <sheetFormatPr defaultColWidth="8.85546875" defaultRowHeight="12.75"/>
  <cols>
    <col min="1" max="1" width="11.7109375" customWidth="1"/>
    <col min="2" max="2" width="11.42578125" customWidth="1"/>
    <col min="3" max="3" width="13" customWidth="1"/>
    <col min="4" max="4" width="12.42578125" customWidth="1"/>
    <col min="5" max="5" width="12.5703125" bestFit="1" customWidth="1"/>
    <col min="6" max="8" width="11.7109375" bestFit="1" customWidth="1"/>
    <col min="9" max="9" width="11" customWidth="1"/>
    <col min="10" max="10" width="9.5703125" bestFit="1" customWidth="1"/>
    <col min="12" max="12" width="9.5703125" bestFit="1" customWidth="1"/>
    <col min="13" max="13" width="10.5703125" bestFit="1" customWidth="1"/>
    <col min="25" max="25" width="8" customWidth="1"/>
    <col min="26" max="26" width="2.42578125" customWidth="1"/>
  </cols>
  <sheetData>
    <row r="1" spans="1:31" ht="26.25" customHeight="1">
      <c r="A1" s="28" t="s">
        <v>653</v>
      </c>
      <c r="B1" s="24"/>
      <c r="C1" s="24"/>
      <c r="D1" s="24"/>
      <c r="E1" s="24"/>
      <c r="F1" s="24"/>
      <c r="G1" s="24"/>
      <c r="H1" s="24"/>
      <c r="I1" s="24"/>
      <c r="J1" s="103"/>
      <c r="K1" s="103"/>
      <c r="L1" s="103"/>
      <c r="M1" s="693" t="s">
        <v>473</v>
      </c>
      <c r="N1" s="693"/>
      <c r="O1" s="103"/>
      <c r="P1" s="103"/>
      <c r="Q1" s="103"/>
      <c r="R1" s="103"/>
      <c r="S1" s="103"/>
    </row>
    <row r="2" spans="1:31">
      <c r="B2" s="63" t="s">
        <v>1155</v>
      </c>
      <c r="C2" s="45"/>
      <c r="D2" s="45"/>
      <c r="E2" s="45"/>
      <c r="G2" s="45"/>
      <c r="H2" s="45"/>
      <c r="I2" s="45"/>
      <c r="J2" s="45"/>
      <c r="K2" s="45"/>
      <c r="L2" s="46"/>
      <c r="M2" s="506" t="s">
        <v>537</v>
      </c>
      <c r="N2" s="507"/>
      <c r="O2" s="507"/>
      <c r="P2" s="507"/>
      <c r="Q2" s="507"/>
      <c r="R2" s="18"/>
      <c r="S2" s="18"/>
      <c r="T2" s="18"/>
      <c r="U2" s="18"/>
      <c r="V2" s="18"/>
      <c r="W2" s="109"/>
      <c r="AA2" t="s">
        <v>738</v>
      </c>
    </row>
    <row r="3" spans="1:31" s="155" customFormat="1" ht="54.75" customHeight="1">
      <c r="A3" s="511" t="s">
        <v>408</v>
      </c>
      <c r="B3" s="512" t="s">
        <v>273</v>
      </c>
      <c r="C3" s="513" t="s">
        <v>274</v>
      </c>
      <c r="D3" s="513" t="s">
        <v>277</v>
      </c>
      <c r="E3" s="513" t="s">
        <v>278</v>
      </c>
      <c r="F3" s="514" t="s">
        <v>1013</v>
      </c>
      <c r="G3" s="513" t="s">
        <v>490</v>
      </c>
      <c r="H3" s="513" t="s">
        <v>491</v>
      </c>
      <c r="I3" s="513" t="s">
        <v>492</v>
      </c>
      <c r="J3" s="513" t="s">
        <v>493</v>
      </c>
      <c r="K3" s="513" t="s">
        <v>494</v>
      </c>
      <c r="L3" s="515" t="s">
        <v>500</v>
      </c>
      <c r="M3" s="516" t="s">
        <v>275</v>
      </c>
      <c r="N3" s="517" t="s">
        <v>276</v>
      </c>
      <c r="O3" s="517" t="s">
        <v>279</v>
      </c>
      <c r="P3" s="517" t="s">
        <v>280</v>
      </c>
      <c r="Q3" s="518" t="s">
        <v>1183</v>
      </c>
      <c r="R3" s="154" t="s">
        <v>131</v>
      </c>
      <c r="S3" s="154" t="s">
        <v>495</v>
      </c>
      <c r="T3" s="154" t="s">
        <v>496</v>
      </c>
      <c r="U3" s="154" t="s">
        <v>472</v>
      </c>
      <c r="V3" s="154" t="s">
        <v>497</v>
      </c>
      <c r="W3" s="449" t="s">
        <v>538</v>
      </c>
      <c r="X3" s="154" t="s">
        <v>498</v>
      </c>
      <c r="Y3" s="154" t="s">
        <v>499</v>
      </c>
      <c r="Z3" s="199"/>
      <c r="AA3" s="519" t="s">
        <v>427</v>
      </c>
      <c r="AB3" s="519" t="s">
        <v>405</v>
      </c>
    </row>
    <row r="4" spans="1:31">
      <c r="A4" s="440">
        <v>2001</v>
      </c>
      <c r="B4" s="314">
        <v>26329.380315999999</v>
      </c>
      <c r="C4" s="314">
        <v>2489.6042502999999</v>
      </c>
      <c r="D4" s="314">
        <v>2337.0241289000001</v>
      </c>
      <c r="E4" s="314">
        <v>2853.6994758000001</v>
      </c>
      <c r="F4" s="365">
        <v>0.35281146889999998</v>
      </c>
      <c r="G4" s="314">
        <v>234.23938036999999</v>
      </c>
      <c r="H4" s="314">
        <v>35.517515979000002</v>
      </c>
      <c r="I4" s="314">
        <v>2150.2725064000001</v>
      </c>
      <c r="J4" s="314">
        <v>5.0495455337999999</v>
      </c>
      <c r="K4" s="314">
        <v>141.11688576</v>
      </c>
      <c r="L4" s="328">
        <v>1.3243472373</v>
      </c>
      <c r="M4" s="508">
        <v>2153838</v>
      </c>
      <c r="N4" s="508">
        <v>158529</v>
      </c>
      <c r="O4" s="508">
        <v>197341</v>
      </c>
      <c r="P4" s="508">
        <v>164283</v>
      </c>
      <c r="Q4" s="510">
        <v>47</v>
      </c>
      <c r="R4" s="155">
        <v>75711</v>
      </c>
      <c r="S4" s="155">
        <v>6184</v>
      </c>
      <c r="T4" s="155">
        <v>93575</v>
      </c>
      <c r="U4" s="155">
        <v>339</v>
      </c>
      <c r="V4" s="155">
        <v>4417</v>
      </c>
      <c r="W4" s="155">
        <v>64</v>
      </c>
      <c r="X4" s="323">
        <f t="shared" ref="X4:X18" si="0">B4+D4</f>
        <v>28666.404444899999</v>
      </c>
      <c r="Y4" s="314">
        <f t="shared" ref="Y4:Y18" si="1">C4+E4</f>
        <v>5343.3037260999999</v>
      </c>
      <c r="Z4" s="155"/>
      <c r="AA4" s="653">
        <f>X4/(M4+O4)*1000000</f>
        <v>12192.353047088291</v>
      </c>
      <c r="AB4" s="653">
        <f>Y4/(N4+P4)*1000000</f>
        <v>16552.370191009006</v>
      </c>
      <c r="AD4" s="8"/>
      <c r="AE4" s="8"/>
    </row>
    <row r="5" spans="1:31">
      <c r="A5" s="310">
        <v>2002</v>
      </c>
      <c r="B5" s="314">
        <v>27196.249773</v>
      </c>
      <c r="C5" s="314">
        <v>2617.7682408000001</v>
      </c>
      <c r="D5" s="314">
        <v>2266.0209691</v>
      </c>
      <c r="E5" s="314">
        <v>3022.7097533000001</v>
      </c>
      <c r="F5" s="365">
        <v>0.3323605825</v>
      </c>
      <c r="G5" s="314">
        <v>232.22424323999999</v>
      </c>
      <c r="H5" s="314">
        <v>33.711634943999996</v>
      </c>
      <c r="I5" s="314">
        <v>2243.8133840999999</v>
      </c>
      <c r="J5" s="314">
        <v>4.5424364798000001</v>
      </c>
      <c r="K5" s="314">
        <v>151.83778056</v>
      </c>
      <c r="L5" s="328">
        <v>1.2938728759</v>
      </c>
      <c r="M5" s="508">
        <v>2227679</v>
      </c>
      <c r="N5" s="508">
        <v>173926</v>
      </c>
      <c r="O5" s="508">
        <v>194224</v>
      </c>
      <c r="P5" s="508">
        <v>176685</v>
      </c>
      <c r="Q5" s="510">
        <v>46</v>
      </c>
      <c r="R5" s="155">
        <v>78793</v>
      </c>
      <c r="S5" s="155">
        <v>5908</v>
      </c>
      <c r="T5" s="155">
        <v>98243</v>
      </c>
      <c r="U5" s="155">
        <v>333</v>
      </c>
      <c r="V5" s="155">
        <v>4893</v>
      </c>
      <c r="W5" s="155">
        <v>63</v>
      </c>
      <c r="X5" s="317">
        <f t="shared" si="0"/>
        <v>29462.270742100001</v>
      </c>
      <c r="Y5" s="314">
        <f t="shared" si="1"/>
        <v>5640.4779940999997</v>
      </c>
      <c r="Z5" s="155"/>
      <c r="AA5" s="653">
        <f t="shared" ref="AA5:AA20" si="2">X5/(M5+O5)*1000000</f>
        <v>12164.925986755045</v>
      </c>
      <c r="AB5" s="653">
        <f t="shared" ref="AB5:AB20" si="3">Y5/(N5+P5)*1000000</f>
        <v>16087.567115977537</v>
      </c>
      <c r="AD5" s="8"/>
      <c r="AE5" s="8"/>
    </row>
    <row r="6" spans="1:31">
      <c r="A6" s="310">
        <v>2003</v>
      </c>
      <c r="B6" s="314">
        <v>27909.427264999998</v>
      </c>
      <c r="C6" s="314">
        <v>2854.2160465000002</v>
      </c>
      <c r="D6" s="314">
        <v>2183.9352130000002</v>
      </c>
      <c r="E6" s="314">
        <v>3217.9995589999999</v>
      </c>
      <c r="F6" s="365">
        <v>0.31577347160000002</v>
      </c>
      <c r="G6" s="314">
        <v>234.34710494000001</v>
      </c>
      <c r="H6" s="314">
        <v>31.052332857</v>
      </c>
      <c r="I6" s="314">
        <v>2326.8410954999999</v>
      </c>
      <c r="J6" s="314">
        <v>4.1162103859999997</v>
      </c>
      <c r="K6" s="314">
        <v>162.66763945</v>
      </c>
      <c r="L6" s="328">
        <v>1.3942500732000001</v>
      </c>
      <c r="M6" s="508">
        <v>2319808</v>
      </c>
      <c r="N6" s="508">
        <v>194430</v>
      </c>
      <c r="O6" s="508">
        <v>190791</v>
      </c>
      <c r="P6" s="508">
        <v>191082</v>
      </c>
      <c r="Q6" s="510">
        <v>48</v>
      </c>
      <c r="R6" s="155">
        <v>83350</v>
      </c>
      <c r="S6" s="155">
        <v>5605</v>
      </c>
      <c r="T6" s="155">
        <v>104417</v>
      </c>
      <c r="U6" s="155">
        <v>320</v>
      </c>
      <c r="V6" s="155">
        <v>5344</v>
      </c>
      <c r="W6" s="155">
        <v>67</v>
      </c>
      <c r="X6" s="317">
        <f t="shared" si="0"/>
        <v>30093.362477999999</v>
      </c>
      <c r="Y6" s="314">
        <f t="shared" si="1"/>
        <v>6072.2156054999996</v>
      </c>
      <c r="Z6" s="155"/>
      <c r="AA6" s="653">
        <f t="shared" si="2"/>
        <v>11986.526911705134</v>
      </c>
      <c r="AB6" s="653">
        <f t="shared" si="3"/>
        <v>15751.041745782231</v>
      </c>
      <c r="AD6" s="8"/>
      <c r="AE6" s="8"/>
    </row>
    <row r="7" spans="1:31">
      <c r="A7" s="310">
        <v>2004</v>
      </c>
      <c r="B7" s="314">
        <v>28476.566765</v>
      </c>
      <c r="C7" s="314">
        <v>3081.6408938999998</v>
      </c>
      <c r="D7" s="314">
        <v>2097.0519843000002</v>
      </c>
      <c r="E7" s="314">
        <v>3469.0826053999999</v>
      </c>
      <c r="F7" s="365">
        <v>0.2678791049</v>
      </c>
      <c r="G7" s="314">
        <v>240.07634092999999</v>
      </c>
      <c r="H7" s="314">
        <v>28.806763348</v>
      </c>
      <c r="I7" s="314">
        <v>2478.5655811000001</v>
      </c>
      <c r="J7" s="314">
        <v>4.2028775882999998</v>
      </c>
      <c r="K7" s="314">
        <v>181.44349460000001</v>
      </c>
      <c r="L7" s="328">
        <v>1.3466493083</v>
      </c>
      <c r="M7" s="508">
        <v>2411685</v>
      </c>
      <c r="N7" s="508">
        <v>211034</v>
      </c>
      <c r="O7" s="508">
        <v>188032</v>
      </c>
      <c r="P7" s="508">
        <v>207772</v>
      </c>
      <c r="Q7" s="510">
        <v>49</v>
      </c>
      <c r="R7" s="155">
        <v>89448</v>
      </c>
      <c r="S7" s="155">
        <v>5357</v>
      </c>
      <c r="T7" s="155">
        <v>112051</v>
      </c>
      <c r="U7" s="155">
        <v>305</v>
      </c>
      <c r="V7" s="155">
        <v>5842</v>
      </c>
      <c r="W7" s="155">
        <v>67</v>
      </c>
      <c r="X7" s="317">
        <f t="shared" si="0"/>
        <v>30573.6187493</v>
      </c>
      <c r="Y7" s="314">
        <f t="shared" si="1"/>
        <v>6550.7234993000002</v>
      </c>
      <c r="Z7" s="155"/>
      <c r="AA7" s="653">
        <f t="shared" si="2"/>
        <v>11760.364204757672</v>
      </c>
      <c r="AB7" s="653">
        <f t="shared" si="3"/>
        <v>15641.427055247539</v>
      </c>
      <c r="AD7" s="8"/>
      <c r="AE7" s="8"/>
    </row>
    <row r="8" spans="1:31">
      <c r="A8" s="310">
        <v>2005</v>
      </c>
      <c r="B8" s="314">
        <v>28565.392007999999</v>
      </c>
      <c r="C8" s="314">
        <v>3175.0775067999998</v>
      </c>
      <c r="D8" s="314">
        <v>1998.044482</v>
      </c>
      <c r="E8" s="314">
        <v>3667.9596443999999</v>
      </c>
      <c r="F8" s="365">
        <v>0.29438434590000001</v>
      </c>
      <c r="G8" s="314">
        <v>271.68723936999999</v>
      </c>
      <c r="H8" s="314">
        <v>25.475141105999999</v>
      </c>
      <c r="I8" s="314">
        <v>2550.8542404</v>
      </c>
      <c r="J8" s="314">
        <v>4.1263139554999997</v>
      </c>
      <c r="K8" s="314">
        <v>195.04551083999999</v>
      </c>
      <c r="L8" s="328">
        <v>1.3063630273</v>
      </c>
      <c r="M8" s="508">
        <v>2497190</v>
      </c>
      <c r="N8" s="508">
        <v>226991</v>
      </c>
      <c r="O8" s="508">
        <v>185083</v>
      </c>
      <c r="P8" s="508">
        <v>225057</v>
      </c>
      <c r="Q8" s="510">
        <v>50</v>
      </c>
      <c r="R8" s="155">
        <v>99934</v>
      </c>
      <c r="S8" s="155">
        <v>5148</v>
      </c>
      <c r="T8" s="155">
        <v>118905</v>
      </c>
      <c r="U8" s="155">
        <v>302</v>
      </c>
      <c r="V8" s="155">
        <v>6230</v>
      </c>
      <c r="W8" s="155">
        <v>69</v>
      </c>
      <c r="X8" s="317">
        <f t="shared" si="0"/>
        <v>30563.43649</v>
      </c>
      <c r="Y8" s="314">
        <f t="shared" si="1"/>
        <v>6843.0371512000002</v>
      </c>
      <c r="Z8" s="155"/>
      <c r="AA8" s="653">
        <f t="shared" si="2"/>
        <v>11394.603192889017</v>
      </c>
      <c r="AB8" s="653">
        <f t="shared" si="3"/>
        <v>15137.855164053375</v>
      </c>
      <c r="AD8" s="8"/>
      <c r="AE8" s="8"/>
    </row>
    <row r="9" spans="1:31">
      <c r="A9" s="310">
        <v>2006</v>
      </c>
      <c r="B9" s="314">
        <v>28374.172415000001</v>
      </c>
      <c r="C9" s="314">
        <v>3175.8547911000001</v>
      </c>
      <c r="D9" s="314">
        <v>1897.1865839</v>
      </c>
      <c r="E9" s="314">
        <v>3862.1547012000001</v>
      </c>
      <c r="F9" s="365">
        <v>0.31070249909999997</v>
      </c>
      <c r="G9" s="314">
        <v>314.29873794999997</v>
      </c>
      <c r="H9" s="314">
        <v>22.102530523999999</v>
      </c>
      <c r="I9" s="314">
        <v>2588.7167064999999</v>
      </c>
      <c r="J9" s="314">
        <v>4.0092923835000001</v>
      </c>
      <c r="K9" s="314">
        <v>203.71433934000001</v>
      </c>
      <c r="L9" s="328">
        <v>1.2652404905000001</v>
      </c>
      <c r="M9" s="508">
        <v>2551618</v>
      </c>
      <c r="N9" s="508">
        <v>234485</v>
      </c>
      <c r="O9" s="508">
        <v>180982</v>
      </c>
      <c r="P9" s="508">
        <v>240329</v>
      </c>
      <c r="Q9" s="510">
        <v>50</v>
      </c>
      <c r="R9" s="155">
        <v>112554</v>
      </c>
      <c r="S9" s="155">
        <v>4840</v>
      </c>
      <c r="T9" s="155">
        <v>124226</v>
      </c>
      <c r="U9" s="155">
        <v>305</v>
      </c>
      <c r="V9" s="155">
        <v>6548</v>
      </c>
      <c r="W9" s="155">
        <v>69</v>
      </c>
      <c r="X9" s="317">
        <f t="shared" si="0"/>
        <v>30271.358998899999</v>
      </c>
      <c r="Y9" s="314">
        <f t="shared" si="1"/>
        <v>7038.0094922999997</v>
      </c>
      <c r="Z9" s="155"/>
      <c r="AA9" s="653">
        <f t="shared" si="2"/>
        <v>11077.859547280977</v>
      </c>
      <c r="AB9" s="653">
        <f t="shared" si="3"/>
        <v>14822.666333132553</v>
      </c>
      <c r="AD9" s="8"/>
      <c r="AE9" s="8"/>
    </row>
    <row r="10" spans="1:31">
      <c r="A10" s="310">
        <v>2007</v>
      </c>
      <c r="B10" s="381">
        <v>28720.127853000002</v>
      </c>
      <c r="C10" s="381">
        <v>3192.2226805</v>
      </c>
      <c r="D10" s="381">
        <v>1828.4432717</v>
      </c>
      <c r="E10" s="381">
        <v>4108.0996113000001</v>
      </c>
      <c r="F10" s="665">
        <v>0.2836266268</v>
      </c>
      <c r="G10" s="381">
        <v>341.25162365</v>
      </c>
      <c r="H10" s="381">
        <v>21.029402574999999</v>
      </c>
      <c r="I10" s="381">
        <v>2660.9071181999998</v>
      </c>
      <c r="J10" s="381">
        <v>3.7452035656999998</v>
      </c>
      <c r="K10" s="381">
        <v>212.27969125000001</v>
      </c>
      <c r="L10" s="382">
        <v>1.1512044686</v>
      </c>
      <c r="M10" s="508">
        <v>2599880</v>
      </c>
      <c r="N10" s="508">
        <v>239499</v>
      </c>
      <c r="O10" s="508">
        <v>176971</v>
      </c>
      <c r="P10" s="508">
        <v>256387</v>
      </c>
      <c r="Q10" s="510">
        <v>50</v>
      </c>
      <c r="R10" s="303">
        <v>125454</v>
      </c>
      <c r="S10" s="303">
        <v>4602</v>
      </c>
      <c r="T10" s="303">
        <v>129282</v>
      </c>
      <c r="U10" s="303">
        <v>292</v>
      </c>
      <c r="V10" s="303">
        <v>7117</v>
      </c>
      <c r="W10" s="303">
        <v>70</v>
      </c>
      <c r="X10" s="317">
        <f t="shared" si="0"/>
        <v>30548.5711247</v>
      </c>
      <c r="Y10" s="314">
        <f t="shared" si="1"/>
        <v>7300.3222918000001</v>
      </c>
      <c r="Z10" s="155"/>
      <c r="AA10" s="653">
        <f t="shared" si="2"/>
        <v>11001.156030590046</v>
      </c>
      <c r="AB10" s="653">
        <f t="shared" si="3"/>
        <v>14721.77535118959</v>
      </c>
      <c r="AD10" s="8"/>
      <c r="AE10" s="8"/>
    </row>
    <row r="11" spans="1:31">
      <c r="A11" s="310">
        <v>2008</v>
      </c>
      <c r="B11" s="381">
        <v>28128.604726000001</v>
      </c>
      <c r="C11" s="381">
        <v>3090.0992154</v>
      </c>
      <c r="D11" s="381">
        <v>1743.9493012</v>
      </c>
      <c r="E11" s="381">
        <v>4281.6459004999997</v>
      </c>
      <c r="F11" s="665">
        <v>0.23748127490000001</v>
      </c>
      <c r="G11" s="381">
        <v>380.11893458999998</v>
      </c>
      <c r="H11" s="381">
        <v>18.677234138999999</v>
      </c>
      <c r="I11" s="381">
        <v>2653.8550303000002</v>
      </c>
      <c r="J11" s="381">
        <v>3.3743317812</v>
      </c>
      <c r="K11" s="381">
        <v>219.28343684000001</v>
      </c>
      <c r="L11" s="382">
        <v>1.1137952661999999</v>
      </c>
      <c r="M11" s="508">
        <v>2614728</v>
      </c>
      <c r="N11" s="508">
        <v>240878</v>
      </c>
      <c r="O11" s="508">
        <v>172754</v>
      </c>
      <c r="P11" s="508">
        <v>268669</v>
      </c>
      <c r="Q11" s="510">
        <v>51</v>
      </c>
      <c r="R11" s="303">
        <v>139983</v>
      </c>
      <c r="S11" s="303">
        <v>4382</v>
      </c>
      <c r="T11" s="303">
        <v>133086</v>
      </c>
      <c r="U11" s="303">
        <v>278</v>
      </c>
      <c r="V11" s="303">
        <v>7746</v>
      </c>
      <c r="W11" s="395">
        <v>99</v>
      </c>
      <c r="X11" s="317">
        <f t="shared" si="0"/>
        <v>29872.5540272</v>
      </c>
      <c r="Y11" s="314">
        <f t="shared" si="1"/>
        <v>7371.7451158999993</v>
      </c>
      <c r="Z11" s="155"/>
      <c r="AA11" s="653">
        <f t="shared" si="2"/>
        <v>10716.680512089404</v>
      </c>
      <c r="AB11" s="653">
        <f t="shared" si="3"/>
        <v>14467.252512329578</v>
      </c>
      <c r="AD11" s="8"/>
      <c r="AE11" s="8"/>
    </row>
    <row r="12" spans="1:31">
      <c r="A12" s="310">
        <v>2009</v>
      </c>
      <c r="B12" s="381">
        <v>28230.668725</v>
      </c>
      <c r="C12" s="381">
        <v>3075.5469954</v>
      </c>
      <c r="D12" s="381">
        <v>1689.0970057</v>
      </c>
      <c r="E12" s="381">
        <v>4330.2330890000003</v>
      </c>
      <c r="F12" s="665">
        <v>0.22792079570000001</v>
      </c>
      <c r="G12" s="381">
        <v>395.41281741</v>
      </c>
      <c r="H12" s="381">
        <v>16.590890927</v>
      </c>
      <c r="I12" s="381">
        <v>2518.0973607000001</v>
      </c>
      <c r="J12" s="381">
        <v>3.0038052926000001</v>
      </c>
      <c r="K12" s="381">
        <v>225.16856153000001</v>
      </c>
      <c r="L12" s="382">
        <v>1.4648440358000001</v>
      </c>
      <c r="M12" s="508">
        <v>2591305</v>
      </c>
      <c r="N12" s="508">
        <v>238800</v>
      </c>
      <c r="O12" s="508">
        <v>166404</v>
      </c>
      <c r="P12" s="508">
        <v>273231</v>
      </c>
      <c r="Q12" s="510">
        <v>59</v>
      </c>
      <c r="R12" s="303">
        <v>146294</v>
      </c>
      <c r="S12" s="303">
        <v>4163</v>
      </c>
      <c r="T12" s="303">
        <v>132434</v>
      </c>
      <c r="U12" s="303">
        <v>267</v>
      </c>
      <c r="V12" s="303">
        <v>8101</v>
      </c>
      <c r="W12" s="394">
        <v>98</v>
      </c>
      <c r="X12" s="317">
        <f t="shared" si="0"/>
        <v>29919.765730700001</v>
      </c>
      <c r="Y12" s="314">
        <f t="shared" si="1"/>
        <v>7405.7800844000003</v>
      </c>
      <c r="Z12" s="155"/>
      <c r="AA12" s="653">
        <f t="shared" si="2"/>
        <v>10849.500701741918</v>
      </c>
      <c r="AB12" s="653">
        <f t="shared" si="3"/>
        <v>14463.538505285813</v>
      </c>
      <c r="AD12" s="8"/>
      <c r="AE12" s="8"/>
    </row>
    <row r="13" spans="1:31">
      <c r="A13" s="310">
        <v>2010</v>
      </c>
      <c r="B13" s="381">
        <v>28183.435944000001</v>
      </c>
      <c r="C13" s="381">
        <v>3055.9946300000001</v>
      </c>
      <c r="D13" s="381">
        <v>1636.7082002</v>
      </c>
      <c r="E13" s="381">
        <v>4419.0164612999997</v>
      </c>
      <c r="F13" s="365">
        <v>0.23218739020000001</v>
      </c>
      <c r="G13" s="381">
        <v>392.32745340999998</v>
      </c>
      <c r="H13" s="381">
        <v>15.736726798999999</v>
      </c>
      <c r="I13" s="381">
        <v>2519.4321036000001</v>
      </c>
      <c r="J13" s="381">
        <v>2.6293431688000002</v>
      </c>
      <c r="K13" s="381">
        <v>232.62298021999999</v>
      </c>
      <c r="L13" s="384">
        <v>1.8323505512</v>
      </c>
      <c r="M13" s="509">
        <v>2611367</v>
      </c>
      <c r="N13" s="508">
        <v>238515</v>
      </c>
      <c r="O13" s="508">
        <v>162276</v>
      </c>
      <c r="P13" s="508">
        <v>280788</v>
      </c>
      <c r="Q13" s="510">
        <v>66</v>
      </c>
      <c r="R13" s="303">
        <v>149325</v>
      </c>
      <c r="S13" s="303">
        <v>3968</v>
      </c>
      <c r="T13" s="303">
        <v>131601</v>
      </c>
      <c r="U13" s="303">
        <v>257</v>
      </c>
      <c r="V13" s="303">
        <v>8285</v>
      </c>
      <c r="W13" s="394">
        <v>77</v>
      </c>
      <c r="X13" s="317">
        <f t="shared" si="0"/>
        <v>29820.1441442</v>
      </c>
      <c r="Y13" s="314">
        <f t="shared" si="1"/>
        <v>7475.0110912999999</v>
      </c>
      <c r="Z13" s="155"/>
      <c r="AA13" s="653">
        <f t="shared" si="2"/>
        <v>10751.255350526366</v>
      </c>
      <c r="AB13" s="653">
        <f t="shared" si="3"/>
        <v>14394.315248130666</v>
      </c>
      <c r="AD13" s="8"/>
      <c r="AE13" s="8"/>
    </row>
    <row r="14" spans="1:31">
      <c r="A14" s="222">
        <v>2011</v>
      </c>
      <c r="B14" s="317">
        <v>27758.801927</v>
      </c>
      <c r="C14" s="314">
        <v>3000.5046136000001</v>
      </c>
      <c r="D14" s="314">
        <v>1570.9479701</v>
      </c>
      <c r="E14" s="314">
        <v>4509.991908</v>
      </c>
      <c r="F14" s="365">
        <v>0.3104327697</v>
      </c>
      <c r="G14" s="314">
        <v>381.06264551999999</v>
      </c>
      <c r="H14" s="314">
        <v>13.873788684999999</v>
      </c>
      <c r="I14" s="314">
        <v>2530.3309794000002</v>
      </c>
      <c r="J14" s="314">
        <v>1.9654679455999999</v>
      </c>
      <c r="K14" s="314">
        <v>230.12772619</v>
      </c>
      <c r="L14" s="314">
        <v>1.7546559316999999</v>
      </c>
      <c r="M14" s="509">
        <v>2627477</v>
      </c>
      <c r="N14" s="508">
        <v>239737</v>
      </c>
      <c r="O14" s="508">
        <v>159125</v>
      </c>
      <c r="P14" s="508">
        <v>289905</v>
      </c>
      <c r="Q14" s="510">
        <v>79</v>
      </c>
      <c r="R14" s="303">
        <v>151437</v>
      </c>
      <c r="S14" s="303">
        <v>3768</v>
      </c>
      <c r="T14" s="303">
        <v>130870</v>
      </c>
      <c r="U14" s="303">
        <v>243</v>
      </c>
      <c r="V14" s="303">
        <v>8494</v>
      </c>
      <c r="W14" s="303">
        <v>77</v>
      </c>
      <c r="X14" s="317">
        <f t="shared" si="0"/>
        <v>29329.749897100002</v>
      </c>
      <c r="Y14" s="314">
        <f t="shared" si="1"/>
        <v>7510.4965216000001</v>
      </c>
      <c r="Z14" s="155"/>
      <c r="AA14" s="653">
        <f t="shared" si="2"/>
        <v>10525.274114172029</v>
      </c>
      <c r="AB14" s="653">
        <f t="shared" si="3"/>
        <v>14180.326563225726</v>
      </c>
      <c r="AD14" s="8"/>
      <c r="AE14" s="8"/>
    </row>
    <row r="15" spans="1:31">
      <c r="A15" s="222">
        <v>2012</v>
      </c>
      <c r="B15" s="317">
        <v>27682.713346</v>
      </c>
      <c r="C15" s="314">
        <v>3046.7254720000001</v>
      </c>
      <c r="D15" s="314">
        <v>1536.9287532999999</v>
      </c>
      <c r="E15" s="314">
        <v>4650.3352716999998</v>
      </c>
      <c r="F15" s="365">
        <v>0.51543567180000005</v>
      </c>
      <c r="G15" s="314">
        <v>379.82323532999999</v>
      </c>
      <c r="H15" s="314">
        <v>12.246137915</v>
      </c>
      <c r="I15" s="314">
        <v>2522.6427709</v>
      </c>
      <c r="J15" s="314">
        <v>1.8367345091</v>
      </c>
      <c r="K15" s="314">
        <v>236.87635370000001</v>
      </c>
      <c r="L15" s="314">
        <v>1.4696467608999999</v>
      </c>
      <c r="M15" s="509">
        <v>2631017</v>
      </c>
      <c r="N15" s="508">
        <v>242832</v>
      </c>
      <c r="O15" s="508">
        <v>155365</v>
      </c>
      <c r="P15" s="508">
        <v>300687</v>
      </c>
      <c r="Q15" s="510">
        <v>104</v>
      </c>
      <c r="R15" s="155">
        <v>151301</v>
      </c>
      <c r="S15" s="155">
        <v>3591</v>
      </c>
      <c r="T15" s="155">
        <v>130206</v>
      </c>
      <c r="U15" s="155">
        <v>221</v>
      </c>
      <c r="V15" s="155">
        <v>8658</v>
      </c>
      <c r="W15" s="155">
        <v>77</v>
      </c>
      <c r="X15" s="317">
        <f t="shared" si="0"/>
        <v>29219.642099299999</v>
      </c>
      <c r="Y15" s="314">
        <f t="shared" si="1"/>
        <v>7697.0607436999999</v>
      </c>
      <c r="Z15" s="155"/>
      <c r="AA15" s="653">
        <f t="shared" si="2"/>
        <v>10486.588737402122</v>
      </c>
      <c r="AB15" s="653">
        <f t="shared" si="3"/>
        <v>14161.530220102701</v>
      </c>
      <c r="AD15" s="8"/>
      <c r="AE15" s="8"/>
    </row>
    <row r="16" spans="1:31">
      <c r="A16" s="310">
        <v>2013</v>
      </c>
      <c r="B16" s="327">
        <v>27860.431987</v>
      </c>
      <c r="C16" s="314">
        <v>3158.9854687000002</v>
      </c>
      <c r="D16" s="314">
        <v>1522.2366972</v>
      </c>
      <c r="E16" s="314">
        <v>4926.0247528</v>
      </c>
      <c r="F16" s="365">
        <v>0.6028966322</v>
      </c>
      <c r="G16" s="314">
        <v>388.38901126000002</v>
      </c>
      <c r="H16" s="314">
        <v>11.153382011</v>
      </c>
      <c r="I16" s="314">
        <v>2579.8883845999999</v>
      </c>
      <c r="J16" s="314">
        <v>1.5454974949</v>
      </c>
      <c r="K16" s="314">
        <v>243.82891695000001</v>
      </c>
      <c r="L16" s="314">
        <v>1.4322485068999999</v>
      </c>
      <c r="M16" s="509">
        <v>2681989</v>
      </c>
      <c r="N16" s="508">
        <v>249852</v>
      </c>
      <c r="O16" s="508">
        <v>154258</v>
      </c>
      <c r="P16" s="508">
        <v>319729</v>
      </c>
      <c r="Q16" s="510">
        <v>131</v>
      </c>
      <c r="R16" s="155">
        <v>155385</v>
      </c>
      <c r="S16" s="155">
        <v>3431</v>
      </c>
      <c r="T16" s="155">
        <v>131482</v>
      </c>
      <c r="U16" s="155">
        <v>209</v>
      </c>
      <c r="V16" s="155">
        <v>8875</v>
      </c>
      <c r="W16" s="155">
        <v>74</v>
      </c>
      <c r="X16" s="317">
        <f t="shared" si="0"/>
        <v>29382.668684199998</v>
      </c>
      <c r="Y16" s="314">
        <f t="shared" si="1"/>
        <v>8085.0102215000006</v>
      </c>
      <c r="Z16" s="155"/>
      <c r="AA16" s="653">
        <f t="shared" si="2"/>
        <v>10359.700225050919</v>
      </c>
      <c r="AB16" s="653">
        <f t="shared" si="3"/>
        <v>14194.66278106187</v>
      </c>
      <c r="AD16" s="8"/>
      <c r="AE16" s="8"/>
    </row>
    <row r="17" spans="1:33">
      <c r="A17" s="222">
        <v>2014</v>
      </c>
      <c r="B17" s="317">
        <v>28321.847714</v>
      </c>
      <c r="C17" s="314">
        <v>3261.5603891000001</v>
      </c>
      <c r="D17" s="314">
        <v>1517.0639701</v>
      </c>
      <c r="E17" s="314">
        <v>5293.9840272000001</v>
      </c>
      <c r="F17" s="365">
        <v>1.1909776408999999</v>
      </c>
      <c r="G17" s="314">
        <v>393.86928258</v>
      </c>
      <c r="H17" s="314">
        <v>10.518900529</v>
      </c>
      <c r="I17" s="314">
        <v>2674.4756806</v>
      </c>
      <c r="J17" s="314">
        <v>1.3260264385</v>
      </c>
      <c r="K17" s="314">
        <v>253.63071980000001</v>
      </c>
      <c r="L17" s="314">
        <v>1.5045655180999999</v>
      </c>
      <c r="M17" s="509">
        <v>2767728</v>
      </c>
      <c r="N17" s="508">
        <v>256753</v>
      </c>
      <c r="O17" s="508">
        <v>155147</v>
      </c>
      <c r="P17" s="508">
        <v>344302</v>
      </c>
      <c r="Q17" s="510">
        <v>243</v>
      </c>
      <c r="R17" s="155">
        <v>160500</v>
      </c>
      <c r="S17" s="155">
        <v>3344</v>
      </c>
      <c r="T17" s="155">
        <v>134383</v>
      </c>
      <c r="U17" s="155">
        <v>203</v>
      </c>
      <c r="V17" s="155">
        <v>9061</v>
      </c>
      <c r="W17" s="155">
        <v>74</v>
      </c>
      <c r="X17" s="317">
        <f t="shared" si="0"/>
        <v>29838.9116841</v>
      </c>
      <c r="Y17" s="314">
        <f t="shared" si="1"/>
        <v>8555.5444162999993</v>
      </c>
      <c r="Z17" s="155"/>
      <c r="AA17" s="653">
        <f t="shared" si="2"/>
        <v>10208.753944010605</v>
      </c>
      <c r="AB17" s="653">
        <f t="shared" si="3"/>
        <v>14234.212204041227</v>
      </c>
      <c r="AD17" s="8"/>
      <c r="AE17" s="8"/>
    </row>
    <row r="18" spans="1:33">
      <c r="A18" s="222">
        <v>2015</v>
      </c>
      <c r="B18" s="317">
        <v>29243.077913000001</v>
      </c>
      <c r="C18" s="314">
        <v>3359.9452735</v>
      </c>
      <c r="D18" s="314">
        <v>1519.8378378</v>
      </c>
      <c r="E18" s="314">
        <v>5729.4152137000001</v>
      </c>
      <c r="F18" s="365">
        <v>3.1785771963</v>
      </c>
      <c r="G18" s="314">
        <v>404.88433850000001</v>
      </c>
      <c r="H18" s="314">
        <v>9.6152620962000004</v>
      </c>
      <c r="I18" s="314">
        <v>2733.2840489</v>
      </c>
      <c r="J18" s="314">
        <v>1.2541014632</v>
      </c>
      <c r="K18" s="314">
        <v>261.31374172</v>
      </c>
      <c r="L18" s="314">
        <v>1.5001100097</v>
      </c>
      <c r="M18" s="509">
        <v>2864593</v>
      </c>
      <c r="N18" s="508">
        <v>264359</v>
      </c>
      <c r="O18" s="508">
        <v>155966</v>
      </c>
      <c r="P18" s="508">
        <v>372185</v>
      </c>
      <c r="Q18" s="510">
        <v>507</v>
      </c>
      <c r="R18" s="155">
        <v>166707</v>
      </c>
      <c r="S18" s="155">
        <v>3272</v>
      </c>
      <c r="T18" s="155">
        <v>137939</v>
      </c>
      <c r="U18" s="155">
        <v>198</v>
      </c>
      <c r="V18" s="155">
        <v>9307</v>
      </c>
      <c r="W18" s="155">
        <v>74</v>
      </c>
      <c r="X18" s="317">
        <f t="shared" si="0"/>
        <v>30762.915750800003</v>
      </c>
      <c r="Y18" s="314">
        <f t="shared" si="1"/>
        <v>9089.3604871999996</v>
      </c>
      <c r="Z18" s="155"/>
      <c r="AA18" s="653">
        <f t="shared" si="2"/>
        <v>10184.510797769553</v>
      </c>
      <c r="AB18" s="653">
        <f t="shared" si="3"/>
        <v>14279.23362281319</v>
      </c>
      <c r="AD18" s="8"/>
      <c r="AE18" s="8"/>
    </row>
    <row r="19" spans="1:33">
      <c r="A19" s="222">
        <v>2016</v>
      </c>
      <c r="B19" s="317">
        <v>30462.382603999999</v>
      </c>
      <c r="C19" s="314">
        <v>3506.9374757</v>
      </c>
      <c r="D19" s="314">
        <v>1544.21613</v>
      </c>
      <c r="E19" s="314">
        <v>6287.7033176000004</v>
      </c>
      <c r="F19" s="365">
        <v>9.5045490663999992</v>
      </c>
      <c r="G19" s="314">
        <v>418.68778906</v>
      </c>
      <c r="H19" s="314">
        <v>9.6596608635999992</v>
      </c>
      <c r="I19" s="314">
        <v>2815.7977326999999</v>
      </c>
      <c r="J19" s="314">
        <v>1.1151376915</v>
      </c>
      <c r="K19" s="314">
        <v>274.08416946</v>
      </c>
      <c r="L19" s="314">
        <v>1.4777827753999999</v>
      </c>
      <c r="M19" s="509">
        <v>2961793</v>
      </c>
      <c r="N19" s="508">
        <v>275136</v>
      </c>
      <c r="O19" s="508">
        <v>158175</v>
      </c>
      <c r="P19" s="508">
        <v>404952</v>
      </c>
      <c r="Q19" s="510">
        <v>1583</v>
      </c>
      <c r="R19" s="155">
        <v>171667</v>
      </c>
      <c r="S19" s="155">
        <v>3199</v>
      </c>
      <c r="T19" s="155">
        <v>141027</v>
      </c>
      <c r="U19" s="155">
        <v>195</v>
      </c>
      <c r="V19" s="155">
        <v>9879</v>
      </c>
      <c r="W19" s="155">
        <v>72</v>
      </c>
      <c r="X19" s="317">
        <f t="shared" ref="X19" si="4">B19+D19</f>
        <v>32006.598733999999</v>
      </c>
      <c r="Y19" s="314">
        <f t="shared" ref="Y19" si="5">C19+E19</f>
        <v>9794.640793300001</v>
      </c>
      <c r="Z19" s="155"/>
      <c r="AA19" s="653">
        <f t="shared" si="2"/>
        <v>10258.630451978994</v>
      </c>
      <c r="AB19" s="653">
        <f t="shared" si="3"/>
        <v>14402.019728770396</v>
      </c>
      <c r="AD19" s="8"/>
      <c r="AE19" s="8"/>
    </row>
    <row r="20" spans="1:33">
      <c r="A20" s="222">
        <v>2017</v>
      </c>
      <c r="B20" s="317">
        <v>31278.682681999999</v>
      </c>
      <c r="C20" s="314">
        <v>3613.6098584000001</v>
      </c>
      <c r="D20" s="314">
        <v>1559.7450177999999</v>
      </c>
      <c r="E20" s="314">
        <v>6872.1193413999999</v>
      </c>
      <c r="F20" s="365">
        <v>31.39335741</v>
      </c>
      <c r="G20" s="314">
        <v>413.23083064999997</v>
      </c>
      <c r="H20" s="314">
        <v>9.4830869669000002</v>
      </c>
      <c r="I20" s="314">
        <v>2961.1697754000002</v>
      </c>
      <c r="J20" s="314">
        <v>0.99668497</v>
      </c>
      <c r="K20" s="314">
        <v>292.10181349999999</v>
      </c>
      <c r="L20" s="314">
        <v>1.4866306284999999</v>
      </c>
      <c r="M20" s="509">
        <v>3079524</v>
      </c>
      <c r="N20" s="508">
        <v>287428</v>
      </c>
      <c r="O20" s="508">
        <v>160613</v>
      </c>
      <c r="P20" s="508">
        <v>445500</v>
      </c>
      <c r="Q20" s="510">
        <v>4474</v>
      </c>
      <c r="R20" s="155">
        <v>176238</v>
      </c>
      <c r="S20" s="155">
        <v>3086</v>
      </c>
      <c r="T20" s="155">
        <v>145709</v>
      </c>
      <c r="U20" s="155">
        <v>193</v>
      </c>
      <c r="V20" s="155">
        <v>10440</v>
      </c>
      <c r="W20" s="155">
        <v>73</v>
      </c>
      <c r="X20" s="317">
        <f t="shared" ref="X20" si="6">B20+D20</f>
        <v>32838.427699799999</v>
      </c>
      <c r="Y20" s="314">
        <f t="shared" ref="Y20" si="7">C20+E20</f>
        <v>10485.7291998</v>
      </c>
      <c r="Z20" s="155"/>
      <c r="AA20" s="653">
        <f t="shared" si="2"/>
        <v>10134.888648165184</v>
      </c>
      <c r="AB20" s="653">
        <f t="shared" si="3"/>
        <v>14306.629300285977</v>
      </c>
      <c r="AD20" s="8"/>
      <c r="AE20" s="8"/>
    </row>
    <row r="21" spans="1:33">
      <c r="A21" s="222">
        <v>2018</v>
      </c>
      <c r="B21" s="317">
        <v>31979.329205000002</v>
      </c>
      <c r="C21" s="314">
        <v>3690.1538737000001</v>
      </c>
      <c r="D21" s="314">
        <v>1547.621011</v>
      </c>
      <c r="E21" s="314">
        <v>7579.6047318999999</v>
      </c>
      <c r="F21" s="365">
        <v>77.248047052999993</v>
      </c>
      <c r="G21" s="314">
        <v>414.21369986000002</v>
      </c>
      <c r="H21" s="314">
        <v>9.1594825904999997</v>
      </c>
      <c r="I21" s="314">
        <v>3064.8415920000002</v>
      </c>
      <c r="J21" s="314">
        <v>1.0101245078000001</v>
      </c>
      <c r="K21" s="314">
        <v>309.60857652999999</v>
      </c>
      <c r="L21" s="328">
        <v>1.6575480818999999</v>
      </c>
      <c r="M21" s="523">
        <v>3157190</v>
      </c>
      <c r="N21" s="508">
        <v>297079</v>
      </c>
      <c r="O21" s="508">
        <v>161011</v>
      </c>
      <c r="P21" s="508">
        <v>486288</v>
      </c>
      <c r="Q21" s="510">
        <v>8816</v>
      </c>
      <c r="R21" s="155">
        <v>179761</v>
      </c>
      <c r="S21" s="155">
        <v>3023</v>
      </c>
      <c r="T21" s="155">
        <v>150373</v>
      </c>
      <c r="U21" s="155">
        <v>192</v>
      </c>
      <c r="V21" s="155">
        <v>11215</v>
      </c>
      <c r="W21" s="339">
        <v>92</v>
      </c>
      <c r="X21" s="317">
        <f t="shared" ref="X21" si="8">B21+D21</f>
        <v>33526.950216000005</v>
      </c>
      <c r="Y21" s="314">
        <f t="shared" ref="Y21" si="9">C21+E21</f>
        <v>11269.7586056</v>
      </c>
      <c r="Z21" s="155"/>
      <c r="AA21" s="653">
        <f t="shared" ref="AA21" si="10">X21/(M21+O21)*1000000</f>
        <v>10103.953984704363</v>
      </c>
      <c r="AB21" s="653">
        <f t="shared" ref="AB21" si="11">Y21/(N21+P21)*1000000</f>
        <v>14386.307574355315</v>
      </c>
      <c r="AD21" s="8"/>
      <c r="AE21" s="8"/>
    </row>
    <row r="22" spans="1:33" s="16" customFormat="1">
      <c r="A22" s="316"/>
      <c r="B22" s="384"/>
      <c r="C22" s="384"/>
      <c r="D22" s="384"/>
      <c r="E22" s="384"/>
      <c r="G22" s="384"/>
      <c r="H22" s="384"/>
      <c r="I22" s="384"/>
      <c r="J22" s="384"/>
      <c r="K22" s="384"/>
      <c r="L22" s="384"/>
      <c r="M22" s="394"/>
      <c r="N22" s="394"/>
      <c r="O22" s="394"/>
      <c r="P22" s="394"/>
      <c r="Q22" s="316"/>
      <c r="R22" s="394"/>
      <c r="S22" s="394"/>
      <c r="T22" s="394"/>
      <c r="U22" s="394"/>
      <c r="V22" s="394"/>
      <c r="W22" s="394"/>
      <c r="X22" s="384"/>
      <c r="Y22" s="384"/>
      <c r="Z22" s="394"/>
      <c r="AA22" s="384"/>
      <c r="AB22" s="384"/>
    </row>
    <row r="23" spans="1:33" s="155" customFormat="1" ht="11.25">
      <c r="A23" s="313"/>
      <c r="B23" s="664"/>
      <c r="C23" s="664"/>
      <c r="D23" s="664"/>
      <c r="E23" s="664"/>
      <c r="G23" s="380"/>
      <c r="H23" s="380"/>
      <c r="I23" s="380"/>
      <c r="J23" s="380"/>
      <c r="K23" s="380"/>
      <c r="L23" s="383"/>
      <c r="M23" s="509" t="s">
        <v>739</v>
      </c>
      <c r="N23" s="523"/>
      <c r="O23" s="523"/>
      <c r="P23" s="523"/>
      <c r="Q23" s="523"/>
      <c r="R23" s="523"/>
      <c r="S23" s="523"/>
      <c r="T23" s="523"/>
      <c r="U23" s="523"/>
      <c r="V23" s="523"/>
      <c r="W23" s="523"/>
      <c r="X23" s="541"/>
      <c r="Y23" s="384"/>
      <c r="AA23" s="303"/>
    </row>
    <row r="24" spans="1:33" s="155" customFormat="1" ht="11.25">
      <c r="A24" s="313"/>
      <c r="B24" s="132"/>
      <c r="C24" s="132"/>
      <c r="D24" s="132"/>
      <c r="E24" s="132"/>
      <c r="G24" s="439"/>
      <c r="H24" s="439"/>
      <c r="I24" s="439"/>
      <c r="M24" s="509" t="s">
        <v>539</v>
      </c>
      <c r="N24" s="523"/>
      <c r="O24" s="523"/>
      <c r="P24" s="523"/>
      <c r="Q24" s="523"/>
      <c r="R24" s="523"/>
      <c r="S24" s="523"/>
      <c r="T24" s="523"/>
      <c r="U24" s="523"/>
      <c r="V24" s="523"/>
      <c r="W24" s="523"/>
      <c r="X24" s="524"/>
      <c r="Y24" s="394"/>
    </row>
    <row r="25" spans="1:33" s="155" customFormat="1" ht="11.25">
      <c r="A25" s="313"/>
      <c r="B25" s="439"/>
      <c r="C25" s="439"/>
      <c r="D25" s="439"/>
      <c r="E25" s="439"/>
      <c r="G25" s="439"/>
      <c r="H25" s="439"/>
      <c r="I25" s="439"/>
      <c r="M25" s="525"/>
      <c r="N25" s="526"/>
      <c r="O25" s="526"/>
      <c r="P25" s="526"/>
      <c r="Q25" s="526"/>
      <c r="R25" s="526"/>
      <c r="S25" s="526"/>
      <c r="T25" s="526"/>
      <c r="U25" s="526"/>
      <c r="V25" s="526"/>
      <c r="W25" s="526"/>
      <c r="X25" s="527"/>
      <c r="Y25" s="394"/>
    </row>
    <row r="26" spans="1:33">
      <c r="A26" s="115" t="s">
        <v>522</v>
      </c>
      <c r="Y26" s="16"/>
    </row>
    <row r="27" spans="1:33" s="155" customFormat="1" ht="22.5">
      <c r="A27" s="222"/>
      <c r="B27" s="308" t="s">
        <v>363</v>
      </c>
      <c r="C27" s="520" t="s">
        <v>440</v>
      </c>
      <c r="D27" s="521" t="s">
        <v>316</v>
      </c>
      <c r="E27" s="308" t="s">
        <v>364</v>
      </c>
      <c r="F27" s="520" t="s">
        <v>441</v>
      </c>
      <c r="G27" s="521" t="s">
        <v>317</v>
      </c>
      <c r="H27" s="308" t="s">
        <v>365</v>
      </c>
      <c r="I27" s="520" t="s">
        <v>366</v>
      </c>
      <c r="J27" s="520" t="s">
        <v>318</v>
      </c>
      <c r="L27" s="522" t="s">
        <v>705</v>
      </c>
      <c r="M27" s="522" t="s">
        <v>282</v>
      </c>
    </row>
    <row r="28" spans="1:33">
      <c r="A28" s="313">
        <v>2001</v>
      </c>
      <c r="B28" s="379">
        <f>B4/(B4+C4)</f>
        <v>0.91361235353131554</v>
      </c>
      <c r="C28" s="385">
        <f>C4/(B4+C4)</f>
        <v>8.638764646868452E-2</v>
      </c>
      <c r="D28" s="386">
        <f t="shared" ref="D28:D42" si="12">N4/(M4+N4)</f>
        <v>6.8557024036409439E-2</v>
      </c>
      <c r="E28" s="379">
        <f>D4/(D4+E4)</f>
        <v>0.45023089397091276</v>
      </c>
      <c r="F28" s="385">
        <f>E4/(D4+E4)</f>
        <v>0.54976910602908713</v>
      </c>
      <c r="G28" s="386">
        <f t="shared" ref="G28:G42" si="13">P4/(O4+P4)</f>
        <v>0.45429230360816758</v>
      </c>
      <c r="H28" s="379">
        <f>(B4+D4)/SUM(B4:E4)</f>
        <v>0.84288886869496216</v>
      </c>
      <c r="I28" s="385">
        <f>(C4+E4)/SUM(B4:E4)</f>
        <v>0.15711113130503787</v>
      </c>
      <c r="J28" s="385">
        <f t="shared" ref="J28:J42" si="14">(N4+P4)/SUM(M4:P4)</f>
        <v>0.12072291941147147</v>
      </c>
      <c r="K28" s="155"/>
      <c r="L28" s="155">
        <f t="shared" ref="L28:L42" si="15">T4+V4</f>
        <v>97992</v>
      </c>
      <c r="M28" s="366">
        <f t="shared" ref="M28:M42" si="16">N4+P4</f>
        <v>322812</v>
      </c>
    </row>
    <row r="29" spans="1:33">
      <c r="A29" s="313">
        <v>2002</v>
      </c>
      <c r="B29" s="379">
        <f t="shared" ref="B29:B34" si="17">B5/(B5+C5)</f>
        <v>0.91219673109514077</v>
      </c>
      <c r="C29" s="385">
        <f t="shared" ref="C29:C34" si="18">C5/(B5+C5)</f>
        <v>8.7803268904859288E-2</v>
      </c>
      <c r="D29" s="386">
        <f t="shared" si="12"/>
        <v>7.2420735299934841E-2</v>
      </c>
      <c r="E29" s="379">
        <f t="shared" ref="E29:E34" si="19">D5/(D5+E5)</f>
        <v>0.42846215624146788</v>
      </c>
      <c r="F29" s="385">
        <f t="shared" ref="F29:F34" si="20">E5/(D5+E5)</f>
        <v>0.57153784375853223</v>
      </c>
      <c r="G29" s="386">
        <f t="shared" si="13"/>
        <v>0.47635673440116039</v>
      </c>
      <c r="H29" s="379">
        <f t="shared" ref="H29:H34" si="21">(B5+D5)/SUM(B5:E5)</f>
        <v>0.83931520472973087</v>
      </c>
      <c r="I29" s="385">
        <f t="shared" ref="I29:I34" si="22">(C5+E5)/SUM(B5:E5)</f>
        <v>0.16068479527026927</v>
      </c>
      <c r="J29" s="385">
        <f t="shared" si="14"/>
        <v>0.1264595958758008</v>
      </c>
      <c r="K29" s="155"/>
      <c r="L29" s="155">
        <f t="shared" si="15"/>
        <v>103136</v>
      </c>
      <c r="M29" s="366">
        <f t="shared" si="16"/>
        <v>350611</v>
      </c>
      <c r="W29" s="8"/>
      <c r="X29" s="8"/>
      <c r="Y29" s="8"/>
      <c r="Z29" s="8"/>
      <c r="AA29" s="8"/>
      <c r="AB29" s="8"/>
      <c r="AC29" s="8"/>
      <c r="AD29" s="8"/>
      <c r="AE29" s="8"/>
      <c r="AF29" s="8"/>
      <c r="AG29" s="8"/>
    </row>
    <row r="30" spans="1:33">
      <c r="A30" s="313">
        <v>2003</v>
      </c>
      <c r="B30" s="379">
        <f t="shared" si="17"/>
        <v>0.90722113055338138</v>
      </c>
      <c r="C30" s="385">
        <f t="shared" si="18"/>
        <v>9.2778869446618603E-2</v>
      </c>
      <c r="D30" s="386">
        <f t="shared" si="12"/>
        <v>7.7331581178870096E-2</v>
      </c>
      <c r="E30" s="379">
        <f t="shared" si="19"/>
        <v>0.4042875942005173</v>
      </c>
      <c r="F30" s="385">
        <f t="shared" si="20"/>
        <v>0.59571240579948259</v>
      </c>
      <c r="G30" s="386">
        <f t="shared" si="13"/>
        <v>0.50038101672545587</v>
      </c>
      <c r="H30" s="379">
        <f t="shared" si="21"/>
        <v>0.83209958398894335</v>
      </c>
      <c r="I30" s="385">
        <f t="shared" si="22"/>
        <v>0.16790041601105654</v>
      </c>
      <c r="J30" s="385">
        <f t="shared" si="14"/>
        <v>0.13311368245208832</v>
      </c>
      <c r="K30" s="155"/>
      <c r="L30" s="155">
        <f t="shared" si="15"/>
        <v>109761</v>
      </c>
      <c r="M30" s="366">
        <f t="shared" si="16"/>
        <v>385512</v>
      </c>
    </row>
    <row r="31" spans="1:33">
      <c r="A31" s="313">
        <v>2004</v>
      </c>
      <c r="B31" s="379">
        <f t="shared" si="17"/>
        <v>0.90235057303607924</v>
      </c>
      <c r="C31" s="385">
        <f t="shared" si="18"/>
        <v>9.7649426963920746E-2</v>
      </c>
      <c r="D31" s="386">
        <f t="shared" si="12"/>
        <v>8.0463823993344313E-2</v>
      </c>
      <c r="E31" s="379">
        <f t="shared" si="19"/>
        <v>0.37675193628636738</v>
      </c>
      <c r="F31" s="385">
        <f t="shared" si="20"/>
        <v>0.62324806371363262</v>
      </c>
      <c r="G31" s="386">
        <f t="shared" si="13"/>
        <v>0.52493658477428218</v>
      </c>
      <c r="H31" s="379">
        <f t="shared" si="21"/>
        <v>0.82354640910716648</v>
      </c>
      <c r="I31" s="385">
        <f t="shared" si="22"/>
        <v>0.17645359089283355</v>
      </c>
      <c r="J31" s="385">
        <f t="shared" si="14"/>
        <v>0.13874534002225591</v>
      </c>
      <c r="K31" s="155"/>
      <c r="L31" s="155">
        <f t="shared" si="15"/>
        <v>117893</v>
      </c>
      <c r="M31" s="366">
        <f t="shared" si="16"/>
        <v>418806</v>
      </c>
      <c r="W31" s="8"/>
      <c r="X31" s="8"/>
      <c r="Y31" s="8"/>
      <c r="Z31" s="8"/>
      <c r="AA31" s="8"/>
      <c r="AB31" s="8"/>
      <c r="AC31" s="8"/>
      <c r="AD31" s="8"/>
      <c r="AE31" s="8"/>
      <c r="AF31" s="8"/>
      <c r="AG31" s="8"/>
    </row>
    <row r="32" spans="1:33">
      <c r="A32" s="313">
        <v>2005</v>
      </c>
      <c r="B32" s="379">
        <f t="shared" si="17"/>
        <v>0.89996753181866074</v>
      </c>
      <c r="C32" s="385">
        <f t="shared" si="18"/>
        <v>0.10003246818133926</v>
      </c>
      <c r="D32" s="386">
        <f t="shared" si="12"/>
        <v>8.3324492755804405E-2</v>
      </c>
      <c r="E32" s="379">
        <f t="shared" si="19"/>
        <v>0.35263731501542239</v>
      </c>
      <c r="F32" s="385">
        <f t="shared" si="20"/>
        <v>0.64736268498457761</v>
      </c>
      <c r="G32" s="386">
        <f t="shared" si="13"/>
        <v>0.54873214024479444</v>
      </c>
      <c r="H32" s="379">
        <f t="shared" si="21"/>
        <v>0.81706275718909294</v>
      </c>
      <c r="I32" s="385">
        <f t="shared" si="22"/>
        <v>0.18293724281090709</v>
      </c>
      <c r="J32" s="385">
        <f t="shared" si="14"/>
        <v>0.14422517668101001</v>
      </c>
      <c r="K32" s="155"/>
      <c r="L32" s="155">
        <f t="shared" si="15"/>
        <v>125135</v>
      </c>
      <c r="M32" s="366">
        <f t="shared" si="16"/>
        <v>452048</v>
      </c>
    </row>
    <row r="33" spans="1:16">
      <c r="A33" s="313">
        <v>2006</v>
      </c>
      <c r="B33" s="379">
        <f t="shared" si="17"/>
        <v>0.89933907915978062</v>
      </c>
      <c r="C33" s="385">
        <f t="shared" si="18"/>
        <v>0.10066092084021938</v>
      </c>
      <c r="D33" s="386">
        <f t="shared" si="12"/>
        <v>8.4162358678053176E-2</v>
      </c>
      <c r="E33" s="379">
        <f t="shared" si="19"/>
        <v>0.32941034225705879</v>
      </c>
      <c r="F33" s="385">
        <f t="shared" si="20"/>
        <v>0.67058965774294121</v>
      </c>
      <c r="G33" s="386">
        <f t="shared" si="13"/>
        <v>0.5704313440664972</v>
      </c>
      <c r="H33" s="379">
        <f t="shared" si="21"/>
        <v>0.81136079818772522</v>
      </c>
      <c r="I33" s="385">
        <f t="shared" si="22"/>
        <v>0.1886392018122747</v>
      </c>
      <c r="J33" s="385">
        <f t="shared" si="14"/>
        <v>0.14803639318154752</v>
      </c>
      <c r="K33" s="155"/>
      <c r="L33" s="155">
        <f t="shared" si="15"/>
        <v>130774</v>
      </c>
      <c r="M33" s="366">
        <f t="shared" si="16"/>
        <v>474814</v>
      </c>
    </row>
    <row r="34" spans="1:16">
      <c r="A34" s="313">
        <v>2007</v>
      </c>
      <c r="B34" s="379">
        <f t="shared" si="17"/>
        <v>0.89996905188325249</v>
      </c>
      <c r="C34" s="385">
        <f t="shared" si="18"/>
        <v>0.10003094811674756</v>
      </c>
      <c r="D34" s="386">
        <f t="shared" si="12"/>
        <v>8.4349077738477315E-2</v>
      </c>
      <c r="E34" s="379">
        <f t="shared" si="19"/>
        <v>0.30799798935773981</v>
      </c>
      <c r="F34" s="385">
        <f t="shared" si="20"/>
        <v>0.69200201064226019</v>
      </c>
      <c r="G34" s="386">
        <f t="shared" si="13"/>
        <v>0.59162863037027125</v>
      </c>
      <c r="H34" s="379">
        <f t="shared" si="21"/>
        <v>0.80711926735967743</v>
      </c>
      <c r="I34" s="385">
        <f t="shared" si="22"/>
        <v>0.19288073264032252</v>
      </c>
      <c r="J34" s="385">
        <f t="shared" si="14"/>
        <v>0.15152027187030306</v>
      </c>
      <c r="K34" s="155"/>
      <c r="L34" s="155">
        <f t="shared" si="15"/>
        <v>136399</v>
      </c>
      <c r="M34" s="366">
        <f t="shared" si="16"/>
        <v>495886</v>
      </c>
    </row>
    <row r="35" spans="1:16">
      <c r="A35" s="313">
        <v>2008</v>
      </c>
      <c r="B35" s="379">
        <f t="shared" ref="B35:B40" si="23">B11/(B11+C11)</f>
        <v>0.90101769691655476</v>
      </c>
      <c r="C35" s="385">
        <f t="shared" ref="C35:C40" si="24">C11/(B11+C11)</f>
        <v>9.8982303083445189E-2</v>
      </c>
      <c r="D35" s="386">
        <f t="shared" si="12"/>
        <v>8.4352673302969666E-2</v>
      </c>
      <c r="E35" s="379">
        <f t="shared" ref="E35:E40" si="25">D11/(D11+E11)</f>
        <v>0.28942357440605698</v>
      </c>
      <c r="F35" s="385">
        <f t="shared" ref="F35:F40" si="26">E11/(D11+E11)</f>
        <v>0.71057642559394296</v>
      </c>
      <c r="G35" s="386">
        <f t="shared" si="13"/>
        <v>0.60864295698230497</v>
      </c>
      <c r="H35" s="379">
        <f t="shared" ref="H35:H40" si="27">(B11+D11)/SUM(B11:E11)</f>
        <v>0.8020705105074929</v>
      </c>
      <c r="I35" s="385">
        <f t="shared" ref="I35:I40" si="28">(C11+E11)/SUM(B11:E11)</f>
        <v>0.19792948949250699</v>
      </c>
      <c r="J35" s="385">
        <f t="shared" si="14"/>
        <v>0.15454732123981924</v>
      </c>
      <c r="K35" s="155"/>
      <c r="L35" s="155">
        <f t="shared" si="15"/>
        <v>140832</v>
      </c>
      <c r="M35" s="366">
        <f t="shared" si="16"/>
        <v>509547</v>
      </c>
    </row>
    <row r="36" spans="1:16">
      <c r="A36" s="313">
        <v>2009</v>
      </c>
      <c r="B36" s="379">
        <f t="shared" si="23"/>
        <v>0.90175922178304391</v>
      </c>
      <c r="C36" s="385">
        <f t="shared" si="24"/>
        <v>9.8240778216956065E-2</v>
      </c>
      <c r="D36" s="386">
        <f t="shared" si="12"/>
        <v>8.4378494790829317E-2</v>
      </c>
      <c r="E36" s="379">
        <f t="shared" si="25"/>
        <v>0.28061212446003653</v>
      </c>
      <c r="F36" s="385">
        <f t="shared" si="26"/>
        <v>0.71938787553996342</v>
      </c>
      <c r="G36" s="386">
        <f t="shared" si="13"/>
        <v>0.62149510389300211</v>
      </c>
      <c r="H36" s="379">
        <f t="shared" si="27"/>
        <v>0.80158950330998247</v>
      </c>
      <c r="I36" s="385">
        <f t="shared" si="28"/>
        <v>0.19841049669001765</v>
      </c>
      <c r="J36" s="385">
        <f t="shared" si="14"/>
        <v>0.15659685479579416</v>
      </c>
      <c r="K36" s="155"/>
      <c r="L36" s="155">
        <f t="shared" si="15"/>
        <v>140535</v>
      </c>
      <c r="M36" s="366">
        <f t="shared" si="16"/>
        <v>512031</v>
      </c>
    </row>
    <row r="37" spans="1:16">
      <c r="A37" s="313">
        <v>2010</v>
      </c>
      <c r="B37" s="379">
        <f t="shared" si="23"/>
        <v>0.90217508533771262</v>
      </c>
      <c r="C37" s="385">
        <f t="shared" si="24"/>
        <v>9.7824914662287335E-2</v>
      </c>
      <c r="D37" s="386">
        <f t="shared" si="12"/>
        <v>8.3692938865538996E-2</v>
      </c>
      <c r="E37" s="379">
        <f t="shared" si="25"/>
        <v>0.27027454048655314</v>
      </c>
      <c r="F37" s="385">
        <f t="shared" si="26"/>
        <v>0.72972545951344692</v>
      </c>
      <c r="G37" s="386">
        <f t="shared" si="13"/>
        <v>0.63374140079085639</v>
      </c>
      <c r="H37" s="379">
        <f t="shared" si="27"/>
        <v>0.79957152493134576</v>
      </c>
      <c r="I37" s="385">
        <f t="shared" si="28"/>
        <v>0.20042847506865419</v>
      </c>
      <c r="J37" s="385">
        <f t="shared" si="14"/>
        <v>0.1577016446671157</v>
      </c>
      <c r="K37" s="155"/>
      <c r="L37" s="155">
        <f t="shared" si="15"/>
        <v>139886</v>
      </c>
      <c r="M37" s="366">
        <f t="shared" si="16"/>
        <v>519303</v>
      </c>
    </row>
    <row r="38" spans="1:16">
      <c r="A38" s="441">
        <v>2011</v>
      </c>
      <c r="B38" s="379">
        <f t="shared" si="23"/>
        <v>0.90245213722098838</v>
      </c>
      <c r="C38" s="385">
        <f t="shared" si="24"/>
        <v>9.7547862779011507E-2</v>
      </c>
      <c r="D38" s="386">
        <f t="shared" si="12"/>
        <v>8.3613221754637077E-2</v>
      </c>
      <c r="E38" s="379">
        <f t="shared" si="25"/>
        <v>0.25833966485306631</v>
      </c>
      <c r="F38" s="385">
        <f t="shared" si="26"/>
        <v>0.74166033514693364</v>
      </c>
      <c r="G38" s="386">
        <f t="shared" si="13"/>
        <v>0.64562501391889182</v>
      </c>
      <c r="H38" s="379">
        <f t="shared" si="27"/>
        <v>0.79613337988456856</v>
      </c>
      <c r="I38" s="385">
        <f t="shared" si="28"/>
        <v>0.20386662011543152</v>
      </c>
      <c r="J38" s="385">
        <f t="shared" si="14"/>
        <v>0.1597114084488355</v>
      </c>
      <c r="K38" s="155"/>
      <c r="L38" s="155">
        <f t="shared" si="15"/>
        <v>139364</v>
      </c>
      <c r="M38" s="366">
        <f t="shared" si="16"/>
        <v>529642</v>
      </c>
    </row>
    <row r="39" spans="1:16">
      <c r="A39" s="441">
        <v>2012</v>
      </c>
      <c r="B39" s="379">
        <f t="shared" si="23"/>
        <v>0.90085320171172933</v>
      </c>
      <c r="C39" s="385">
        <f t="shared" si="24"/>
        <v>9.9146798288270638E-2</v>
      </c>
      <c r="D39" s="386">
        <f t="shared" si="12"/>
        <v>8.4497132591169546E-2</v>
      </c>
      <c r="E39" s="379">
        <f t="shared" si="25"/>
        <v>0.24840199918573866</v>
      </c>
      <c r="F39" s="385">
        <f t="shared" si="26"/>
        <v>0.75159800081426142</v>
      </c>
      <c r="G39" s="386">
        <f t="shared" si="13"/>
        <v>0.65932612947646319</v>
      </c>
      <c r="H39" s="379">
        <f t="shared" si="27"/>
        <v>0.79150194489377357</v>
      </c>
      <c r="I39" s="385">
        <f t="shared" si="28"/>
        <v>0.20849805510622643</v>
      </c>
      <c r="J39" s="385">
        <f t="shared" si="14"/>
        <v>0.16322377151753159</v>
      </c>
      <c r="K39" s="155"/>
      <c r="L39" s="155">
        <f t="shared" si="15"/>
        <v>138864</v>
      </c>
      <c r="M39" s="366">
        <f t="shared" si="16"/>
        <v>543519</v>
      </c>
    </row>
    <row r="40" spans="1:16">
      <c r="A40" s="441">
        <v>2013</v>
      </c>
      <c r="B40" s="379">
        <f t="shared" si="23"/>
        <v>0.89816103177271245</v>
      </c>
      <c r="C40" s="385">
        <f t="shared" si="24"/>
        <v>0.10183896822728752</v>
      </c>
      <c r="D40" s="386">
        <f t="shared" si="12"/>
        <v>8.5220173945312866E-2</v>
      </c>
      <c r="E40" s="379">
        <f t="shared" si="25"/>
        <v>0.23606932023514648</v>
      </c>
      <c r="F40" s="385">
        <f t="shared" si="26"/>
        <v>0.76393067976485352</v>
      </c>
      <c r="G40" s="386">
        <f t="shared" si="13"/>
        <v>0.67455225565258115</v>
      </c>
      <c r="H40" s="379">
        <f t="shared" si="27"/>
        <v>0.78421374214696771</v>
      </c>
      <c r="I40" s="385">
        <f t="shared" si="28"/>
        <v>0.21578625785303235</v>
      </c>
      <c r="J40" s="385">
        <f t="shared" si="14"/>
        <v>0.16723715936330313</v>
      </c>
      <c r="K40" s="155"/>
      <c r="L40" s="155">
        <f t="shared" si="15"/>
        <v>140357</v>
      </c>
      <c r="M40" s="366">
        <f t="shared" si="16"/>
        <v>569581</v>
      </c>
    </row>
    <row r="41" spans="1:16">
      <c r="A41" s="441">
        <v>2014</v>
      </c>
      <c r="B41" s="379">
        <f t="shared" ref="B41" si="29">B17/(B17+C17)</f>
        <v>0.89673184165391362</v>
      </c>
      <c r="C41" s="385">
        <f t="shared" ref="C41" si="30">C17/(B17+C17)</f>
        <v>0.10326815834608644</v>
      </c>
      <c r="D41" s="386">
        <f t="shared" si="12"/>
        <v>8.4891589664474659E-2</v>
      </c>
      <c r="E41" s="379">
        <f t="shared" ref="E41" si="31">D17/(D17+E17)</f>
        <v>0.22273576264642189</v>
      </c>
      <c r="F41" s="385">
        <f t="shared" ref="F41" si="32">E17/(D17+E17)</f>
        <v>0.77726423735357808</v>
      </c>
      <c r="G41" s="386">
        <f t="shared" si="13"/>
        <v>0.68936367877400895</v>
      </c>
      <c r="H41" s="379">
        <f t="shared" ref="H41" si="33">(B17+D17)/SUM(B17:E17)</f>
        <v>0.77716719325499528</v>
      </c>
      <c r="I41" s="385">
        <f t="shared" ref="I41" si="34">(C17+E17)/SUM(B17:E17)</f>
        <v>0.22283280674500469</v>
      </c>
      <c r="J41" s="385">
        <f t="shared" si="14"/>
        <v>0.17056383072308473</v>
      </c>
      <c r="K41" s="155"/>
      <c r="L41" s="155">
        <f t="shared" si="15"/>
        <v>143444</v>
      </c>
      <c r="M41" s="366">
        <f t="shared" si="16"/>
        <v>601055</v>
      </c>
    </row>
    <row r="42" spans="1:16">
      <c r="A42" s="441">
        <v>2015</v>
      </c>
      <c r="B42" s="379">
        <f t="shared" ref="B42" si="35">B18/(B18+C18)</f>
        <v>0.89694375106627344</v>
      </c>
      <c r="C42" s="385">
        <f t="shared" ref="C42" si="36">C18/(B18+C18)</f>
        <v>0.10305624893372646</v>
      </c>
      <c r="D42" s="386">
        <f t="shared" si="12"/>
        <v>8.4488033053878739E-2</v>
      </c>
      <c r="E42" s="379">
        <f t="shared" ref="E42" si="37">D18/(D18+E18)</f>
        <v>0.20965440535773799</v>
      </c>
      <c r="F42" s="385">
        <f t="shared" ref="F42" si="38">E18/(D18+E18)</f>
        <v>0.79034559464226206</v>
      </c>
      <c r="G42" s="386">
        <f t="shared" si="13"/>
        <v>0.70469430144030776</v>
      </c>
      <c r="H42" s="379">
        <f t="shared" ref="H42" si="39">(B18+D18)/SUM(B18:E18)</f>
        <v>0.77192368052158844</v>
      </c>
      <c r="I42" s="385">
        <f t="shared" ref="I42" si="40">(C18+E18)/SUM(B18:E18)</f>
        <v>0.22807631947841162</v>
      </c>
      <c r="J42" s="385">
        <f t="shared" si="14"/>
        <v>0.17405689694821283</v>
      </c>
      <c r="K42" s="155"/>
      <c r="L42" s="155">
        <f t="shared" si="15"/>
        <v>147246</v>
      </c>
      <c r="M42" s="366">
        <f t="shared" si="16"/>
        <v>636544</v>
      </c>
    </row>
    <row r="43" spans="1:16">
      <c r="A43" s="441">
        <v>2016</v>
      </c>
      <c r="B43" s="379">
        <f t="shared" ref="B43" si="41">B19/(B19+C19)</f>
        <v>0.89676162291526884</v>
      </c>
      <c r="C43" s="385">
        <f t="shared" ref="C43" si="42">C19/(B19+C19)</f>
        <v>0.10323837708473121</v>
      </c>
      <c r="D43" s="386">
        <f t="shared" ref="D43" si="43">N19/(M19+N19)</f>
        <v>8.4999084008330117E-2</v>
      </c>
      <c r="E43" s="379">
        <f t="shared" ref="E43" si="44">D19/(D19+E19)</f>
        <v>0.19716956236995095</v>
      </c>
      <c r="F43" s="385">
        <f t="shared" ref="F43" si="45">E19/(D19+E19)</f>
        <v>0.80283043763004913</v>
      </c>
      <c r="G43" s="386">
        <f t="shared" ref="G43" si="46">P19/(O19+P19)</f>
        <v>0.71911309526980594</v>
      </c>
      <c r="H43" s="379">
        <f t="shared" ref="H43" si="47">(B19+D19)/SUM(B19:E19)</f>
        <v>0.76568539823075787</v>
      </c>
      <c r="I43" s="385">
        <f t="shared" ref="I43" si="48">(C19+E19)/SUM(B19:E19)</f>
        <v>0.2343146017692421</v>
      </c>
      <c r="J43" s="385">
        <f t="shared" ref="J43" si="49">(N19+P19)/SUM(M19:P19)</f>
        <v>0.17896788889426893</v>
      </c>
      <c r="K43" s="155"/>
      <c r="L43" s="155">
        <f t="shared" ref="L43" si="50">T19+V19</f>
        <v>150906</v>
      </c>
      <c r="M43" s="366">
        <f t="shared" ref="M43" si="51">N19+P19</f>
        <v>680088</v>
      </c>
    </row>
    <row r="44" spans="1:16">
      <c r="A44" s="441">
        <v>2017</v>
      </c>
      <c r="B44" s="379">
        <f t="shared" ref="B44" si="52">B20/(B20+C20)</f>
        <v>0.89643529859163062</v>
      </c>
      <c r="C44" s="385">
        <f t="shared" ref="C44" si="53">C20/(B20+C20)</f>
        <v>0.10356470140836938</v>
      </c>
      <c r="D44" s="386">
        <f t="shared" ref="D44" si="54">N20/(M20+N20)</f>
        <v>8.5367418365334582E-2</v>
      </c>
      <c r="E44" s="379">
        <f t="shared" ref="E44" si="55">D20/(D20+E20)</f>
        <v>0.18498222354563418</v>
      </c>
      <c r="F44" s="385">
        <f t="shared" ref="F44" si="56">E20/(D20+E20)</f>
        <v>0.81501777645436568</v>
      </c>
      <c r="G44" s="386">
        <f t="shared" ref="G44" si="57">P20/(O20+P20)</f>
        <v>0.73501145825943348</v>
      </c>
      <c r="H44" s="379">
        <f t="shared" ref="H44" si="58">(B20+D20)/SUM(B20:E20)</f>
        <v>0.7579703807254744</v>
      </c>
      <c r="I44" s="385">
        <f t="shared" ref="I44" si="59">(C20+E20)/SUM(B20:E20)</f>
        <v>0.24202961927452563</v>
      </c>
      <c r="J44" s="385">
        <f t="shared" ref="J44" si="60">(N20+P20)/SUM(M20:P20)</f>
        <v>0.18447420316556612</v>
      </c>
      <c r="K44" s="155"/>
      <c r="L44" s="155">
        <f t="shared" ref="L44" si="61">T20+V20</f>
        <v>156149</v>
      </c>
      <c r="M44" s="366">
        <f t="shared" ref="M44" si="62">N20+P20</f>
        <v>732928</v>
      </c>
    </row>
    <row r="45" spans="1:16">
      <c r="A45" s="441">
        <v>2018</v>
      </c>
      <c r="B45" s="379">
        <f t="shared" ref="B45" si="63">B21/(B21+C21)</f>
        <v>0.8965459110927354</v>
      </c>
      <c r="C45" s="385">
        <f t="shared" ref="C45" si="64">C21/(B21+C21)</f>
        <v>0.1034540889072646</v>
      </c>
      <c r="D45" s="386">
        <f t="shared" ref="D45" si="65">N21/(M21+N21)</f>
        <v>8.6003435169640818E-2</v>
      </c>
      <c r="E45" s="379">
        <f t="shared" ref="E45" si="66">D21/(D21+E21)</f>
        <v>0.16956094377351</v>
      </c>
      <c r="F45" s="385">
        <f t="shared" ref="F45" si="67">E21/(D21+E21)</f>
        <v>0.83043905622648995</v>
      </c>
      <c r="G45" s="386">
        <f t="shared" ref="G45" si="68">P21/(O21+P21)</f>
        <v>0.75125714700625212</v>
      </c>
      <c r="H45" s="379">
        <f t="shared" ref="H45" si="69">(B21+D21)/SUM(B21:E21)</f>
        <v>0.7484244065678779</v>
      </c>
      <c r="I45" s="385">
        <f t="shared" ref="I45" si="70">(C21+E21)/SUM(B21:E21)</f>
        <v>0.2515755934321221</v>
      </c>
      <c r="J45" s="385">
        <f t="shared" ref="J45" si="71">(N21+P21)/SUM(M21:P21)</f>
        <v>0.19099207912681199</v>
      </c>
      <c r="K45" s="155"/>
      <c r="L45" s="155">
        <f t="shared" ref="L45" si="72">T21+V21</f>
        <v>161588</v>
      </c>
      <c r="M45" s="366">
        <f t="shared" ref="M45" si="73">N21+P21</f>
        <v>783367</v>
      </c>
    </row>
    <row r="47" spans="1:16">
      <c r="B47" s="10" t="s">
        <v>370</v>
      </c>
      <c r="F47" s="123"/>
      <c r="H47" s="114"/>
      <c r="I47" s="114"/>
      <c r="M47" s="268"/>
      <c r="N47" s="268"/>
      <c r="O47" s="268"/>
      <c r="P47" s="268"/>
    </row>
    <row r="48" spans="1:16">
      <c r="A48" s="38"/>
      <c r="B48" s="38" t="s">
        <v>367</v>
      </c>
      <c r="C48" s="38" t="s">
        <v>368</v>
      </c>
      <c r="D48" s="38" t="s">
        <v>369</v>
      </c>
      <c r="F48" s="171" t="s">
        <v>1197</v>
      </c>
      <c r="G48" s="172"/>
      <c r="H48" s="173"/>
      <c r="I48" s="62"/>
    </row>
    <row r="49" spans="1:9">
      <c r="A49" s="313">
        <v>2001</v>
      </c>
      <c r="B49" s="102" t="s">
        <v>309</v>
      </c>
      <c r="C49" s="102" t="s">
        <v>309</v>
      </c>
      <c r="D49" s="102" t="s">
        <v>309</v>
      </c>
      <c r="F49" s="174"/>
      <c r="G49" s="162" t="s">
        <v>439</v>
      </c>
      <c r="H49" s="175" t="s">
        <v>403</v>
      </c>
      <c r="I49" s="62"/>
    </row>
    <row r="50" spans="1:9">
      <c r="A50" s="313">
        <v>2002</v>
      </c>
      <c r="B50" s="387">
        <f t="shared" ref="B50:B58" si="74">(B5+D5)/(B$4+D$4)</f>
        <v>1.0277630317652757</v>
      </c>
      <c r="C50" s="387">
        <f t="shared" ref="C50:C58" si="75">(C5+E5)/(C$4+E$4)</f>
        <v>1.0556162036135841</v>
      </c>
      <c r="D50" s="387">
        <f t="shared" ref="D50:D58" si="76">SUM(B5:E5)/SUM(B$4:E$4)</f>
        <v>1.032139075104797</v>
      </c>
      <c r="F50" s="176" t="s">
        <v>564</v>
      </c>
      <c r="G50" s="388">
        <f>(N21+P21)/SUM(M21:P21)</f>
        <v>0.19099207912681199</v>
      </c>
      <c r="H50" s="389">
        <f>(C21+E21)/SUM(B21:E21)</f>
        <v>0.2515755934321221</v>
      </c>
      <c r="I50" s="62"/>
    </row>
    <row r="51" spans="1:9">
      <c r="A51" s="313">
        <v>2003</v>
      </c>
      <c r="B51" s="387">
        <f t="shared" si="74"/>
        <v>1.0497780611392256</v>
      </c>
      <c r="C51" s="387">
        <f t="shared" si="75"/>
        <v>1.136415954765877</v>
      </c>
      <c r="D51" s="387">
        <f t="shared" si="76"/>
        <v>1.0633898386207945</v>
      </c>
      <c r="F51" s="176" t="s">
        <v>0</v>
      </c>
      <c r="G51" s="388">
        <f>N20/(M21+N21)</f>
        <v>8.3209501055071272E-2</v>
      </c>
      <c r="H51" s="389">
        <f>C21/(B21+C21)</f>
        <v>0.1034540889072646</v>
      </c>
      <c r="I51" s="62"/>
    </row>
    <row r="52" spans="1:9">
      <c r="A52" s="313">
        <v>2004</v>
      </c>
      <c r="B52" s="387">
        <f t="shared" si="74"/>
        <v>1.0665313401290308</v>
      </c>
      <c r="C52" s="387">
        <f t="shared" si="75"/>
        <v>1.2259687704635271</v>
      </c>
      <c r="D52" s="387">
        <f t="shared" si="76"/>
        <v>1.0915807351812516</v>
      </c>
      <c r="F52" s="177" t="s">
        <v>1</v>
      </c>
      <c r="G52" s="390">
        <f>P21/(O21+P21)</f>
        <v>0.75125714700625212</v>
      </c>
      <c r="H52" s="391">
        <f>E21/(D21+E21)</f>
        <v>0.83043905622648995</v>
      </c>
      <c r="I52" s="62"/>
    </row>
    <row r="53" spans="1:9">
      <c r="A53" s="313">
        <v>2005</v>
      </c>
      <c r="B53" s="387">
        <f t="shared" si="74"/>
        <v>1.0661761417880748</v>
      </c>
      <c r="C53" s="387">
        <f t="shared" si="75"/>
        <v>1.2806753091302623</v>
      </c>
      <c r="D53" s="387">
        <f t="shared" si="76"/>
        <v>1.0998763486331946</v>
      </c>
      <c r="H53" s="62"/>
      <c r="I53" s="62"/>
    </row>
    <row r="54" spans="1:9">
      <c r="A54" s="313">
        <v>2006</v>
      </c>
      <c r="B54" s="387">
        <f t="shared" si="74"/>
        <v>1.0559872988984336</v>
      </c>
      <c r="C54" s="387">
        <f t="shared" si="75"/>
        <v>1.3171644085890175</v>
      </c>
      <c r="D54" s="387">
        <f t="shared" si="76"/>
        <v>1.0970211300729014</v>
      </c>
      <c r="H54" s="62"/>
      <c r="I54" s="62"/>
    </row>
    <row r="55" spans="1:9">
      <c r="A55" s="313">
        <v>2007</v>
      </c>
      <c r="B55" s="387">
        <f t="shared" si="74"/>
        <v>1.0656575777899782</v>
      </c>
      <c r="C55" s="387">
        <f t="shared" si="75"/>
        <v>1.3662562837558179</v>
      </c>
      <c r="D55" s="387">
        <f t="shared" si="76"/>
        <v>1.1128849805531018</v>
      </c>
      <c r="H55" s="62"/>
      <c r="I55" s="62"/>
    </row>
    <row r="56" spans="1:9">
      <c r="A56" s="313">
        <v>2008</v>
      </c>
      <c r="B56" s="387">
        <f t="shared" si="74"/>
        <v>1.0420753703038814</v>
      </c>
      <c r="C56" s="387">
        <f t="shared" si="75"/>
        <v>1.3796230747452811</v>
      </c>
      <c r="D56" s="387">
        <f t="shared" si="76"/>
        <v>1.0951078720180885</v>
      </c>
      <c r="H56" s="62"/>
      <c r="I56" s="62"/>
    </row>
    <row r="57" spans="1:9">
      <c r="A57" s="313">
        <v>2009</v>
      </c>
      <c r="B57" s="387">
        <f t="shared" si="74"/>
        <v>1.0437223052583766</v>
      </c>
      <c r="C57" s="387">
        <f t="shared" si="75"/>
        <v>1.3859927236076044</v>
      </c>
      <c r="D57" s="387">
        <f t="shared" si="76"/>
        <v>1.0974967978974723</v>
      </c>
      <c r="H57" s="62"/>
      <c r="I57" s="62"/>
    </row>
    <row r="58" spans="1:9">
      <c r="A58" s="313">
        <v>2010</v>
      </c>
      <c r="B58" s="387">
        <f t="shared" si="74"/>
        <v>1.0402471018476565</v>
      </c>
      <c r="C58" s="387">
        <f t="shared" si="75"/>
        <v>1.3989493157178063</v>
      </c>
      <c r="D58" s="387">
        <f t="shared" si="76"/>
        <v>1.0966032124704175</v>
      </c>
      <c r="H58" s="62"/>
      <c r="I58" s="62"/>
    </row>
    <row r="59" spans="1:9">
      <c r="A59" s="313">
        <v>2011</v>
      </c>
      <c r="B59" s="387">
        <f t="shared" ref="B59:C61" si="77">(B14+D14)/(B$4+D$4)</f>
        <v>1.0231401693042819</v>
      </c>
      <c r="C59" s="387">
        <f t="shared" si="77"/>
        <v>1.405590418698097</v>
      </c>
      <c r="D59" s="387">
        <f t="shared" ref="D59:D64" si="78">SUM(B14:E14)/SUM(B$4:E$4)</f>
        <v>1.083227360654438</v>
      </c>
      <c r="H59" s="62"/>
      <c r="I59" s="62"/>
    </row>
    <row r="60" spans="1:9">
      <c r="A60" s="313">
        <v>2012</v>
      </c>
      <c r="B60" s="387">
        <f t="shared" si="77"/>
        <v>1.0192991644788723</v>
      </c>
      <c r="C60" s="387">
        <f t="shared" si="77"/>
        <v>1.4405059375724414</v>
      </c>
      <c r="D60" s="387">
        <f t="shared" si="78"/>
        <v>1.0854754371129474</v>
      </c>
      <c r="H60" s="62"/>
      <c r="I60" s="62"/>
    </row>
    <row r="61" spans="1:9">
      <c r="A61" s="313">
        <v>2013</v>
      </c>
      <c r="B61" s="387">
        <f t="shared" si="77"/>
        <v>1.0249861903914994</v>
      </c>
      <c r="C61" s="387">
        <f t="shared" si="77"/>
        <v>1.5131107337222496</v>
      </c>
      <c r="D61" s="387">
        <f t="shared" si="78"/>
        <v>1.1016759896119486</v>
      </c>
    </row>
    <row r="62" spans="1:9">
      <c r="A62" s="313">
        <v>2014</v>
      </c>
      <c r="B62" s="387">
        <f t="shared" ref="B62:C64" si="79">(B17+D17)/(B$4+D$4)</f>
        <v>1.04090178946068</v>
      </c>
      <c r="C62" s="387">
        <f t="shared" si="79"/>
        <v>1.6011712705960226</v>
      </c>
      <c r="D62" s="387">
        <f t="shared" si="78"/>
        <v>1.1289263614775402</v>
      </c>
    </row>
    <row r="63" spans="1:9">
      <c r="A63" s="441">
        <v>2015</v>
      </c>
      <c r="B63" s="387">
        <f t="shared" si="79"/>
        <v>1.0731347843057797</v>
      </c>
      <c r="C63" s="387">
        <f t="shared" si="79"/>
        <v>1.7010750189628827</v>
      </c>
      <c r="D63" s="387">
        <f t="shared" si="78"/>
        <v>1.171791184964708</v>
      </c>
    </row>
    <row r="64" spans="1:9">
      <c r="A64" s="441">
        <v>2016</v>
      </c>
      <c r="B64" s="387">
        <f t="shared" si="79"/>
        <v>1.1165194712688933</v>
      </c>
      <c r="C64" s="387">
        <f t="shared" si="79"/>
        <v>1.8330683216559294</v>
      </c>
      <c r="D64" s="387">
        <f t="shared" si="78"/>
        <v>1.2290972717885249</v>
      </c>
    </row>
    <row r="65" spans="1:4">
      <c r="A65" s="441">
        <v>2017</v>
      </c>
      <c r="B65" s="387">
        <f t="shared" ref="B65" si="80">(B20+D20)/(B$4+D$4)</f>
        <v>1.1455370262049811</v>
      </c>
      <c r="C65" s="387">
        <f t="shared" ref="C65" si="81">(C20+E20)/(C$4+E$4)</f>
        <v>1.9624056084592785</v>
      </c>
      <c r="D65" s="387">
        <f t="shared" ref="D65" si="82">SUM(B20:E20)/SUM(B$4:E$4)</f>
        <v>1.2738761732904962</v>
      </c>
    </row>
    <row r="66" spans="1:4">
      <c r="A66" s="441">
        <v>2018</v>
      </c>
      <c r="B66" s="387">
        <f t="shared" ref="B66" si="83">(B21+D21)/(B$4+D$4)</f>
        <v>1.1695554732175257</v>
      </c>
      <c r="C66" s="387">
        <f t="shared" ref="C66" si="84">(C21+E21)/(C$4+E$4)</f>
        <v>2.1091368155906109</v>
      </c>
      <c r="D66" s="387">
        <f t="shared" ref="D66" si="85">SUM(B21:E21)/SUM(B$4:E$4)</f>
        <v>1.3171741608708674</v>
      </c>
    </row>
  </sheetData>
  <mergeCells count="1">
    <mergeCell ref="M1:N1"/>
  </mergeCells>
  <phoneticPr fontId="0" type="noConversion"/>
  <hyperlinks>
    <hyperlink ref="M1:N1" location="Contents!A1" display="Back to Contents" xr:uid="{00000000-0004-0000-2A00-000000000000}"/>
  </hyperlinks>
  <pageMargins left="0.75" right="0.75" top="1" bottom="1" header="0.5" footer="0.5"/>
  <pageSetup paperSize="9" orientation="landscape" horizontalDpi="4294967292" verticalDpi="4294967292"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5" tint="0.39997558519241921"/>
  </sheetPr>
  <dimension ref="A1:H43"/>
  <sheetViews>
    <sheetView workbookViewId="0">
      <selection activeCell="E1" sqref="E1:G1"/>
    </sheetView>
  </sheetViews>
  <sheetFormatPr defaultRowHeight="12.75"/>
  <cols>
    <col min="1" max="1" width="26.28515625" customWidth="1"/>
    <col min="2" max="2" width="12.85546875" bestFit="1" customWidth="1"/>
    <col min="3" max="3" width="20.42578125" customWidth="1"/>
    <col min="4" max="4" width="11.28515625" bestFit="1" customWidth="1"/>
    <col min="5" max="5" width="10.28515625" bestFit="1" customWidth="1"/>
    <col min="6" max="6" width="9.28515625" customWidth="1"/>
    <col min="7" max="7" width="12.85546875" bestFit="1" customWidth="1"/>
    <col min="8" max="8" width="3.7109375" customWidth="1"/>
  </cols>
  <sheetData>
    <row r="1" spans="1:8" ht="19.5" customHeight="1">
      <c r="A1" s="28" t="s">
        <v>971</v>
      </c>
      <c r="B1" s="103"/>
      <c r="C1" s="103"/>
      <c r="D1" s="103"/>
      <c r="E1" s="693" t="s">
        <v>473</v>
      </c>
      <c r="F1" s="693"/>
      <c r="G1" s="693"/>
      <c r="H1" s="103"/>
    </row>
    <row r="3" spans="1:8">
      <c r="A3" s="199"/>
      <c r="B3" s="200" t="s">
        <v>1036</v>
      </c>
      <c r="C3" s="201" t="s">
        <v>1037</v>
      </c>
      <c r="D3" s="201" t="s">
        <v>1038</v>
      </c>
      <c r="E3" s="201" t="s">
        <v>1039</v>
      </c>
      <c r="F3" s="201" t="s">
        <v>1035</v>
      </c>
      <c r="G3" s="201" t="s">
        <v>426</v>
      </c>
    </row>
    <row r="4" spans="1:8">
      <c r="A4" s="155" t="s">
        <v>676</v>
      </c>
      <c r="B4" s="362">
        <v>3121798</v>
      </c>
      <c r="C4" s="354">
        <v>176189</v>
      </c>
      <c r="D4" s="354">
        <v>2817</v>
      </c>
      <c r="E4" s="354">
        <v>160</v>
      </c>
      <c r="F4" s="354">
        <v>1467</v>
      </c>
      <c r="G4" s="354">
        <v>3302431</v>
      </c>
    </row>
    <row r="5" spans="1:8">
      <c r="A5" s="155" t="s">
        <v>1040</v>
      </c>
      <c r="B5" s="362">
        <v>33619</v>
      </c>
      <c r="C5" s="354">
        <v>0</v>
      </c>
      <c r="D5" s="354">
        <v>0</v>
      </c>
      <c r="E5" s="354">
        <v>1</v>
      </c>
      <c r="F5" s="354">
        <v>0</v>
      </c>
      <c r="G5" s="354">
        <v>33620</v>
      </c>
    </row>
    <row r="6" spans="1:8">
      <c r="A6" s="155" t="s">
        <v>1041</v>
      </c>
      <c r="B6" s="362">
        <v>752031</v>
      </c>
      <c r="C6" s="354">
        <v>10</v>
      </c>
      <c r="D6" s="354">
        <v>145779</v>
      </c>
      <c r="E6" s="354">
        <v>11092</v>
      </c>
      <c r="F6" s="354">
        <v>30957</v>
      </c>
      <c r="G6" s="354">
        <v>939869</v>
      </c>
    </row>
    <row r="7" spans="1:8">
      <c r="A7" s="155" t="s">
        <v>1042</v>
      </c>
      <c r="B7" s="362">
        <v>47</v>
      </c>
      <c r="C7" s="354">
        <v>0</v>
      </c>
      <c r="D7" s="354">
        <v>14</v>
      </c>
      <c r="E7" s="354">
        <v>0</v>
      </c>
      <c r="F7" s="354">
        <v>0</v>
      </c>
      <c r="G7" s="354">
        <v>61</v>
      </c>
    </row>
    <row r="8" spans="1:8">
      <c r="A8" s="155" t="s">
        <v>1043</v>
      </c>
      <c r="B8" s="362">
        <v>8764</v>
      </c>
      <c r="C8" s="354">
        <v>424</v>
      </c>
      <c r="D8" s="354">
        <v>37</v>
      </c>
      <c r="E8" s="354">
        <v>91</v>
      </c>
      <c r="F8" s="354">
        <v>23</v>
      </c>
      <c r="G8" s="354">
        <v>9339</v>
      </c>
    </row>
    <row r="9" spans="1:8">
      <c r="A9" s="155" t="s">
        <v>1044</v>
      </c>
      <c r="B9" s="362">
        <v>337</v>
      </c>
      <c r="C9" s="354">
        <v>0</v>
      </c>
      <c r="D9" s="354">
        <v>0</v>
      </c>
      <c r="E9" s="354">
        <v>0</v>
      </c>
      <c r="F9" s="354">
        <v>0</v>
      </c>
      <c r="G9" s="354">
        <v>337</v>
      </c>
    </row>
    <row r="10" spans="1:8">
      <c r="A10" s="155" t="s">
        <v>1184</v>
      </c>
      <c r="B10" s="362">
        <v>1</v>
      </c>
      <c r="C10" s="354">
        <v>0</v>
      </c>
      <c r="D10" s="354">
        <v>0</v>
      </c>
      <c r="E10" s="354">
        <v>0</v>
      </c>
      <c r="F10" s="354">
        <v>0</v>
      </c>
      <c r="G10" s="354">
        <v>1</v>
      </c>
    </row>
    <row r="11" spans="1:8">
      <c r="A11" s="155" t="s">
        <v>1045</v>
      </c>
      <c r="B11" s="362">
        <v>2469</v>
      </c>
      <c r="C11" s="354">
        <v>0</v>
      </c>
      <c r="D11" s="354">
        <v>0</v>
      </c>
      <c r="E11" s="354">
        <v>0</v>
      </c>
      <c r="F11" s="354">
        <v>0</v>
      </c>
      <c r="G11" s="354">
        <v>2469</v>
      </c>
    </row>
    <row r="12" spans="1:8">
      <c r="A12" s="155" t="s">
        <v>1093</v>
      </c>
      <c r="B12" s="362">
        <v>19</v>
      </c>
      <c r="C12" s="354">
        <v>0</v>
      </c>
      <c r="D12" s="354">
        <v>0</v>
      </c>
      <c r="E12" s="354">
        <v>0</v>
      </c>
      <c r="F12" s="354">
        <v>0</v>
      </c>
      <c r="G12" s="354">
        <v>19</v>
      </c>
    </row>
    <row r="13" spans="1:8">
      <c r="A13" s="155" t="s">
        <v>1046</v>
      </c>
      <c r="B13" s="362">
        <v>1177</v>
      </c>
      <c r="C13" s="354">
        <v>1</v>
      </c>
      <c r="D13" s="354">
        <v>140</v>
      </c>
      <c r="E13" s="354">
        <v>23</v>
      </c>
      <c r="F13" s="354">
        <v>70</v>
      </c>
      <c r="G13" s="354">
        <v>1411</v>
      </c>
    </row>
    <row r="14" spans="1:8">
      <c r="A14" s="155" t="s">
        <v>1047</v>
      </c>
      <c r="B14" s="362">
        <v>30</v>
      </c>
      <c r="C14" s="354">
        <v>1</v>
      </c>
      <c r="D14" s="354">
        <v>41</v>
      </c>
      <c r="E14" s="354">
        <v>13</v>
      </c>
      <c r="F14" s="354">
        <v>18</v>
      </c>
      <c r="G14" s="354">
        <v>103</v>
      </c>
    </row>
    <row r="15" spans="1:8">
      <c r="A15" s="155" t="s">
        <v>1048</v>
      </c>
      <c r="B15" s="362">
        <v>127</v>
      </c>
      <c r="C15" s="354">
        <v>46</v>
      </c>
      <c r="D15" s="354">
        <v>7</v>
      </c>
      <c r="E15" s="354">
        <v>0</v>
      </c>
      <c r="F15" s="354">
        <v>63</v>
      </c>
      <c r="G15" s="354">
        <v>243</v>
      </c>
    </row>
    <row r="16" spans="1:8">
      <c r="A16" s="155" t="s">
        <v>426</v>
      </c>
      <c r="B16" s="362">
        <v>3920419</v>
      </c>
      <c r="C16" s="354">
        <v>176671</v>
      </c>
      <c r="D16" s="354">
        <v>148835</v>
      </c>
      <c r="E16" s="354">
        <v>11380</v>
      </c>
      <c r="F16" s="354">
        <v>32598</v>
      </c>
      <c r="G16" s="354">
        <v>4289903</v>
      </c>
    </row>
    <row r="17" spans="1:8">
      <c r="A17" s="16"/>
      <c r="B17" s="58"/>
      <c r="C17" s="58"/>
      <c r="D17" s="58"/>
      <c r="E17" s="58"/>
      <c r="F17" s="58"/>
      <c r="G17" s="58"/>
      <c r="H17" s="16"/>
    </row>
    <row r="18" spans="1:8" ht="14.25" customHeight="1">
      <c r="A18" s="16"/>
      <c r="B18" s="542"/>
      <c r="C18" s="542"/>
      <c r="D18" s="542"/>
      <c r="E18" s="542"/>
      <c r="F18" s="542"/>
      <c r="G18" s="542"/>
      <c r="H18" s="16"/>
    </row>
    <row r="19" spans="1:8">
      <c r="A19" s="546" t="s">
        <v>1049</v>
      </c>
      <c r="B19" s="542"/>
      <c r="C19" s="542"/>
      <c r="D19" s="542"/>
      <c r="E19" s="542"/>
      <c r="F19" s="542"/>
      <c r="G19" s="542"/>
      <c r="H19" s="16"/>
    </row>
    <row r="20" spans="1:8">
      <c r="A20" s="546" t="s">
        <v>1050</v>
      </c>
      <c r="B20" s="542"/>
      <c r="C20" s="542"/>
      <c r="D20" s="542"/>
      <c r="E20" s="542"/>
      <c r="F20" s="542"/>
      <c r="G20" s="542"/>
      <c r="H20" s="16"/>
    </row>
    <row r="21" spans="1:8">
      <c r="A21" s="546" t="s">
        <v>1051</v>
      </c>
      <c r="B21" s="542"/>
      <c r="C21" s="542"/>
      <c r="D21" s="542"/>
      <c r="E21" s="542"/>
      <c r="F21" s="542"/>
      <c r="G21" s="542"/>
      <c r="H21" s="16"/>
    </row>
    <row r="22" spans="1:8">
      <c r="A22" s="16"/>
      <c r="B22" s="542"/>
      <c r="C22" s="542"/>
      <c r="D22" s="542"/>
      <c r="E22" s="542"/>
      <c r="F22" s="542"/>
      <c r="G22" s="542"/>
      <c r="H22" s="16"/>
    </row>
    <row r="23" spans="1:8">
      <c r="A23" s="16"/>
      <c r="B23" s="542"/>
      <c r="C23" s="542"/>
      <c r="D23" s="542"/>
      <c r="E23" s="542"/>
      <c r="F23" s="542"/>
      <c r="G23" s="542"/>
      <c r="H23" s="16"/>
    </row>
    <row r="24" spans="1:8">
      <c r="A24" s="547" t="s">
        <v>1142</v>
      </c>
      <c r="B24" s="542"/>
      <c r="C24" s="542"/>
      <c r="D24" s="542"/>
      <c r="E24" s="542"/>
      <c r="F24" s="542"/>
      <c r="G24" s="542"/>
      <c r="H24" s="16"/>
    </row>
    <row r="25" spans="1:8">
      <c r="A25" s="546" t="s">
        <v>1052</v>
      </c>
      <c r="B25" s="542"/>
      <c r="C25" s="542"/>
      <c r="D25" s="542"/>
      <c r="E25" s="542"/>
      <c r="F25" s="542"/>
      <c r="G25" s="542"/>
      <c r="H25" s="16"/>
    </row>
    <row r="26" spans="1:8">
      <c r="A26" s="543"/>
      <c r="B26" s="542"/>
      <c r="C26" s="542"/>
      <c r="D26" s="542"/>
      <c r="E26" s="542"/>
      <c r="F26" s="542"/>
      <c r="G26" s="542"/>
      <c r="H26" s="16"/>
    </row>
    <row r="27" spans="1:8">
      <c r="A27" s="16"/>
      <c r="B27" s="544"/>
      <c r="C27" s="545"/>
      <c r="D27" s="545"/>
      <c r="E27" s="545"/>
      <c r="F27" s="545"/>
      <c r="G27" s="545"/>
      <c r="H27" s="16"/>
    </row>
    <row r="28" spans="1:8">
      <c r="A28" s="16"/>
      <c r="B28" s="542"/>
      <c r="C28" s="542"/>
      <c r="D28" s="542"/>
      <c r="E28" s="542"/>
      <c r="F28" s="542"/>
      <c r="G28" s="542"/>
      <c r="H28" s="16"/>
    </row>
    <row r="29" spans="1:8">
      <c r="A29" s="16"/>
      <c r="B29" s="542"/>
      <c r="C29" s="542"/>
      <c r="D29" s="542"/>
      <c r="E29" s="542"/>
      <c r="F29" s="542"/>
      <c r="G29" s="542"/>
      <c r="H29" s="16"/>
    </row>
    <row r="30" spans="1:8">
      <c r="A30" s="16"/>
      <c r="B30" s="542"/>
      <c r="C30" s="542"/>
      <c r="D30" s="542"/>
      <c r="E30" s="542"/>
      <c r="F30" s="542"/>
      <c r="G30" s="542"/>
      <c r="H30" s="16"/>
    </row>
    <row r="31" spans="1:8">
      <c r="A31" s="16"/>
      <c r="B31" s="542"/>
      <c r="C31" s="542"/>
      <c r="D31" s="542"/>
      <c r="E31" s="542"/>
      <c r="F31" s="542"/>
      <c r="G31" s="542"/>
      <c r="H31" s="16"/>
    </row>
    <row r="32" spans="1:8">
      <c r="A32" s="16"/>
      <c r="B32" s="542"/>
      <c r="C32" s="542"/>
      <c r="D32" s="542"/>
      <c r="E32" s="542"/>
      <c r="F32" s="542"/>
      <c r="G32" s="542"/>
      <c r="H32" s="16"/>
    </row>
    <row r="33" spans="1:8">
      <c r="A33" s="543"/>
      <c r="B33" s="542"/>
      <c r="C33" s="542"/>
      <c r="D33" s="542"/>
      <c r="E33" s="542"/>
      <c r="F33" s="542"/>
      <c r="G33" s="542"/>
      <c r="H33" s="16"/>
    </row>
    <row r="34" spans="1:8">
      <c r="A34" s="16"/>
      <c r="B34" s="544"/>
      <c r="C34" s="545"/>
      <c r="D34" s="545"/>
      <c r="E34" s="545"/>
      <c r="F34" s="545"/>
      <c r="G34" s="545"/>
      <c r="H34" s="16"/>
    </row>
    <row r="35" spans="1:8">
      <c r="A35" s="16"/>
      <c r="B35" s="58"/>
      <c r="C35" s="58"/>
      <c r="D35" s="58"/>
      <c r="E35" s="58"/>
      <c r="F35" s="58"/>
      <c r="G35" s="58"/>
      <c r="H35" s="16"/>
    </row>
    <row r="36" spans="1:8">
      <c r="A36" s="16"/>
      <c r="B36" s="542"/>
      <c r="C36" s="542"/>
      <c r="D36" s="542"/>
      <c r="E36" s="542"/>
      <c r="F36" s="542"/>
      <c r="G36" s="542"/>
      <c r="H36" s="16"/>
    </row>
    <row r="37" spans="1:8">
      <c r="A37" s="16"/>
      <c r="B37" s="542"/>
      <c r="C37" s="542"/>
      <c r="D37" s="542"/>
      <c r="E37" s="542"/>
      <c r="F37" s="542"/>
      <c r="G37" s="542"/>
      <c r="H37" s="16"/>
    </row>
    <row r="38" spans="1:8">
      <c r="A38" s="16"/>
      <c r="B38" s="542"/>
      <c r="C38" s="542"/>
      <c r="D38" s="542"/>
      <c r="E38" s="542"/>
      <c r="F38" s="542"/>
      <c r="G38" s="542"/>
      <c r="H38" s="16"/>
    </row>
    <row r="39" spans="1:8">
      <c r="A39" s="16"/>
      <c r="B39" s="542"/>
      <c r="C39" s="542"/>
      <c r="D39" s="542"/>
      <c r="E39" s="542"/>
      <c r="F39" s="542"/>
      <c r="G39" s="542"/>
      <c r="H39" s="16"/>
    </row>
    <row r="40" spans="1:8">
      <c r="A40" s="16"/>
      <c r="B40" s="542"/>
      <c r="C40" s="542"/>
      <c r="D40" s="542"/>
      <c r="E40" s="542"/>
      <c r="F40" s="542"/>
      <c r="G40" s="542"/>
      <c r="H40" s="16"/>
    </row>
    <row r="41" spans="1:8">
      <c r="A41" s="16"/>
      <c r="B41" s="542"/>
      <c r="C41" s="542"/>
      <c r="D41" s="542"/>
      <c r="E41" s="542"/>
      <c r="F41" s="542"/>
      <c r="G41" s="542"/>
      <c r="H41" s="16"/>
    </row>
    <row r="42" spans="1:8">
      <c r="A42" s="16"/>
      <c r="B42" s="542"/>
      <c r="C42" s="542"/>
      <c r="D42" s="542"/>
      <c r="E42" s="542"/>
      <c r="F42" s="542"/>
      <c r="G42" s="542"/>
      <c r="H42" s="16"/>
    </row>
    <row r="43" spans="1:8">
      <c r="A43" s="16"/>
      <c r="B43" s="16"/>
      <c r="C43" s="16"/>
      <c r="D43" s="16"/>
      <c r="E43" s="16"/>
      <c r="F43" s="16"/>
      <c r="G43" s="16"/>
      <c r="H43" s="16"/>
    </row>
  </sheetData>
  <mergeCells count="1">
    <mergeCell ref="E1:G1"/>
  </mergeCells>
  <hyperlinks>
    <hyperlink ref="E1:G1" location="Contents!A1" display="Back to Contents" xr:uid="{00000000-0004-0000-2B00-000000000000}"/>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5" tint="0.39997558519241921"/>
  </sheetPr>
  <dimension ref="A1:AI49"/>
  <sheetViews>
    <sheetView workbookViewId="0">
      <selection activeCell="P1" sqref="P1:Q1"/>
    </sheetView>
  </sheetViews>
  <sheetFormatPr defaultRowHeight="12.75"/>
  <cols>
    <col min="2" max="2" width="12.85546875" bestFit="1" customWidth="1"/>
    <col min="8" max="8" width="12.85546875" bestFit="1" customWidth="1"/>
    <col min="9" max="9" width="12.140625" customWidth="1"/>
  </cols>
  <sheetData>
    <row r="1" spans="1:19" ht="26.25" customHeight="1">
      <c r="A1" s="28" t="s">
        <v>680</v>
      </c>
      <c r="B1" s="24"/>
      <c r="C1" s="24"/>
      <c r="D1" s="24"/>
      <c r="E1" s="24"/>
      <c r="F1" s="24"/>
      <c r="G1" s="24"/>
      <c r="H1" s="24"/>
      <c r="I1" s="24"/>
      <c r="J1" s="24"/>
      <c r="K1" s="24"/>
      <c r="L1" s="103"/>
      <c r="M1" s="103"/>
      <c r="N1" s="103"/>
      <c r="O1" s="103"/>
      <c r="P1" s="693" t="s">
        <v>473</v>
      </c>
      <c r="Q1" s="693"/>
      <c r="R1" s="103"/>
      <c r="S1" s="103"/>
    </row>
    <row r="4" spans="1:19">
      <c r="A4" s="155"/>
      <c r="B4" s="155"/>
      <c r="C4" s="155"/>
      <c r="D4" s="155"/>
      <c r="E4" s="155"/>
      <c r="F4" s="155"/>
      <c r="G4" s="155"/>
      <c r="H4" s="155"/>
      <c r="I4" s="155"/>
      <c r="J4" s="155"/>
      <c r="K4" s="155"/>
      <c r="L4" s="155"/>
    </row>
    <row r="5" spans="1:19">
      <c r="A5" s="155" t="s">
        <v>596</v>
      </c>
      <c r="B5" s="155" t="s">
        <v>674</v>
      </c>
      <c r="C5" s="155"/>
      <c r="D5" s="155"/>
      <c r="E5" s="155"/>
      <c r="F5" s="155"/>
      <c r="G5" s="155"/>
      <c r="H5" s="155"/>
      <c r="I5" s="155"/>
      <c r="J5" s="155"/>
      <c r="K5" s="155"/>
      <c r="L5" s="155"/>
    </row>
    <row r="6" spans="1:19" ht="45">
      <c r="A6" s="155"/>
      <c r="B6" s="312" t="s">
        <v>676</v>
      </c>
      <c r="C6" s="312" t="s">
        <v>1040</v>
      </c>
      <c r="D6" s="312" t="s">
        <v>1041</v>
      </c>
      <c r="E6" s="312" t="s">
        <v>1042</v>
      </c>
      <c r="F6" s="312" t="s">
        <v>1043</v>
      </c>
      <c r="G6" s="312" t="s">
        <v>1044</v>
      </c>
      <c r="H6" s="312" t="s">
        <v>1184</v>
      </c>
      <c r="I6" s="312" t="s">
        <v>1045</v>
      </c>
      <c r="J6" s="312" t="s">
        <v>1093</v>
      </c>
      <c r="K6" s="603" t="s">
        <v>1222</v>
      </c>
      <c r="L6" s="603" t="s">
        <v>1223</v>
      </c>
      <c r="M6" s="312" t="s">
        <v>1048</v>
      </c>
      <c r="N6" s="155" t="s">
        <v>426</v>
      </c>
      <c r="O6" s="604" t="s">
        <v>1078</v>
      </c>
    </row>
    <row r="7" spans="1:19">
      <c r="A7" s="155">
        <v>2000</v>
      </c>
      <c r="B7" s="155">
        <v>2199777</v>
      </c>
      <c r="C7" s="155">
        <v>1</v>
      </c>
      <c r="D7" s="155">
        <v>293666</v>
      </c>
      <c r="E7" s="155">
        <v>0</v>
      </c>
      <c r="F7" s="155">
        <v>53</v>
      </c>
      <c r="G7" s="155">
        <v>0</v>
      </c>
      <c r="H7" s="155">
        <v>0</v>
      </c>
      <c r="I7" s="155">
        <v>0</v>
      </c>
      <c r="J7" s="155">
        <v>0</v>
      </c>
      <c r="K7" s="604">
        <v>883</v>
      </c>
      <c r="L7" s="604">
        <v>258</v>
      </c>
      <c r="M7" s="155">
        <v>410</v>
      </c>
      <c r="N7" s="155">
        <v>2495048</v>
      </c>
      <c r="O7" s="604">
        <f>F7+G7+H7+I7+J7</f>
        <v>53</v>
      </c>
    </row>
    <row r="8" spans="1:19">
      <c r="A8" s="155">
        <v>2001</v>
      </c>
      <c r="B8" s="155">
        <v>2248307</v>
      </c>
      <c r="C8" s="155">
        <v>3</v>
      </c>
      <c r="D8" s="155">
        <v>313730</v>
      </c>
      <c r="E8" s="155">
        <v>0</v>
      </c>
      <c r="F8" s="155">
        <v>54</v>
      </c>
      <c r="G8" s="155">
        <v>0</v>
      </c>
      <c r="H8" s="155">
        <v>0</v>
      </c>
      <c r="I8" s="155">
        <v>0</v>
      </c>
      <c r="J8" s="155">
        <v>0</v>
      </c>
      <c r="K8" s="604">
        <v>953</v>
      </c>
      <c r="L8" s="604">
        <v>209</v>
      </c>
      <c r="M8" s="155">
        <v>356</v>
      </c>
      <c r="N8" s="155">
        <v>2563612</v>
      </c>
      <c r="O8" s="604">
        <f t="shared" ref="O8:O25" si="0">F8+G8+H8+I8+J8</f>
        <v>54</v>
      </c>
    </row>
    <row r="9" spans="1:19">
      <c r="A9" s="155">
        <v>2002</v>
      </c>
      <c r="B9" s="155">
        <v>2307418</v>
      </c>
      <c r="C9" s="155">
        <v>14</v>
      </c>
      <c r="D9" s="155">
        <v>338913</v>
      </c>
      <c r="E9" s="155">
        <v>0</v>
      </c>
      <c r="F9" s="155">
        <v>51</v>
      </c>
      <c r="G9" s="155">
        <v>0</v>
      </c>
      <c r="H9" s="155">
        <v>0</v>
      </c>
      <c r="I9" s="155">
        <v>0</v>
      </c>
      <c r="J9" s="155">
        <v>0</v>
      </c>
      <c r="K9" s="604">
        <v>1017</v>
      </c>
      <c r="L9" s="604">
        <v>172</v>
      </c>
      <c r="M9" s="155">
        <v>316</v>
      </c>
      <c r="N9" s="155">
        <v>2647901</v>
      </c>
      <c r="O9" s="604">
        <f t="shared" si="0"/>
        <v>51</v>
      </c>
    </row>
    <row r="10" spans="1:19">
      <c r="A10" s="155">
        <v>2003</v>
      </c>
      <c r="B10" s="155">
        <v>2386683</v>
      </c>
      <c r="C10" s="155">
        <v>39</v>
      </c>
      <c r="D10" s="155">
        <v>371084</v>
      </c>
      <c r="E10" s="155">
        <v>0</v>
      </c>
      <c r="F10" s="155">
        <v>53</v>
      </c>
      <c r="G10" s="155">
        <v>0</v>
      </c>
      <c r="H10" s="155">
        <v>0</v>
      </c>
      <c r="I10" s="155">
        <v>0</v>
      </c>
      <c r="J10" s="155">
        <v>0</v>
      </c>
      <c r="K10" s="604">
        <v>1093</v>
      </c>
      <c r="L10" s="604">
        <v>141</v>
      </c>
      <c r="M10" s="155">
        <v>277</v>
      </c>
      <c r="N10" s="155">
        <v>2759370</v>
      </c>
      <c r="O10" s="604">
        <f t="shared" si="0"/>
        <v>53</v>
      </c>
    </row>
    <row r="11" spans="1:19">
      <c r="A11" s="155">
        <v>2004</v>
      </c>
      <c r="B11" s="155">
        <v>2463309</v>
      </c>
      <c r="C11" s="155">
        <v>275</v>
      </c>
      <c r="D11" s="155">
        <v>401829</v>
      </c>
      <c r="E11" s="155">
        <v>0</v>
      </c>
      <c r="F11" s="155">
        <v>54</v>
      </c>
      <c r="G11" s="155">
        <v>0</v>
      </c>
      <c r="H11" s="155">
        <v>0</v>
      </c>
      <c r="I11" s="155">
        <v>0</v>
      </c>
      <c r="J11" s="155">
        <v>0</v>
      </c>
      <c r="K11" s="604">
        <v>1102</v>
      </c>
      <c r="L11" s="604">
        <v>108</v>
      </c>
      <c r="M11" s="155">
        <v>237</v>
      </c>
      <c r="N11" s="155">
        <v>2866914</v>
      </c>
      <c r="O11" s="604">
        <f t="shared" si="0"/>
        <v>54</v>
      </c>
    </row>
    <row r="12" spans="1:19">
      <c r="A12" s="155">
        <v>2005</v>
      </c>
      <c r="B12" s="155">
        <v>2533042</v>
      </c>
      <c r="C12" s="155">
        <v>709</v>
      </c>
      <c r="D12" s="155">
        <v>431824</v>
      </c>
      <c r="E12" s="155">
        <v>0</v>
      </c>
      <c r="F12" s="155">
        <v>54</v>
      </c>
      <c r="G12" s="155">
        <v>0</v>
      </c>
      <c r="H12" s="155">
        <v>0</v>
      </c>
      <c r="I12" s="155">
        <v>0</v>
      </c>
      <c r="J12" s="155">
        <v>0</v>
      </c>
      <c r="K12" s="604">
        <v>1170</v>
      </c>
      <c r="L12" s="604">
        <v>87</v>
      </c>
      <c r="M12" s="155">
        <v>213</v>
      </c>
      <c r="N12" s="155">
        <v>2967099</v>
      </c>
      <c r="O12" s="604">
        <f t="shared" si="0"/>
        <v>54</v>
      </c>
    </row>
    <row r="13" spans="1:19">
      <c r="A13" s="155">
        <v>2006</v>
      </c>
      <c r="B13" s="155">
        <v>2575016</v>
      </c>
      <c r="C13" s="155">
        <v>1444</v>
      </c>
      <c r="D13" s="155">
        <v>451549</v>
      </c>
      <c r="E13" s="155">
        <v>0</v>
      </c>
      <c r="F13" s="155">
        <v>54</v>
      </c>
      <c r="G13" s="155">
        <v>0</v>
      </c>
      <c r="H13" s="155">
        <v>0</v>
      </c>
      <c r="I13" s="155">
        <v>0</v>
      </c>
      <c r="J13" s="155">
        <v>0</v>
      </c>
      <c r="K13" s="604">
        <v>1313</v>
      </c>
      <c r="L13" s="604">
        <v>71</v>
      </c>
      <c r="M13" s="155">
        <v>192</v>
      </c>
      <c r="N13" s="155">
        <v>3029639</v>
      </c>
      <c r="O13" s="604">
        <f t="shared" si="0"/>
        <v>54</v>
      </c>
    </row>
    <row r="14" spans="1:19">
      <c r="A14" s="155">
        <v>2007</v>
      </c>
      <c r="B14" s="155">
        <v>2613770</v>
      </c>
      <c r="C14" s="155">
        <v>2290</v>
      </c>
      <c r="D14" s="155">
        <v>470879</v>
      </c>
      <c r="E14" s="155">
        <v>0</v>
      </c>
      <c r="F14" s="155">
        <v>52</v>
      </c>
      <c r="G14" s="155">
        <v>0</v>
      </c>
      <c r="H14" s="155">
        <v>0</v>
      </c>
      <c r="I14" s="155">
        <v>0</v>
      </c>
      <c r="J14" s="155">
        <v>0</v>
      </c>
      <c r="K14" s="604">
        <v>1412</v>
      </c>
      <c r="L14" s="604">
        <v>54</v>
      </c>
      <c r="M14" s="155">
        <v>178</v>
      </c>
      <c r="N14" s="155">
        <v>3088635</v>
      </c>
      <c r="O14" s="604">
        <f t="shared" si="0"/>
        <v>52</v>
      </c>
    </row>
    <row r="15" spans="1:19">
      <c r="A15" s="155">
        <v>2008</v>
      </c>
      <c r="B15" s="155">
        <v>2621807</v>
      </c>
      <c r="C15" s="155">
        <v>3199</v>
      </c>
      <c r="D15" s="155">
        <v>481912</v>
      </c>
      <c r="E15" s="155">
        <v>0</v>
      </c>
      <c r="F15" s="155">
        <v>56</v>
      </c>
      <c r="G15" s="155">
        <v>0</v>
      </c>
      <c r="H15" s="155">
        <v>0</v>
      </c>
      <c r="I15" s="155">
        <v>0</v>
      </c>
      <c r="J15" s="155">
        <v>0</v>
      </c>
      <c r="K15" s="604">
        <v>1440</v>
      </c>
      <c r="L15" s="604">
        <v>49</v>
      </c>
      <c r="M15" s="155">
        <v>167</v>
      </c>
      <c r="N15" s="155">
        <v>3108630</v>
      </c>
      <c r="O15" s="604">
        <f t="shared" si="0"/>
        <v>56</v>
      </c>
    </row>
    <row r="16" spans="1:19">
      <c r="A16" s="155">
        <v>2009</v>
      </c>
      <c r="B16" s="155">
        <v>2609238</v>
      </c>
      <c r="C16" s="155">
        <v>3890</v>
      </c>
      <c r="D16" s="155">
        <v>485023</v>
      </c>
      <c r="E16" s="155">
        <v>0</v>
      </c>
      <c r="F16" s="155">
        <v>57</v>
      </c>
      <c r="G16" s="155">
        <v>0</v>
      </c>
      <c r="H16" s="155">
        <v>0</v>
      </c>
      <c r="I16" s="155">
        <v>0</v>
      </c>
      <c r="J16" s="155">
        <v>0</v>
      </c>
      <c r="K16" s="604">
        <v>1430</v>
      </c>
      <c r="L16" s="604">
        <v>44</v>
      </c>
      <c r="M16" s="155">
        <v>155</v>
      </c>
      <c r="N16" s="155">
        <v>3099837</v>
      </c>
      <c r="O16" s="604">
        <f t="shared" si="0"/>
        <v>57</v>
      </c>
    </row>
    <row r="17" spans="1:35">
      <c r="A17" s="155">
        <v>2010</v>
      </c>
      <c r="B17" s="155">
        <v>2625512</v>
      </c>
      <c r="C17" s="155">
        <v>4979</v>
      </c>
      <c r="D17" s="155">
        <v>490211</v>
      </c>
      <c r="E17" s="155">
        <v>0</v>
      </c>
      <c r="F17" s="155">
        <v>67</v>
      </c>
      <c r="G17" s="155">
        <v>0</v>
      </c>
      <c r="H17" s="155">
        <v>0</v>
      </c>
      <c r="I17" s="155">
        <v>0</v>
      </c>
      <c r="J17" s="155">
        <v>0</v>
      </c>
      <c r="K17" s="604">
        <v>1392</v>
      </c>
      <c r="L17" s="604">
        <v>41</v>
      </c>
      <c r="M17" s="155">
        <v>147</v>
      </c>
      <c r="N17" s="155">
        <v>3122349</v>
      </c>
      <c r="O17" s="604">
        <f t="shared" si="0"/>
        <v>67</v>
      </c>
    </row>
    <row r="18" spans="1:35">
      <c r="A18" s="155">
        <v>2011</v>
      </c>
      <c r="B18" s="155">
        <v>2614871</v>
      </c>
      <c r="C18" s="155">
        <v>6302</v>
      </c>
      <c r="D18" s="155">
        <v>494755</v>
      </c>
      <c r="E18" s="155">
        <v>0</v>
      </c>
      <c r="F18" s="155">
        <v>81</v>
      </c>
      <c r="G18" s="155">
        <v>0</v>
      </c>
      <c r="H18" s="155">
        <v>0</v>
      </c>
      <c r="I18" s="155">
        <v>0</v>
      </c>
      <c r="J18" s="155">
        <v>0</v>
      </c>
      <c r="K18" s="604">
        <v>1322</v>
      </c>
      <c r="L18" s="604">
        <v>38</v>
      </c>
      <c r="M18" s="155">
        <v>146</v>
      </c>
      <c r="N18" s="155">
        <v>3117515</v>
      </c>
      <c r="O18" s="604">
        <f t="shared" si="0"/>
        <v>81</v>
      </c>
    </row>
    <row r="19" spans="1:35">
      <c r="A19" s="155">
        <v>2012</v>
      </c>
      <c r="B19" s="155">
        <v>2644324</v>
      </c>
      <c r="C19" s="155">
        <v>7976</v>
      </c>
      <c r="D19" s="155">
        <v>511846</v>
      </c>
      <c r="E19" s="155">
        <v>1</v>
      </c>
      <c r="F19" s="155">
        <v>102</v>
      </c>
      <c r="G19" s="155">
        <v>0</v>
      </c>
      <c r="H19" s="155">
        <v>0</v>
      </c>
      <c r="I19" s="155">
        <v>5</v>
      </c>
      <c r="J19" s="155">
        <v>0</v>
      </c>
      <c r="K19" s="604">
        <v>1313</v>
      </c>
      <c r="L19" s="604">
        <v>36</v>
      </c>
      <c r="M19" s="155">
        <v>141</v>
      </c>
      <c r="N19" s="155">
        <v>3165744</v>
      </c>
      <c r="O19" s="604">
        <f t="shared" si="0"/>
        <v>107</v>
      </c>
    </row>
    <row r="20" spans="1:35">
      <c r="A20" s="155">
        <v>2013</v>
      </c>
      <c r="B20" s="155">
        <v>2692831</v>
      </c>
      <c r="C20" s="155">
        <v>9717</v>
      </c>
      <c r="D20" s="155">
        <v>539258</v>
      </c>
      <c r="E20" s="155">
        <v>19</v>
      </c>
      <c r="F20" s="155">
        <v>133</v>
      </c>
      <c r="G20" s="155">
        <v>0</v>
      </c>
      <c r="H20" s="155">
        <v>0</v>
      </c>
      <c r="I20" s="155">
        <v>11</v>
      </c>
      <c r="J20" s="155">
        <v>0</v>
      </c>
      <c r="K20" s="604">
        <v>1311</v>
      </c>
      <c r="L20" s="604">
        <v>36</v>
      </c>
      <c r="M20" s="155">
        <v>141</v>
      </c>
      <c r="N20" s="155">
        <v>3243457</v>
      </c>
      <c r="O20" s="604">
        <f t="shared" si="0"/>
        <v>144</v>
      </c>
    </row>
    <row r="21" spans="1:35">
      <c r="A21" s="155">
        <v>2014</v>
      </c>
      <c r="B21" s="155">
        <v>2773892</v>
      </c>
      <c r="C21" s="155">
        <v>11623</v>
      </c>
      <c r="D21" s="155">
        <v>571604</v>
      </c>
      <c r="E21" s="155">
        <v>30</v>
      </c>
      <c r="F21" s="155">
        <v>243</v>
      </c>
      <c r="G21" s="155">
        <v>7</v>
      </c>
      <c r="H21" s="155">
        <v>0</v>
      </c>
      <c r="I21" s="155">
        <v>220</v>
      </c>
      <c r="J21" s="155">
        <v>0</v>
      </c>
      <c r="K21" s="604">
        <v>1347</v>
      </c>
      <c r="L21" s="604">
        <v>32</v>
      </c>
      <c r="M21" s="155">
        <v>138</v>
      </c>
      <c r="N21" s="155">
        <v>3359136</v>
      </c>
      <c r="O21" s="604">
        <f t="shared" si="0"/>
        <v>470</v>
      </c>
    </row>
    <row r="22" spans="1:35">
      <c r="A22" s="155">
        <v>2015</v>
      </c>
      <c r="B22" s="155">
        <v>2858739</v>
      </c>
      <c r="C22" s="155">
        <v>14347</v>
      </c>
      <c r="D22" s="155">
        <v>607032</v>
      </c>
      <c r="E22" s="155">
        <v>37</v>
      </c>
      <c r="F22" s="155">
        <v>506</v>
      </c>
      <c r="G22" s="155">
        <v>47</v>
      </c>
      <c r="H22" s="155">
        <v>0</v>
      </c>
      <c r="I22" s="155">
        <v>420</v>
      </c>
      <c r="J22" s="155">
        <v>0</v>
      </c>
      <c r="K22" s="604">
        <v>1366</v>
      </c>
      <c r="L22" s="604">
        <v>30</v>
      </c>
      <c r="M22" s="155">
        <v>135</v>
      </c>
      <c r="N22" s="155">
        <v>3482659</v>
      </c>
      <c r="O22" s="604">
        <f t="shared" si="0"/>
        <v>973</v>
      </c>
    </row>
    <row r="23" spans="1:35">
      <c r="A23" s="155">
        <v>2016</v>
      </c>
      <c r="B23" s="155">
        <v>2957287</v>
      </c>
      <c r="C23" s="155">
        <v>18579</v>
      </c>
      <c r="D23" s="155">
        <v>651988</v>
      </c>
      <c r="E23" s="155">
        <v>44</v>
      </c>
      <c r="F23" s="155">
        <v>1577</v>
      </c>
      <c r="G23" s="155">
        <v>135</v>
      </c>
      <c r="H23" s="155">
        <v>0</v>
      </c>
      <c r="I23" s="155">
        <v>761</v>
      </c>
      <c r="J23" s="155">
        <v>0</v>
      </c>
      <c r="K23" s="604">
        <v>1309</v>
      </c>
      <c r="L23" s="604">
        <v>28</v>
      </c>
      <c r="M23" s="155">
        <v>130</v>
      </c>
      <c r="N23" s="155">
        <v>3631838</v>
      </c>
      <c r="O23" s="604">
        <f t="shared" si="0"/>
        <v>2473</v>
      </c>
    </row>
    <row r="24" spans="1:35">
      <c r="A24" s="155">
        <v>2017</v>
      </c>
      <c r="B24" s="155">
        <v>3054035</v>
      </c>
      <c r="C24" s="155">
        <v>24632</v>
      </c>
      <c r="D24" s="155">
        <v>704301</v>
      </c>
      <c r="E24" s="155">
        <v>45</v>
      </c>
      <c r="F24" s="155">
        <v>4476</v>
      </c>
      <c r="G24" s="155">
        <v>248</v>
      </c>
      <c r="H24" s="155">
        <v>0</v>
      </c>
      <c r="I24" s="155">
        <v>1398</v>
      </c>
      <c r="J24" s="155">
        <v>8</v>
      </c>
      <c r="K24" s="604">
        <v>1237</v>
      </c>
      <c r="L24" s="604">
        <v>29</v>
      </c>
      <c r="M24" s="155">
        <v>129</v>
      </c>
      <c r="N24" s="155">
        <v>3790538</v>
      </c>
      <c r="O24" s="604">
        <f t="shared" si="0"/>
        <v>6130</v>
      </c>
    </row>
    <row r="25" spans="1:35">
      <c r="A25" s="155">
        <v>2018</v>
      </c>
      <c r="B25" s="155">
        <v>3121799</v>
      </c>
      <c r="C25" s="155">
        <v>33619</v>
      </c>
      <c r="D25" s="155">
        <v>752035</v>
      </c>
      <c r="E25" s="155">
        <v>47</v>
      </c>
      <c r="F25" s="155">
        <v>8764</v>
      </c>
      <c r="G25" s="155">
        <v>337</v>
      </c>
      <c r="H25" s="155">
        <v>1</v>
      </c>
      <c r="I25" s="155">
        <v>2469</v>
      </c>
      <c r="J25" s="303">
        <v>19</v>
      </c>
      <c r="K25" s="604">
        <v>1177</v>
      </c>
      <c r="L25" s="604">
        <v>30</v>
      </c>
      <c r="M25" s="155">
        <v>127</v>
      </c>
      <c r="N25" s="303">
        <v>3920424</v>
      </c>
      <c r="O25" s="604">
        <f t="shared" si="0"/>
        <v>11590</v>
      </c>
    </row>
    <row r="26" spans="1:35">
      <c r="I26" s="44"/>
      <c r="X26" s="615"/>
      <c r="AI26" s="615"/>
    </row>
    <row r="27" spans="1:35">
      <c r="A27" s="155" t="s">
        <v>681</v>
      </c>
      <c r="B27" s="155"/>
      <c r="C27" s="155"/>
      <c r="D27" s="155"/>
      <c r="E27" s="155"/>
      <c r="F27" s="155"/>
      <c r="G27" s="155"/>
      <c r="H27" s="155"/>
    </row>
    <row r="28" spans="1:35">
      <c r="A28" s="155" t="s">
        <v>596</v>
      </c>
      <c r="B28" s="155" t="s">
        <v>675</v>
      </c>
      <c r="C28" s="155"/>
      <c r="D28" s="155"/>
      <c r="E28" s="155"/>
      <c r="F28" s="155"/>
      <c r="G28" s="155"/>
      <c r="H28" s="155"/>
    </row>
    <row r="29" spans="1:35">
      <c r="A29" s="155"/>
      <c r="B29" s="155" t="s">
        <v>676</v>
      </c>
      <c r="C29" s="155" t="s">
        <v>1040</v>
      </c>
      <c r="D29" s="155" t="s">
        <v>1094</v>
      </c>
      <c r="E29" s="155" t="s">
        <v>1041</v>
      </c>
      <c r="F29" s="155" t="s">
        <v>1095</v>
      </c>
      <c r="G29" s="155" t="s">
        <v>1043</v>
      </c>
      <c r="H29" s="155" t="s">
        <v>1045</v>
      </c>
      <c r="I29" s="155" t="s">
        <v>1222</v>
      </c>
      <c r="J29" s="155" t="s">
        <v>1223</v>
      </c>
      <c r="K29" s="155" t="s">
        <v>1048</v>
      </c>
      <c r="L29" s="155" t="s">
        <v>426</v>
      </c>
    </row>
    <row r="30" spans="1:35">
      <c r="A30" s="155">
        <v>2000</v>
      </c>
      <c r="B30" s="155">
        <v>2683</v>
      </c>
      <c r="C30" s="155">
        <v>0</v>
      </c>
      <c r="D30" s="155">
        <v>0</v>
      </c>
      <c r="E30" s="155">
        <v>60</v>
      </c>
      <c r="F30" s="155">
        <v>0</v>
      </c>
      <c r="G30" s="155">
        <v>8</v>
      </c>
      <c r="H30" s="155">
        <v>0</v>
      </c>
      <c r="I30" s="155">
        <v>12565</v>
      </c>
      <c r="J30" s="155">
        <v>12210</v>
      </c>
      <c r="K30" s="155">
        <v>2467522</v>
      </c>
      <c r="L30" s="155">
        <v>2495048</v>
      </c>
    </row>
    <row r="31" spans="1:35">
      <c r="A31" s="155">
        <v>2001</v>
      </c>
      <c r="B31" s="155">
        <v>2861</v>
      </c>
      <c r="C31" s="155">
        <v>0</v>
      </c>
      <c r="D31" s="155">
        <v>0</v>
      </c>
      <c r="E31" s="155">
        <v>66</v>
      </c>
      <c r="F31" s="155">
        <v>0</v>
      </c>
      <c r="G31" s="155">
        <v>10</v>
      </c>
      <c r="H31" s="155">
        <v>0</v>
      </c>
      <c r="I31" s="155">
        <v>11249</v>
      </c>
      <c r="J31" s="155">
        <v>10263</v>
      </c>
      <c r="K31" s="155">
        <v>2539163</v>
      </c>
      <c r="L31" s="155">
        <v>2563612</v>
      </c>
    </row>
    <row r="32" spans="1:35">
      <c r="A32" s="155">
        <v>2002</v>
      </c>
      <c r="B32" s="155">
        <v>3056</v>
      </c>
      <c r="C32" s="155">
        <v>0</v>
      </c>
      <c r="D32" s="155">
        <v>0</v>
      </c>
      <c r="E32" s="155">
        <v>80</v>
      </c>
      <c r="F32" s="155">
        <v>0</v>
      </c>
      <c r="G32" s="155">
        <v>13</v>
      </c>
      <c r="H32" s="155">
        <v>0</v>
      </c>
      <c r="I32" s="155">
        <v>10135</v>
      </c>
      <c r="J32" s="155">
        <v>8547</v>
      </c>
      <c r="K32" s="155">
        <v>2626070</v>
      </c>
      <c r="L32" s="155">
        <v>2647901</v>
      </c>
    </row>
    <row r="33" spans="1:12">
      <c r="A33" s="155">
        <v>2003</v>
      </c>
      <c r="B33" s="155">
        <v>3398</v>
      </c>
      <c r="C33" s="155">
        <v>0</v>
      </c>
      <c r="D33" s="155">
        <v>0</v>
      </c>
      <c r="E33" s="155">
        <v>83</v>
      </c>
      <c r="F33" s="155">
        <v>0</v>
      </c>
      <c r="G33" s="155">
        <v>14</v>
      </c>
      <c r="H33" s="155">
        <v>0</v>
      </c>
      <c r="I33" s="155">
        <v>9177</v>
      </c>
      <c r="J33" s="155">
        <v>7108</v>
      </c>
      <c r="K33" s="155">
        <v>2739590</v>
      </c>
      <c r="L33" s="155">
        <v>2759370</v>
      </c>
    </row>
    <row r="34" spans="1:12">
      <c r="A34" s="155">
        <v>2004</v>
      </c>
      <c r="B34" s="155">
        <v>3564</v>
      </c>
      <c r="C34" s="155">
        <v>0</v>
      </c>
      <c r="D34" s="155">
        <v>0</v>
      </c>
      <c r="E34" s="155">
        <v>84</v>
      </c>
      <c r="F34" s="155">
        <v>0</v>
      </c>
      <c r="G34" s="155">
        <v>18</v>
      </c>
      <c r="H34" s="155">
        <v>0</v>
      </c>
      <c r="I34" s="155">
        <v>8228</v>
      </c>
      <c r="J34" s="155">
        <v>5961</v>
      </c>
      <c r="K34" s="155">
        <v>2849059</v>
      </c>
      <c r="L34" s="155">
        <v>2866914</v>
      </c>
    </row>
    <row r="35" spans="1:12">
      <c r="A35" s="155">
        <v>2005</v>
      </c>
      <c r="B35" s="155">
        <v>3711</v>
      </c>
      <c r="C35" s="155">
        <v>0</v>
      </c>
      <c r="D35" s="155">
        <v>0</v>
      </c>
      <c r="E35" s="155">
        <v>79</v>
      </c>
      <c r="F35" s="155">
        <v>0</v>
      </c>
      <c r="G35" s="155">
        <v>29</v>
      </c>
      <c r="H35" s="155">
        <v>0</v>
      </c>
      <c r="I35" s="155">
        <v>7389</v>
      </c>
      <c r="J35" s="155">
        <v>5085</v>
      </c>
      <c r="K35" s="155">
        <v>2950806</v>
      </c>
      <c r="L35" s="155">
        <v>2967099</v>
      </c>
    </row>
    <row r="36" spans="1:12">
      <c r="A36" s="155">
        <v>2006</v>
      </c>
      <c r="B36" s="155">
        <v>3859</v>
      </c>
      <c r="C36" s="155">
        <v>0</v>
      </c>
      <c r="D36" s="155">
        <v>0</v>
      </c>
      <c r="E36" s="155">
        <v>77</v>
      </c>
      <c r="F36" s="155">
        <v>0</v>
      </c>
      <c r="G36" s="155">
        <v>65</v>
      </c>
      <c r="H36" s="155">
        <v>0</v>
      </c>
      <c r="I36" s="155">
        <v>6743</v>
      </c>
      <c r="J36" s="155">
        <v>4323</v>
      </c>
      <c r="K36" s="155">
        <v>3014572</v>
      </c>
      <c r="L36" s="155">
        <v>3029639</v>
      </c>
    </row>
    <row r="37" spans="1:12">
      <c r="A37" s="155">
        <v>2007</v>
      </c>
      <c r="B37" s="155">
        <v>4044</v>
      </c>
      <c r="C37" s="155">
        <v>0</v>
      </c>
      <c r="D37" s="155">
        <v>0</v>
      </c>
      <c r="E37" s="155">
        <v>76</v>
      </c>
      <c r="F37" s="155">
        <v>0</v>
      </c>
      <c r="G37" s="155">
        <v>111</v>
      </c>
      <c r="H37" s="155">
        <v>0</v>
      </c>
      <c r="I37" s="155">
        <v>6167</v>
      </c>
      <c r="J37" s="155">
        <v>3785</v>
      </c>
      <c r="K37" s="155">
        <v>3074452</v>
      </c>
      <c r="L37" s="155">
        <v>3088635</v>
      </c>
    </row>
    <row r="38" spans="1:12">
      <c r="A38" s="155">
        <v>2008</v>
      </c>
      <c r="B38" s="155">
        <v>4217</v>
      </c>
      <c r="C38" s="155">
        <v>0</v>
      </c>
      <c r="D38" s="155">
        <v>0</v>
      </c>
      <c r="E38" s="155">
        <v>70</v>
      </c>
      <c r="F38" s="155">
        <v>0</v>
      </c>
      <c r="G38" s="155">
        <v>140</v>
      </c>
      <c r="H38" s="155">
        <v>0</v>
      </c>
      <c r="I38" s="155">
        <v>5652</v>
      </c>
      <c r="J38" s="155">
        <v>3353</v>
      </c>
      <c r="K38" s="155">
        <v>3095198</v>
      </c>
      <c r="L38" s="155">
        <v>3108630</v>
      </c>
    </row>
    <row r="39" spans="1:12">
      <c r="A39" s="155">
        <v>2009</v>
      </c>
      <c r="B39" s="155">
        <v>4285</v>
      </c>
      <c r="C39" s="155">
        <v>1</v>
      </c>
      <c r="D39" s="155">
        <v>0</v>
      </c>
      <c r="E39" s="155">
        <v>65</v>
      </c>
      <c r="F39" s="155">
        <v>0</v>
      </c>
      <c r="G39" s="155">
        <v>145</v>
      </c>
      <c r="H39" s="155">
        <v>0</v>
      </c>
      <c r="I39" s="155">
        <v>5253</v>
      </c>
      <c r="J39" s="155">
        <v>3065</v>
      </c>
      <c r="K39" s="155">
        <v>3087023</v>
      </c>
      <c r="L39" s="155">
        <v>3099837</v>
      </c>
    </row>
    <row r="40" spans="1:12">
      <c r="A40" s="155">
        <v>2010</v>
      </c>
      <c r="B40" s="155">
        <v>4409</v>
      </c>
      <c r="C40" s="155">
        <v>1</v>
      </c>
      <c r="D40" s="155">
        <v>0</v>
      </c>
      <c r="E40" s="155">
        <v>61</v>
      </c>
      <c r="F40" s="155">
        <v>0</v>
      </c>
      <c r="G40" s="155">
        <v>148</v>
      </c>
      <c r="H40" s="155">
        <v>0</v>
      </c>
      <c r="I40" s="155">
        <v>4869</v>
      </c>
      <c r="J40" s="155">
        <v>2844</v>
      </c>
      <c r="K40" s="155">
        <v>3110017</v>
      </c>
      <c r="L40" s="155">
        <v>3122349</v>
      </c>
    </row>
    <row r="41" spans="1:12">
      <c r="A41" s="155">
        <v>2011</v>
      </c>
      <c r="B41" s="155">
        <v>4489</v>
      </c>
      <c r="C41" s="155">
        <v>2</v>
      </c>
      <c r="D41" s="155">
        <v>0</v>
      </c>
      <c r="E41" s="155">
        <v>49</v>
      </c>
      <c r="F41" s="155">
        <v>0</v>
      </c>
      <c r="G41" s="155">
        <v>135</v>
      </c>
      <c r="H41" s="155">
        <v>0</v>
      </c>
      <c r="I41" s="155">
        <v>4507</v>
      </c>
      <c r="J41" s="155">
        <v>2598</v>
      </c>
      <c r="K41" s="155">
        <v>3105735</v>
      </c>
      <c r="L41" s="155">
        <v>3117515</v>
      </c>
    </row>
    <row r="42" spans="1:12">
      <c r="A42" s="155">
        <v>2012</v>
      </c>
      <c r="B42" s="155">
        <v>4644</v>
      </c>
      <c r="C42" s="155">
        <v>2</v>
      </c>
      <c r="D42" s="155">
        <v>0</v>
      </c>
      <c r="E42" s="155">
        <v>41</v>
      </c>
      <c r="F42" s="155">
        <v>0</v>
      </c>
      <c r="G42" s="155">
        <v>130</v>
      </c>
      <c r="H42" s="155">
        <v>0</v>
      </c>
      <c r="I42" s="155">
        <v>4284</v>
      </c>
      <c r="J42" s="155">
        <v>2458</v>
      </c>
      <c r="K42" s="155">
        <v>3154185</v>
      </c>
      <c r="L42" s="155">
        <v>3165744</v>
      </c>
    </row>
    <row r="43" spans="1:12">
      <c r="A43" s="155">
        <v>2013</v>
      </c>
      <c r="B43" s="155">
        <v>4768</v>
      </c>
      <c r="C43" s="155">
        <v>2</v>
      </c>
      <c r="D43" s="155">
        <v>0</v>
      </c>
      <c r="E43" s="155">
        <v>32</v>
      </c>
      <c r="F43" s="155">
        <v>0</v>
      </c>
      <c r="G43" s="155">
        <v>121</v>
      </c>
      <c r="H43" s="155">
        <v>0</v>
      </c>
      <c r="I43" s="155">
        <v>4099</v>
      </c>
      <c r="J43" s="155">
        <v>2355</v>
      </c>
      <c r="K43" s="155">
        <v>3232080</v>
      </c>
      <c r="L43" s="155">
        <v>3243457</v>
      </c>
    </row>
    <row r="44" spans="1:12">
      <c r="A44" s="155">
        <v>2014</v>
      </c>
      <c r="B44" s="155">
        <v>4935</v>
      </c>
      <c r="C44" s="155">
        <v>3</v>
      </c>
      <c r="D44" s="155">
        <v>0</v>
      </c>
      <c r="E44" s="155">
        <v>21</v>
      </c>
      <c r="F44" s="155">
        <v>0</v>
      </c>
      <c r="G44" s="155">
        <v>92</v>
      </c>
      <c r="H44" s="155">
        <v>0</v>
      </c>
      <c r="I44" s="155">
        <v>3929</v>
      </c>
      <c r="J44" s="155">
        <v>2274</v>
      </c>
      <c r="K44" s="155">
        <v>3347882</v>
      </c>
      <c r="L44" s="155">
        <v>3359136</v>
      </c>
    </row>
    <row r="45" spans="1:12">
      <c r="A45" s="155">
        <v>2015</v>
      </c>
      <c r="B45" s="155">
        <v>5063</v>
      </c>
      <c r="C45" s="155">
        <v>4</v>
      </c>
      <c r="D45" s="155">
        <v>0</v>
      </c>
      <c r="E45" s="155">
        <v>11</v>
      </c>
      <c r="F45" s="155">
        <v>0</v>
      </c>
      <c r="G45" s="155">
        <v>65</v>
      </c>
      <c r="H45" s="155">
        <v>0</v>
      </c>
      <c r="I45" s="155">
        <v>3783</v>
      </c>
      <c r="J45" s="155">
        <v>2589</v>
      </c>
      <c r="K45" s="155">
        <v>3471144</v>
      </c>
      <c r="L45" s="155">
        <v>3482659</v>
      </c>
    </row>
    <row r="46" spans="1:12">
      <c r="A46" s="155">
        <v>2016</v>
      </c>
      <c r="B46" s="155">
        <v>5134</v>
      </c>
      <c r="C46" s="155">
        <v>4</v>
      </c>
      <c r="D46" s="155">
        <v>0</v>
      </c>
      <c r="E46" s="155">
        <v>6</v>
      </c>
      <c r="F46" s="155">
        <v>0</v>
      </c>
      <c r="G46" s="155">
        <v>45</v>
      </c>
      <c r="H46" s="155">
        <v>0</v>
      </c>
      <c r="I46" s="155">
        <v>3679</v>
      </c>
      <c r="J46" s="155">
        <v>2858</v>
      </c>
      <c r="K46" s="155">
        <v>3620112</v>
      </c>
      <c r="L46" s="155">
        <v>3631838</v>
      </c>
    </row>
    <row r="47" spans="1:12">
      <c r="A47" s="155">
        <v>2017</v>
      </c>
      <c r="B47" s="155">
        <v>5223</v>
      </c>
      <c r="C47" s="155">
        <v>52</v>
      </c>
      <c r="D47" s="155">
        <v>5</v>
      </c>
      <c r="E47" s="155">
        <v>5</v>
      </c>
      <c r="F47" s="155">
        <v>15</v>
      </c>
      <c r="G47" s="155">
        <v>91</v>
      </c>
      <c r="H47" s="155">
        <v>0</v>
      </c>
      <c r="I47" s="155">
        <v>3550</v>
      </c>
      <c r="J47" s="155">
        <v>2924</v>
      </c>
      <c r="K47" s="155">
        <v>3778673</v>
      </c>
      <c r="L47" s="155">
        <v>3790538</v>
      </c>
    </row>
    <row r="48" spans="1:12">
      <c r="A48" s="155">
        <v>2018</v>
      </c>
      <c r="B48" s="155">
        <v>5490</v>
      </c>
      <c r="C48" s="155">
        <v>293</v>
      </c>
      <c r="D48" s="155">
        <v>36</v>
      </c>
      <c r="E48" s="155">
        <v>5</v>
      </c>
      <c r="F48" s="155">
        <v>36</v>
      </c>
      <c r="G48" s="155">
        <v>129</v>
      </c>
      <c r="H48" s="155">
        <v>26</v>
      </c>
      <c r="I48" s="155">
        <v>3511</v>
      </c>
      <c r="J48" s="155">
        <v>2888</v>
      </c>
      <c r="K48" s="155">
        <v>3908010</v>
      </c>
      <c r="L48" s="155">
        <v>3920424</v>
      </c>
    </row>
    <row r="49" spans="1:1">
      <c r="A49" s="123"/>
    </row>
  </sheetData>
  <mergeCells count="1">
    <mergeCell ref="P1:Q1"/>
  </mergeCells>
  <hyperlinks>
    <hyperlink ref="P1:Q1" location="Contents!A1" display="Back to Contents" xr:uid="{00000000-0004-0000-2C00-000000000000}"/>
  </hyperlink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5" tint="0.59999389629810485"/>
  </sheetPr>
  <dimension ref="A1:X52"/>
  <sheetViews>
    <sheetView workbookViewId="0">
      <selection activeCell="M1" sqref="M1:N1"/>
    </sheetView>
  </sheetViews>
  <sheetFormatPr defaultRowHeight="12.75"/>
  <sheetData>
    <row r="1" spans="1:24" s="549" customFormat="1" ht="27" customHeight="1">
      <c r="A1" s="548" t="s">
        <v>1084</v>
      </c>
      <c r="B1" s="548"/>
      <c r="C1" s="548"/>
      <c r="D1" s="548"/>
      <c r="E1" s="548"/>
      <c r="F1" s="548"/>
      <c r="G1" s="548"/>
      <c r="H1" s="548"/>
      <c r="I1" s="548"/>
      <c r="J1" s="548"/>
      <c r="K1" s="548"/>
      <c r="L1" s="548"/>
      <c r="M1" s="684" t="s">
        <v>473</v>
      </c>
      <c r="N1" s="684"/>
      <c r="O1" s="548"/>
      <c r="P1" s="548"/>
      <c r="Q1" s="548"/>
      <c r="R1" s="548"/>
      <c r="S1" s="548"/>
      <c r="T1" s="548"/>
      <c r="U1" s="548"/>
      <c r="V1" s="548"/>
      <c r="W1" s="548"/>
      <c r="X1" s="548"/>
    </row>
    <row r="4" spans="1:24">
      <c r="B4" s="442" t="s">
        <v>1085</v>
      </c>
    </row>
    <row r="34" spans="2:4">
      <c r="B34" s="151" t="s">
        <v>1143</v>
      </c>
      <c r="C34" s="608"/>
      <c r="D34" s="646" t="s">
        <v>1144</v>
      </c>
    </row>
    <row r="51" spans="2:2">
      <c r="B51" s="656" t="s">
        <v>1086</v>
      </c>
    </row>
    <row r="52" spans="2:2">
      <c r="B52" t="s">
        <v>1087</v>
      </c>
    </row>
  </sheetData>
  <mergeCells count="1">
    <mergeCell ref="M1:N1"/>
  </mergeCells>
  <hyperlinks>
    <hyperlink ref="M1:N1" location="Contents!A1" display="Back to Contents" xr:uid="{00000000-0004-0000-2D00-000000000000}"/>
    <hyperlink ref="D34" r:id="rId1" display="https://www.google.co.nz/url?sa=t&amp;rct=j&amp;q=&amp;esrc=s&amp;source=web&amp;cd=2&amp;cad=rja&amp;uact=8&amp;ved=2ahUKEwj328rcqtfcAhUDVbwKHeLeDFAQFjABegQIBxAC&amp;url=https%3A%2F%2Fwww.theicct.org%2Fsites%2Fdefault%2Ffiles%2Fpublications%2FLab-to-road-2017_ICCT-white%2520paper_06112017_vF.pdf&amp;usg=AOvVaw2lPhzUNz5VpPHK2AOh9P-S" xr:uid="{00000000-0004-0000-2D00-000001000000}"/>
  </hyperlinks>
  <pageMargins left="0.7" right="0.7" top="0.75" bottom="0.75" header="0.3" footer="0.3"/>
  <pageSetup paperSize="9" orientation="portrait" r:id="rId2"/>
  <drawing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5" tint="0.39997558519241921"/>
  </sheetPr>
  <dimension ref="A1:AB171"/>
  <sheetViews>
    <sheetView workbookViewId="0">
      <pane ySplit="3" topLeftCell="A4" activePane="bottomLeft" state="frozen"/>
      <selection pane="bottomLeft" activeCell="M1" sqref="M1:N1"/>
    </sheetView>
  </sheetViews>
  <sheetFormatPr defaultColWidth="8.85546875" defaultRowHeight="12.75"/>
  <cols>
    <col min="1" max="16384" width="8.85546875" style="549"/>
  </cols>
  <sheetData>
    <row r="1" spans="1:28" ht="27" customHeight="1">
      <c r="A1" s="548" t="s">
        <v>466</v>
      </c>
      <c r="B1" s="548"/>
      <c r="C1" s="548"/>
      <c r="D1" s="548"/>
      <c r="E1" s="548"/>
      <c r="F1" s="548"/>
      <c r="G1" s="548"/>
      <c r="H1" s="548"/>
      <c r="I1" s="548"/>
      <c r="J1" s="548"/>
      <c r="K1" s="548"/>
      <c r="L1" s="548"/>
      <c r="M1" s="684" t="s">
        <v>473</v>
      </c>
      <c r="N1" s="684"/>
      <c r="O1" s="548"/>
      <c r="P1" s="548"/>
      <c r="Q1" s="548"/>
      <c r="R1" s="548"/>
      <c r="S1" s="548"/>
      <c r="T1" s="548"/>
      <c r="U1" s="548"/>
      <c r="V1" s="548"/>
      <c r="W1" s="548"/>
      <c r="X1" s="548"/>
    </row>
    <row r="2" spans="1:28" ht="14.25" customHeight="1">
      <c r="A2" s="550"/>
      <c r="B2" s="551" t="s">
        <v>456</v>
      </c>
      <c r="C2" s="550"/>
      <c r="D2" s="550"/>
      <c r="E2" s="550"/>
      <c r="F2" s="550"/>
      <c r="I2" s="552"/>
    </row>
    <row r="3" spans="1:28" ht="33.75">
      <c r="A3" s="550" t="s">
        <v>408</v>
      </c>
      <c r="B3" s="550" t="s">
        <v>455</v>
      </c>
      <c r="C3" s="553" t="s">
        <v>283</v>
      </c>
      <c r="D3" s="553" t="s">
        <v>284</v>
      </c>
      <c r="E3" s="553" t="s">
        <v>285</v>
      </c>
      <c r="F3" s="553" t="s">
        <v>286</v>
      </c>
      <c r="S3"/>
      <c r="T3"/>
      <c r="U3"/>
      <c r="V3"/>
      <c r="W3"/>
      <c r="X3"/>
      <c r="Y3"/>
      <c r="Z3"/>
      <c r="AA3"/>
      <c r="AB3"/>
    </row>
    <row r="4" spans="1:28">
      <c r="A4" s="554" t="s">
        <v>409</v>
      </c>
      <c r="B4" s="550">
        <v>200503</v>
      </c>
      <c r="C4" s="550">
        <v>5139</v>
      </c>
      <c r="D4" s="550">
        <v>12124</v>
      </c>
      <c r="E4" s="550">
        <v>3518</v>
      </c>
      <c r="F4" s="550">
        <v>1835</v>
      </c>
      <c r="S4"/>
      <c r="T4"/>
      <c r="U4"/>
      <c r="V4"/>
      <c r="W4"/>
      <c r="X4"/>
      <c r="Y4"/>
      <c r="Z4"/>
      <c r="AA4"/>
      <c r="AB4"/>
    </row>
    <row r="5" spans="1:28">
      <c r="A5" s="550"/>
      <c r="B5" s="550">
        <v>200504</v>
      </c>
      <c r="C5" s="550">
        <v>4087</v>
      </c>
      <c r="D5" s="550">
        <v>11835</v>
      </c>
      <c r="E5" s="550">
        <v>2967</v>
      </c>
      <c r="F5" s="550">
        <v>1761</v>
      </c>
      <c r="S5"/>
      <c r="T5"/>
      <c r="U5"/>
      <c r="V5"/>
      <c r="W5"/>
      <c r="X5"/>
      <c r="Y5"/>
      <c r="Z5"/>
      <c r="AA5"/>
      <c r="AB5"/>
    </row>
    <row r="6" spans="1:28">
      <c r="A6" s="550"/>
      <c r="B6" s="550">
        <v>200505</v>
      </c>
      <c r="C6" s="550">
        <v>4736</v>
      </c>
      <c r="D6" s="550">
        <v>12212</v>
      </c>
      <c r="E6" s="550">
        <v>3260</v>
      </c>
      <c r="F6" s="550">
        <v>1795</v>
      </c>
      <c r="S6"/>
      <c r="T6"/>
      <c r="U6"/>
      <c r="V6"/>
      <c r="W6"/>
      <c r="X6"/>
      <c r="Y6"/>
      <c r="Z6"/>
      <c r="AA6"/>
      <c r="AB6"/>
    </row>
    <row r="7" spans="1:28">
      <c r="A7" s="554" t="s">
        <v>410</v>
      </c>
      <c r="B7" s="550">
        <v>200506</v>
      </c>
      <c r="C7" s="550">
        <v>6058</v>
      </c>
      <c r="D7" s="550">
        <v>11949</v>
      </c>
      <c r="E7" s="550">
        <v>3906</v>
      </c>
      <c r="F7" s="550">
        <v>1576</v>
      </c>
      <c r="S7"/>
      <c r="T7"/>
      <c r="U7"/>
      <c r="V7"/>
      <c r="W7"/>
      <c r="X7"/>
      <c r="Y7"/>
      <c r="Z7"/>
      <c r="AA7"/>
      <c r="AB7"/>
    </row>
    <row r="8" spans="1:28">
      <c r="A8" s="550"/>
      <c r="B8" s="550">
        <v>200507</v>
      </c>
      <c r="C8" s="550">
        <v>4983</v>
      </c>
      <c r="D8" s="550">
        <v>12434</v>
      </c>
      <c r="E8" s="550">
        <v>3251</v>
      </c>
      <c r="F8" s="550">
        <v>1624</v>
      </c>
      <c r="S8"/>
      <c r="T8"/>
      <c r="U8"/>
      <c r="V8"/>
      <c r="W8"/>
      <c r="X8"/>
      <c r="Y8"/>
      <c r="Z8"/>
      <c r="AA8"/>
      <c r="AB8"/>
    </row>
    <row r="9" spans="1:28">
      <c r="A9" s="550"/>
      <c r="B9" s="550">
        <v>200508</v>
      </c>
      <c r="C9" s="550">
        <v>5274</v>
      </c>
      <c r="D9" s="550">
        <v>12707</v>
      </c>
      <c r="E9" s="550">
        <v>3801</v>
      </c>
      <c r="F9" s="550">
        <v>1748</v>
      </c>
      <c r="S9"/>
      <c r="T9"/>
      <c r="U9"/>
      <c r="V9"/>
      <c r="W9"/>
      <c r="X9"/>
      <c r="Y9"/>
      <c r="Z9"/>
      <c r="AA9"/>
      <c r="AB9"/>
    </row>
    <row r="10" spans="1:28">
      <c r="A10" s="554" t="s">
        <v>411</v>
      </c>
      <c r="B10" s="550">
        <v>200509</v>
      </c>
      <c r="C10" s="550">
        <v>5836</v>
      </c>
      <c r="D10" s="550">
        <v>11299</v>
      </c>
      <c r="E10" s="550">
        <v>3484</v>
      </c>
      <c r="F10" s="550">
        <v>1689</v>
      </c>
      <c r="S10"/>
      <c r="T10"/>
      <c r="U10"/>
      <c r="V10"/>
      <c r="W10"/>
      <c r="X10"/>
      <c r="Y10"/>
      <c r="Z10"/>
      <c r="AA10"/>
      <c r="AB10"/>
    </row>
    <row r="11" spans="1:28">
      <c r="A11" s="550"/>
      <c r="B11" s="550">
        <v>200510</v>
      </c>
      <c r="C11" s="550">
        <v>5084</v>
      </c>
      <c r="D11" s="550">
        <v>10816</v>
      </c>
      <c r="E11" s="550">
        <v>3941</v>
      </c>
      <c r="F11" s="550">
        <v>1491</v>
      </c>
      <c r="S11"/>
      <c r="T11"/>
      <c r="U11"/>
      <c r="V11"/>
      <c r="W11"/>
      <c r="X11"/>
      <c r="Y11"/>
      <c r="Z11"/>
      <c r="AA11"/>
      <c r="AB11"/>
    </row>
    <row r="12" spans="1:28">
      <c r="A12" s="550"/>
      <c r="B12" s="550">
        <v>200511</v>
      </c>
      <c r="C12" s="550">
        <v>4577</v>
      </c>
      <c r="D12" s="550">
        <v>11626</v>
      </c>
      <c r="E12" s="550">
        <v>3310</v>
      </c>
      <c r="F12" s="550">
        <v>1725</v>
      </c>
      <c r="S12"/>
      <c r="T12"/>
      <c r="U12"/>
      <c r="V12"/>
      <c r="W12"/>
      <c r="X12"/>
      <c r="Y12"/>
      <c r="Z12"/>
      <c r="AA12"/>
      <c r="AB12"/>
    </row>
    <row r="13" spans="1:28">
      <c r="A13" s="554" t="s">
        <v>412</v>
      </c>
      <c r="B13" s="550">
        <v>200512</v>
      </c>
      <c r="C13" s="550">
        <v>4375</v>
      </c>
      <c r="D13" s="550">
        <v>11185</v>
      </c>
      <c r="E13" s="550">
        <v>2644</v>
      </c>
      <c r="F13" s="550">
        <v>1800</v>
      </c>
      <c r="S13"/>
      <c r="T13"/>
      <c r="U13"/>
      <c r="V13"/>
      <c r="W13"/>
      <c r="X13"/>
      <c r="Y13"/>
      <c r="Z13"/>
      <c r="AA13"/>
      <c r="AB13"/>
    </row>
    <row r="14" spans="1:28">
      <c r="A14" s="550"/>
      <c r="B14" s="550">
        <v>200601</v>
      </c>
      <c r="C14" s="550">
        <v>4350</v>
      </c>
      <c r="D14" s="550">
        <v>10183</v>
      </c>
      <c r="E14" s="550">
        <v>3195</v>
      </c>
      <c r="F14" s="550">
        <v>1646</v>
      </c>
      <c r="S14"/>
      <c r="T14"/>
      <c r="U14"/>
      <c r="V14"/>
      <c r="W14"/>
      <c r="X14"/>
      <c r="Y14"/>
      <c r="Z14"/>
      <c r="AA14"/>
      <c r="AB14"/>
    </row>
    <row r="15" spans="1:28">
      <c r="A15" s="550"/>
      <c r="B15" s="550">
        <v>200602</v>
      </c>
      <c r="C15" s="550">
        <v>4240</v>
      </c>
      <c r="D15" s="550">
        <v>9974</v>
      </c>
      <c r="E15" s="550">
        <v>3218</v>
      </c>
      <c r="F15" s="550">
        <v>1671</v>
      </c>
      <c r="S15"/>
      <c r="T15"/>
      <c r="U15"/>
      <c r="V15"/>
      <c r="W15"/>
      <c r="X15"/>
      <c r="Y15"/>
      <c r="Z15"/>
      <c r="AA15"/>
      <c r="AB15"/>
    </row>
    <row r="16" spans="1:28">
      <c r="A16" s="554" t="s">
        <v>413</v>
      </c>
      <c r="B16" s="550">
        <v>200603</v>
      </c>
      <c r="C16" s="550">
        <v>5936</v>
      </c>
      <c r="D16" s="550">
        <v>11012</v>
      </c>
      <c r="E16" s="550">
        <v>3399</v>
      </c>
      <c r="F16" s="550">
        <v>1914</v>
      </c>
      <c r="S16"/>
      <c r="T16"/>
      <c r="U16"/>
      <c r="V16"/>
      <c r="W16"/>
      <c r="X16"/>
      <c r="Y16"/>
      <c r="Z16"/>
      <c r="AA16"/>
      <c r="AB16"/>
    </row>
    <row r="17" spans="1:28">
      <c r="A17" s="550"/>
      <c r="B17" s="550">
        <v>200604</v>
      </c>
      <c r="C17" s="550">
        <v>4048</v>
      </c>
      <c r="D17" s="550">
        <v>8864</v>
      </c>
      <c r="E17" s="550">
        <v>2271</v>
      </c>
      <c r="F17" s="550">
        <v>1464</v>
      </c>
      <c r="S17"/>
      <c r="T17"/>
      <c r="U17"/>
      <c r="V17"/>
      <c r="W17"/>
      <c r="X17"/>
      <c r="Y17"/>
      <c r="Z17"/>
      <c r="AA17"/>
      <c r="AB17"/>
    </row>
    <row r="18" spans="1:28">
      <c r="A18" s="550"/>
      <c r="B18" s="550">
        <v>200605</v>
      </c>
      <c r="C18" s="550">
        <v>5223</v>
      </c>
      <c r="D18" s="550">
        <v>10476</v>
      </c>
      <c r="E18" s="550">
        <v>2844</v>
      </c>
      <c r="F18" s="550">
        <v>1788</v>
      </c>
      <c r="S18"/>
      <c r="T18"/>
      <c r="U18"/>
      <c r="V18"/>
      <c r="W18"/>
      <c r="X18"/>
      <c r="Y18"/>
      <c r="Z18"/>
      <c r="AA18"/>
      <c r="AB18"/>
    </row>
    <row r="19" spans="1:28">
      <c r="A19" s="554" t="s">
        <v>414</v>
      </c>
      <c r="B19" s="550">
        <v>200606</v>
      </c>
      <c r="C19" s="550">
        <v>6098</v>
      </c>
      <c r="D19" s="550">
        <v>9261</v>
      </c>
      <c r="E19" s="550">
        <v>2562</v>
      </c>
      <c r="F19" s="550">
        <v>1532</v>
      </c>
      <c r="S19"/>
      <c r="T19"/>
      <c r="U19"/>
      <c r="V19"/>
      <c r="W19"/>
      <c r="X19"/>
      <c r="Y19"/>
      <c r="Z19"/>
      <c r="AA19"/>
      <c r="AB19"/>
    </row>
    <row r="20" spans="1:28">
      <c r="A20" s="550"/>
      <c r="B20" s="550">
        <v>200607</v>
      </c>
      <c r="C20" s="550">
        <v>4943</v>
      </c>
      <c r="D20" s="550">
        <v>9330</v>
      </c>
      <c r="E20" s="550">
        <v>2693</v>
      </c>
      <c r="F20" s="550">
        <v>1517</v>
      </c>
      <c r="S20"/>
      <c r="T20"/>
      <c r="U20"/>
      <c r="V20"/>
      <c r="W20"/>
      <c r="X20"/>
      <c r="Y20"/>
      <c r="Z20"/>
      <c r="AA20"/>
      <c r="AB20"/>
    </row>
    <row r="21" spans="1:28">
      <c r="A21" s="550"/>
      <c r="B21" s="550">
        <v>200608</v>
      </c>
      <c r="C21" s="550">
        <v>4966</v>
      </c>
      <c r="D21" s="550">
        <v>8697</v>
      </c>
      <c r="E21" s="550">
        <v>3293</v>
      </c>
      <c r="F21" s="550">
        <v>1491</v>
      </c>
      <c r="S21"/>
      <c r="T21"/>
      <c r="U21"/>
      <c r="V21"/>
      <c r="W21"/>
      <c r="X21"/>
      <c r="Y21"/>
      <c r="Z21"/>
      <c r="AA21"/>
      <c r="AB21"/>
    </row>
    <row r="22" spans="1:28">
      <c r="A22" s="554" t="s">
        <v>423</v>
      </c>
      <c r="B22" s="550">
        <v>200609</v>
      </c>
      <c r="C22" s="550">
        <v>5355</v>
      </c>
      <c r="D22" s="550">
        <v>7905</v>
      </c>
      <c r="E22" s="550">
        <v>3596</v>
      </c>
      <c r="F22" s="550">
        <v>1574</v>
      </c>
      <c r="S22"/>
      <c r="T22"/>
      <c r="U22"/>
      <c r="V22"/>
      <c r="W22"/>
      <c r="X22"/>
      <c r="Y22"/>
      <c r="Z22"/>
      <c r="AA22"/>
      <c r="AB22"/>
    </row>
    <row r="23" spans="1:28">
      <c r="A23" s="550"/>
      <c r="B23" s="550">
        <v>200610</v>
      </c>
      <c r="C23" s="550">
        <v>5779</v>
      </c>
      <c r="D23" s="550">
        <v>7874</v>
      </c>
      <c r="E23" s="550">
        <v>3293</v>
      </c>
      <c r="F23" s="550">
        <v>1677</v>
      </c>
      <c r="S23"/>
      <c r="T23"/>
      <c r="U23"/>
      <c r="V23"/>
      <c r="W23"/>
      <c r="X23"/>
      <c r="Y23"/>
      <c r="Z23"/>
      <c r="AA23"/>
      <c r="AB23"/>
    </row>
    <row r="24" spans="1:28">
      <c r="A24" s="550"/>
      <c r="B24" s="550">
        <v>200611</v>
      </c>
      <c r="C24" s="550">
        <v>5020</v>
      </c>
      <c r="D24" s="550">
        <v>8686</v>
      </c>
      <c r="E24" s="550">
        <v>2829</v>
      </c>
      <c r="F24" s="550">
        <v>1771</v>
      </c>
      <c r="S24"/>
      <c r="T24"/>
      <c r="U24"/>
      <c r="V24"/>
      <c r="W24"/>
      <c r="X24"/>
      <c r="Y24"/>
      <c r="Z24"/>
      <c r="AA24"/>
      <c r="AB24"/>
    </row>
    <row r="25" spans="1:28">
      <c r="A25" s="554" t="s">
        <v>424</v>
      </c>
      <c r="B25" s="550">
        <v>200612</v>
      </c>
      <c r="C25" s="550">
        <v>4841</v>
      </c>
      <c r="D25" s="550">
        <v>8178</v>
      </c>
      <c r="E25" s="550">
        <v>1935</v>
      </c>
      <c r="F25" s="550">
        <v>1799</v>
      </c>
      <c r="S25"/>
      <c r="T25"/>
      <c r="U25"/>
      <c r="V25"/>
      <c r="W25"/>
      <c r="X25"/>
      <c r="Y25"/>
      <c r="Z25"/>
      <c r="AA25"/>
      <c r="AB25"/>
    </row>
    <row r="26" spans="1:28">
      <c r="A26" s="550"/>
      <c r="B26" s="550">
        <v>200701</v>
      </c>
      <c r="C26" s="550">
        <v>5424</v>
      </c>
      <c r="D26" s="550">
        <v>8528</v>
      </c>
      <c r="E26" s="550">
        <v>2812</v>
      </c>
      <c r="F26" s="550">
        <v>1786</v>
      </c>
      <c r="I26" s="577"/>
      <c r="J26" s="577"/>
      <c r="K26" s="577"/>
      <c r="L26" s="577"/>
      <c r="M26" s="577"/>
      <c r="S26"/>
      <c r="T26"/>
      <c r="U26"/>
      <c r="V26"/>
      <c r="W26"/>
      <c r="X26"/>
      <c r="Y26"/>
      <c r="Z26"/>
      <c r="AA26"/>
      <c r="AB26"/>
    </row>
    <row r="27" spans="1:28">
      <c r="A27" s="550"/>
      <c r="B27" s="550">
        <v>200702</v>
      </c>
      <c r="C27" s="550">
        <v>4592</v>
      </c>
      <c r="D27" s="550">
        <v>7937</v>
      </c>
      <c r="E27" s="550">
        <v>2622</v>
      </c>
      <c r="F27" s="550">
        <v>1747</v>
      </c>
      <c r="I27" s="577"/>
      <c r="J27" s="577"/>
      <c r="K27" s="577"/>
      <c r="L27" s="577"/>
      <c r="M27" s="577"/>
      <c r="S27"/>
      <c r="T27"/>
      <c r="U27"/>
      <c r="V27"/>
      <c r="W27"/>
      <c r="X27"/>
      <c r="Y27"/>
      <c r="Z27"/>
      <c r="AA27"/>
      <c r="AB27"/>
    </row>
    <row r="28" spans="1:28">
      <c r="A28" s="554" t="s">
        <v>108</v>
      </c>
      <c r="B28" s="550">
        <v>200703</v>
      </c>
      <c r="C28" s="550">
        <v>5728</v>
      </c>
      <c r="D28" s="550">
        <v>8994</v>
      </c>
      <c r="E28" s="550">
        <v>3138</v>
      </c>
      <c r="F28" s="550">
        <v>2014</v>
      </c>
      <c r="I28" s="577"/>
      <c r="J28" s="577"/>
      <c r="K28" s="577"/>
      <c r="L28" s="577"/>
      <c r="M28" s="577"/>
      <c r="S28"/>
      <c r="T28"/>
      <c r="U28"/>
      <c r="V28"/>
      <c r="W28"/>
      <c r="X28"/>
      <c r="Y28"/>
      <c r="Z28"/>
      <c r="AA28"/>
      <c r="AB28"/>
    </row>
    <row r="29" spans="1:28">
      <c r="A29" s="550"/>
      <c r="B29" s="550">
        <v>200704</v>
      </c>
      <c r="C29" s="550">
        <v>3928</v>
      </c>
      <c r="D29" s="550">
        <v>8076</v>
      </c>
      <c r="E29" s="550">
        <v>2459</v>
      </c>
      <c r="F29" s="550">
        <v>1703</v>
      </c>
      <c r="I29" s="577"/>
      <c r="J29" s="577"/>
      <c r="K29" s="577"/>
      <c r="L29" s="577"/>
      <c r="M29" s="577"/>
      <c r="S29"/>
      <c r="T29"/>
      <c r="U29"/>
      <c r="V29"/>
      <c r="W29"/>
      <c r="X29"/>
      <c r="Y29"/>
      <c r="Z29"/>
      <c r="AA29"/>
      <c r="AB29"/>
    </row>
    <row r="30" spans="1:28">
      <c r="A30" s="550"/>
      <c r="B30" s="550">
        <v>200705</v>
      </c>
      <c r="C30" s="550">
        <v>5180</v>
      </c>
      <c r="D30" s="550">
        <v>9626</v>
      </c>
      <c r="E30" s="550">
        <v>2914</v>
      </c>
      <c r="F30" s="550">
        <v>1991</v>
      </c>
      <c r="I30" s="577"/>
      <c r="J30" s="577"/>
      <c r="K30" s="577"/>
      <c r="L30" s="577"/>
      <c r="M30" s="577"/>
      <c r="S30"/>
      <c r="T30"/>
      <c r="U30"/>
      <c r="V30"/>
      <c r="W30"/>
      <c r="X30"/>
      <c r="Y30"/>
      <c r="Z30"/>
      <c r="AA30"/>
      <c r="AB30"/>
    </row>
    <row r="31" spans="1:28">
      <c r="A31" s="554" t="s">
        <v>109</v>
      </c>
      <c r="B31" s="550">
        <v>200706</v>
      </c>
      <c r="C31" s="550">
        <v>6014</v>
      </c>
      <c r="D31" s="550">
        <v>8696</v>
      </c>
      <c r="E31" s="550">
        <v>2614</v>
      </c>
      <c r="F31" s="550">
        <v>1825</v>
      </c>
      <c r="S31"/>
      <c r="T31"/>
      <c r="U31"/>
      <c r="V31"/>
      <c r="W31"/>
      <c r="X31"/>
      <c r="Y31"/>
      <c r="Z31"/>
      <c r="AA31"/>
      <c r="AB31"/>
    </row>
    <row r="32" spans="1:28">
      <c r="A32" s="550"/>
      <c r="B32" s="550">
        <v>200707</v>
      </c>
      <c r="C32" s="550">
        <v>5577</v>
      </c>
      <c r="D32" s="550">
        <v>9825</v>
      </c>
      <c r="E32" s="550">
        <v>2889</v>
      </c>
      <c r="F32" s="550">
        <v>1947</v>
      </c>
      <c r="S32"/>
      <c r="T32"/>
      <c r="U32"/>
      <c r="V32"/>
      <c r="W32"/>
      <c r="X32"/>
      <c r="Y32"/>
      <c r="Z32"/>
      <c r="AA32"/>
      <c r="AB32"/>
    </row>
    <row r="33" spans="1:28">
      <c r="A33" s="550"/>
      <c r="B33" s="550">
        <v>200708</v>
      </c>
      <c r="C33" s="550">
        <v>5166</v>
      </c>
      <c r="D33" s="550">
        <v>9876</v>
      </c>
      <c r="E33" s="550">
        <v>3312</v>
      </c>
      <c r="F33" s="550">
        <v>2159</v>
      </c>
      <c r="S33"/>
      <c r="T33"/>
      <c r="U33"/>
      <c r="V33"/>
      <c r="W33"/>
      <c r="X33"/>
      <c r="Y33"/>
      <c r="Z33"/>
      <c r="AA33"/>
      <c r="AB33"/>
    </row>
    <row r="34" spans="1:28">
      <c r="A34" s="554" t="s">
        <v>110</v>
      </c>
      <c r="B34" s="550">
        <v>200709</v>
      </c>
      <c r="C34" s="550">
        <v>5302</v>
      </c>
      <c r="D34" s="550">
        <v>8212</v>
      </c>
      <c r="E34" s="550">
        <v>3374</v>
      </c>
      <c r="F34" s="550">
        <v>1718</v>
      </c>
      <c r="S34"/>
      <c r="T34"/>
      <c r="U34"/>
      <c r="V34"/>
      <c r="W34"/>
      <c r="X34"/>
      <c r="Y34"/>
      <c r="Z34"/>
      <c r="AA34"/>
      <c r="AB34"/>
    </row>
    <row r="35" spans="1:28">
      <c r="A35" s="550"/>
      <c r="B35" s="550">
        <v>200710</v>
      </c>
      <c r="C35" s="550">
        <v>6012</v>
      </c>
      <c r="D35" s="550">
        <v>8527</v>
      </c>
      <c r="E35" s="550">
        <v>3626</v>
      </c>
      <c r="F35" s="550">
        <v>1803</v>
      </c>
      <c r="S35"/>
      <c r="T35"/>
      <c r="U35"/>
      <c r="V35"/>
      <c r="W35"/>
      <c r="X35"/>
      <c r="Y35"/>
      <c r="Z35"/>
      <c r="AA35"/>
      <c r="AB35"/>
    </row>
    <row r="36" spans="1:28">
      <c r="A36" s="550"/>
      <c r="B36" s="550">
        <v>200711</v>
      </c>
      <c r="C36" s="550">
        <v>5381</v>
      </c>
      <c r="D36" s="550">
        <v>8554</v>
      </c>
      <c r="E36" s="550">
        <v>3158</v>
      </c>
      <c r="F36" s="550">
        <v>1879</v>
      </c>
      <c r="S36"/>
      <c r="T36"/>
      <c r="U36"/>
      <c r="V36"/>
      <c r="W36"/>
      <c r="X36"/>
      <c r="Y36"/>
      <c r="Z36"/>
      <c r="AA36"/>
      <c r="AB36"/>
    </row>
    <row r="37" spans="1:28">
      <c r="A37" s="554" t="s">
        <v>111</v>
      </c>
      <c r="B37" s="550">
        <v>200712</v>
      </c>
      <c r="C37" s="550">
        <v>4818</v>
      </c>
      <c r="D37" s="550">
        <v>8329</v>
      </c>
      <c r="E37" s="550">
        <v>2175</v>
      </c>
      <c r="F37" s="550">
        <v>1826</v>
      </c>
      <c r="S37"/>
      <c r="T37"/>
      <c r="U37"/>
      <c r="V37"/>
      <c r="W37"/>
      <c r="X37"/>
      <c r="Y37"/>
      <c r="Z37"/>
      <c r="AA37"/>
      <c r="AB37"/>
    </row>
    <row r="38" spans="1:28">
      <c r="A38" s="550"/>
      <c r="B38" s="550">
        <v>200801</v>
      </c>
      <c r="C38" s="550">
        <v>5809</v>
      </c>
      <c r="D38" s="550">
        <v>7983</v>
      </c>
      <c r="E38" s="550">
        <v>3306</v>
      </c>
      <c r="F38" s="550">
        <v>1897</v>
      </c>
      <c r="S38"/>
      <c r="T38"/>
      <c r="U38"/>
      <c r="V38"/>
      <c r="W38"/>
      <c r="X38"/>
      <c r="Y38"/>
      <c r="Z38"/>
      <c r="AA38"/>
      <c r="AB38"/>
    </row>
    <row r="39" spans="1:28">
      <c r="A39" s="550"/>
      <c r="B39" s="550">
        <v>200802</v>
      </c>
      <c r="C39" s="550">
        <v>5278</v>
      </c>
      <c r="D39" s="550">
        <v>7759</v>
      </c>
      <c r="E39" s="550">
        <v>2551</v>
      </c>
      <c r="F39" s="550">
        <v>1867</v>
      </c>
      <c r="S39"/>
      <c r="T39"/>
      <c r="U39"/>
      <c r="V39"/>
      <c r="W39"/>
      <c r="X39"/>
      <c r="Y39"/>
      <c r="Z39"/>
      <c r="AA39"/>
      <c r="AB39"/>
    </row>
    <row r="40" spans="1:28">
      <c r="A40" s="554" t="s">
        <v>515</v>
      </c>
      <c r="B40" s="550">
        <v>200803</v>
      </c>
      <c r="C40" s="550">
        <v>6074</v>
      </c>
      <c r="D40" s="550">
        <v>7327</v>
      </c>
      <c r="E40" s="550">
        <v>2375</v>
      </c>
      <c r="F40" s="550">
        <v>1774</v>
      </c>
      <c r="S40"/>
      <c r="T40"/>
      <c r="U40"/>
      <c r="V40"/>
      <c r="W40"/>
      <c r="X40"/>
      <c r="Y40"/>
      <c r="Z40"/>
      <c r="AA40"/>
      <c r="AB40"/>
    </row>
    <row r="41" spans="1:28">
      <c r="A41" s="550"/>
      <c r="B41" s="550">
        <v>200804</v>
      </c>
      <c r="C41" s="550">
        <v>5095</v>
      </c>
      <c r="D41" s="550">
        <v>7140</v>
      </c>
      <c r="E41" s="550">
        <v>2144</v>
      </c>
      <c r="F41" s="550">
        <v>1791</v>
      </c>
      <c r="S41"/>
      <c r="T41"/>
      <c r="U41"/>
      <c r="V41"/>
      <c r="W41"/>
      <c r="X41"/>
      <c r="Y41"/>
      <c r="Z41"/>
      <c r="AA41"/>
      <c r="AB41"/>
    </row>
    <row r="42" spans="1:28">
      <c r="A42" s="550"/>
      <c r="B42" s="550">
        <v>200805</v>
      </c>
      <c r="C42" s="550">
        <v>4812</v>
      </c>
      <c r="D42" s="550">
        <v>6798</v>
      </c>
      <c r="E42" s="550">
        <v>2405</v>
      </c>
      <c r="F42" s="550">
        <v>1770</v>
      </c>
      <c r="S42"/>
      <c r="T42"/>
      <c r="U42"/>
      <c r="V42"/>
      <c r="W42"/>
      <c r="X42"/>
      <c r="Y42"/>
      <c r="Z42"/>
      <c r="AA42"/>
      <c r="AB42"/>
    </row>
    <row r="43" spans="1:28">
      <c r="A43" s="554" t="s">
        <v>516</v>
      </c>
      <c r="B43" s="550">
        <v>200806</v>
      </c>
      <c r="C43" s="550">
        <v>6408</v>
      </c>
      <c r="D43" s="550">
        <v>5988</v>
      </c>
      <c r="E43" s="550">
        <v>2603</v>
      </c>
      <c r="F43" s="550">
        <v>1405</v>
      </c>
      <c r="S43"/>
      <c r="T43"/>
      <c r="U43"/>
      <c r="V43"/>
      <c r="W43"/>
      <c r="X43"/>
      <c r="Y43"/>
      <c r="Z43"/>
      <c r="AA43"/>
      <c r="AB43"/>
    </row>
    <row r="44" spans="1:28">
      <c r="A44" s="550"/>
      <c r="B44" s="550">
        <v>200807</v>
      </c>
      <c r="C44" s="550">
        <v>5031</v>
      </c>
      <c r="D44" s="550">
        <v>6245</v>
      </c>
      <c r="E44" s="550">
        <v>2159</v>
      </c>
      <c r="F44" s="550">
        <v>1425</v>
      </c>
      <c r="S44"/>
      <c r="T44"/>
      <c r="U44"/>
      <c r="V44"/>
      <c r="W44"/>
      <c r="X44"/>
      <c r="Y44"/>
      <c r="Z44"/>
      <c r="AA44"/>
      <c r="AB44"/>
    </row>
    <row r="45" spans="1:28">
      <c r="A45" s="550"/>
      <c r="B45" s="550">
        <v>200808</v>
      </c>
      <c r="C45" s="550">
        <v>4522</v>
      </c>
      <c r="D45" s="550">
        <v>5845</v>
      </c>
      <c r="E45" s="550">
        <v>2507</v>
      </c>
      <c r="F45" s="550">
        <v>1391</v>
      </c>
      <c r="S45"/>
      <c r="T45"/>
      <c r="U45"/>
      <c r="V45"/>
      <c r="W45"/>
      <c r="X45"/>
      <c r="Y45"/>
      <c r="Z45"/>
      <c r="AA45"/>
      <c r="AB45"/>
    </row>
    <row r="46" spans="1:28">
      <c r="A46" s="554" t="s">
        <v>517</v>
      </c>
      <c r="B46" s="550">
        <v>200809</v>
      </c>
      <c r="C46" s="550">
        <v>5561</v>
      </c>
      <c r="D46" s="550">
        <v>6070</v>
      </c>
      <c r="E46" s="550">
        <v>2524</v>
      </c>
      <c r="F46" s="550">
        <v>1392</v>
      </c>
      <c r="S46"/>
      <c r="T46"/>
      <c r="U46"/>
      <c r="V46"/>
      <c r="W46"/>
      <c r="X46"/>
      <c r="Y46"/>
      <c r="Z46"/>
      <c r="AA46"/>
      <c r="AB46"/>
    </row>
    <row r="47" spans="1:28">
      <c r="A47" s="550"/>
      <c r="B47" s="550">
        <v>200810</v>
      </c>
      <c r="C47" s="550">
        <v>6191</v>
      </c>
      <c r="D47" s="550">
        <v>5558</v>
      </c>
      <c r="E47" s="550">
        <v>2796</v>
      </c>
      <c r="F47" s="550">
        <v>1399</v>
      </c>
      <c r="S47"/>
      <c r="T47"/>
      <c r="U47"/>
      <c r="V47"/>
      <c r="W47"/>
      <c r="X47"/>
      <c r="Y47"/>
      <c r="Z47"/>
      <c r="AA47"/>
      <c r="AB47"/>
    </row>
    <row r="48" spans="1:28">
      <c r="A48" s="550"/>
      <c r="B48" s="550">
        <v>200811</v>
      </c>
      <c r="C48" s="550">
        <v>4054</v>
      </c>
      <c r="D48" s="550">
        <v>5027</v>
      </c>
      <c r="E48" s="550">
        <v>2149</v>
      </c>
      <c r="F48" s="550">
        <v>1176</v>
      </c>
      <c r="S48"/>
      <c r="T48"/>
      <c r="U48"/>
      <c r="V48"/>
      <c r="W48"/>
      <c r="X48"/>
      <c r="Y48"/>
      <c r="Z48"/>
      <c r="AA48"/>
      <c r="AB48"/>
    </row>
    <row r="49" spans="1:28">
      <c r="A49" s="554" t="s">
        <v>518</v>
      </c>
      <c r="B49" s="550">
        <v>200812</v>
      </c>
      <c r="C49" s="550">
        <v>4580</v>
      </c>
      <c r="D49" s="550">
        <v>5227</v>
      </c>
      <c r="E49" s="550">
        <v>1888</v>
      </c>
      <c r="F49" s="550">
        <v>1357</v>
      </c>
      <c r="S49"/>
      <c r="T49"/>
      <c r="U49"/>
      <c r="V49"/>
      <c r="W49"/>
      <c r="X49"/>
      <c r="Y49"/>
      <c r="Z49"/>
      <c r="AA49"/>
      <c r="AB49"/>
    </row>
    <row r="50" spans="1:28">
      <c r="A50" s="550"/>
      <c r="B50" s="550">
        <v>200901</v>
      </c>
      <c r="C50" s="550">
        <v>3805</v>
      </c>
      <c r="D50" s="550">
        <v>4539</v>
      </c>
      <c r="E50" s="550">
        <v>2363</v>
      </c>
      <c r="F50" s="550">
        <v>1064</v>
      </c>
      <c r="S50"/>
      <c r="T50"/>
      <c r="U50"/>
      <c r="V50"/>
      <c r="W50"/>
      <c r="X50"/>
      <c r="Y50"/>
      <c r="Z50"/>
      <c r="AA50"/>
      <c r="AB50"/>
    </row>
    <row r="51" spans="1:28">
      <c r="A51" s="550"/>
      <c r="B51" s="550">
        <v>200902</v>
      </c>
      <c r="C51" s="550">
        <v>3235</v>
      </c>
      <c r="D51" s="550">
        <v>3881</v>
      </c>
      <c r="E51" s="550">
        <v>1566</v>
      </c>
      <c r="F51" s="550">
        <v>905</v>
      </c>
      <c r="S51"/>
      <c r="T51"/>
      <c r="U51"/>
      <c r="V51"/>
      <c r="W51"/>
      <c r="X51"/>
      <c r="Y51"/>
      <c r="Z51"/>
      <c r="AA51"/>
      <c r="AB51"/>
    </row>
    <row r="52" spans="1:28">
      <c r="A52" s="554" t="s">
        <v>557</v>
      </c>
      <c r="B52" s="550">
        <v>200903</v>
      </c>
      <c r="C52" s="550">
        <v>4393</v>
      </c>
      <c r="D52" s="550">
        <v>4359</v>
      </c>
      <c r="E52" s="550">
        <v>1734</v>
      </c>
      <c r="F52" s="550">
        <v>947</v>
      </c>
      <c r="S52"/>
      <c r="T52"/>
      <c r="U52"/>
      <c r="V52"/>
      <c r="W52"/>
      <c r="X52"/>
      <c r="Y52"/>
      <c r="Z52"/>
      <c r="AA52"/>
      <c r="AB52"/>
    </row>
    <row r="53" spans="1:28">
      <c r="A53" s="550"/>
      <c r="B53" s="550">
        <v>200904</v>
      </c>
      <c r="C53" s="550">
        <v>3144</v>
      </c>
      <c r="D53" s="550">
        <v>4174</v>
      </c>
      <c r="E53" s="550">
        <v>1427</v>
      </c>
      <c r="F53" s="550">
        <v>775</v>
      </c>
      <c r="S53"/>
      <c r="T53"/>
      <c r="U53"/>
      <c r="V53"/>
      <c r="W53"/>
      <c r="X53"/>
      <c r="Y53"/>
      <c r="Z53"/>
      <c r="AA53"/>
      <c r="AB53"/>
    </row>
    <row r="54" spans="1:28">
      <c r="A54" s="550"/>
      <c r="B54" s="550">
        <v>200905</v>
      </c>
      <c r="C54" s="550">
        <v>3556</v>
      </c>
      <c r="D54" s="550">
        <v>4606</v>
      </c>
      <c r="E54" s="550">
        <v>1543</v>
      </c>
      <c r="F54" s="550">
        <v>765</v>
      </c>
      <c r="S54"/>
      <c r="T54"/>
      <c r="U54"/>
      <c r="V54"/>
      <c r="W54"/>
      <c r="X54"/>
      <c r="Y54"/>
      <c r="Z54"/>
      <c r="AA54"/>
      <c r="AB54"/>
    </row>
    <row r="55" spans="1:28">
      <c r="A55" s="554" t="s">
        <v>558</v>
      </c>
      <c r="B55" s="550">
        <v>200906</v>
      </c>
      <c r="C55" s="550">
        <v>4098</v>
      </c>
      <c r="D55" s="550">
        <v>4843</v>
      </c>
      <c r="E55" s="550">
        <v>1760</v>
      </c>
      <c r="F55" s="550">
        <v>739</v>
      </c>
      <c r="S55"/>
      <c r="T55"/>
      <c r="U55"/>
      <c r="V55"/>
      <c r="W55"/>
      <c r="X55"/>
      <c r="Y55"/>
      <c r="Z55"/>
      <c r="AA55"/>
      <c r="AB55"/>
    </row>
    <row r="56" spans="1:28">
      <c r="A56" s="550"/>
      <c r="B56" s="550">
        <v>200907</v>
      </c>
      <c r="C56" s="550">
        <v>3803</v>
      </c>
      <c r="D56" s="550">
        <v>5591</v>
      </c>
      <c r="E56" s="550">
        <v>1682</v>
      </c>
      <c r="F56" s="550">
        <v>744</v>
      </c>
      <c r="S56"/>
      <c r="T56"/>
      <c r="U56"/>
      <c r="V56"/>
      <c r="W56"/>
      <c r="X56"/>
      <c r="Y56"/>
      <c r="Z56"/>
      <c r="AA56"/>
      <c r="AB56"/>
    </row>
    <row r="57" spans="1:28">
      <c r="A57" s="550"/>
      <c r="B57" s="550">
        <v>200908</v>
      </c>
      <c r="C57" s="550">
        <v>3520</v>
      </c>
      <c r="D57" s="550">
        <v>5270</v>
      </c>
      <c r="E57" s="550">
        <v>1795</v>
      </c>
      <c r="F57" s="550">
        <v>789</v>
      </c>
      <c r="S57"/>
      <c r="T57"/>
      <c r="U57"/>
      <c r="V57"/>
      <c r="W57"/>
      <c r="X57"/>
      <c r="Y57"/>
      <c r="Z57"/>
      <c r="AA57"/>
      <c r="AB57"/>
    </row>
    <row r="58" spans="1:28">
      <c r="A58" s="554" t="s">
        <v>559</v>
      </c>
      <c r="B58" s="550">
        <v>200909</v>
      </c>
      <c r="C58" s="550">
        <v>4575</v>
      </c>
      <c r="D58" s="550">
        <v>5305</v>
      </c>
      <c r="E58" s="550">
        <v>2248</v>
      </c>
      <c r="F58" s="550">
        <v>846</v>
      </c>
      <c r="S58"/>
      <c r="T58"/>
      <c r="U58"/>
      <c r="V58"/>
      <c r="W58"/>
      <c r="X58"/>
      <c r="Y58"/>
      <c r="Z58"/>
      <c r="AA58"/>
      <c r="AB58"/>
    </row>
    <row r="59" spans="1:28">
      <c r="A59" s="550"/>
      <c r="B59" s="550">
        <v>200910</v>
      </c>
      <c r="C59" s="550">
        <v>4655</v>
      </c>
      <c r="D59" s="550">
        <v>5353</v>
      </c>
      <c r="E59" s="550">
        <v>2024</v>
      </c>
      <c r="F59" s="550">
        <v>901</v>
      </c>
      <c r="S59"/>
      <c r="T59"/>
      <c r="U59"/>
      <c r="V59"/>
      <c r="W59"/>
      <c r="X59"/>
      <c r="Y59"/>
      <c r="Z59"/>
      <c r="AA59"/>
      <c r="AB59"/>
    </row>
    <row r="60" spans="1:28">
      <c r="A60" s="554"/>
      <c r="B60" s="550">
        <v>200911</v>
      </c>
      <c r="C60" s="550">
        <v>3700</v>
      </c>
      <c r="D60" s="550">
        <v>5918</v>
      </c>
      <c r="E60" s="550">
        <v>1826</v>
      </c>
      <c r="F60" s="550">
        <v>880</v>
      </c>
      <c r="S60"/>
      <c r="T60"/>
      <c r="U60"/>
      <c r="V60"/>
      <c r="W60"/>
      <c r="X60"/>
      <c r="Y60"/>
      <c r="Z60"/>
      <c r="AA60"/>
      <c r="AB60"/>
    </row>
    <row r="61" spans="1:28">
      <c r="A61" s="554" t="s">
        <v>560</v>
      </c>
      <c r="B61" s="550">
        <v>200912</v>
      </c>
      <c r="C61" s="550">
        <v>3462</v>
      </c>
      <c r="D61" s="550">
        <v>6840</v>
      </c>
      <c r="E61" s="550">
        <v>1412</v>
      </c>
      <c r="F61" s="550">
        <v>996</v>
      </c>
      <c r="S61"/>
      <c r="T61"/>
      <c r="U61"/>
      <c r="V61"/>
      <c r="W61"/>
      <c r="X61"/>
      <c r="Y61"/>
      <c r="Z61"/>
      <c r="AA61"/>
      <c r="AB61"/>
    </row>
    <row r="62" spans="1:28">
      <c r="A62" s="550"/>
      <c r="B62" s="550">
        <v>201001</v>
      </c>
      <c r="C62" s="550">
        <v>4582</v>
      </c>
      <c r="D62" s="550">
        <v>6070</v>
      </c>
      <c r="E62" s="550">
        <v>1971</v>
      </c>
      <c r="F62" s="550">
        <v>947</v>
      </c>
      <c r="S62"/>
      <c r="T62"/>
      <c r="U62"/>
      <c r="V62"/>
      <c r="W62"/>
      <c r="X62"/>
      <c r="Y62"/>
      <c r="Z62"/>
      <c r="AA62"/>
      <c r="AB62"/>
    </row>
    <row r="63" spans="1:28">
      <c r="A63" s="550"/>
      <c r="B63" s="550">
        <v>201002</v>
      </c>
      <c r="C63" s="550">
        <v>3779</v>
      </c>
      <c r="D63" s="550">
        <v>5977</v>
      </c>
      <c r="E63" s="550">
        <v>1696</v>
      </c>
      <c r="F63" s="550">
        <v>953</v>
      </c>
      <c r="S63"/>
      <c r="T63"/>
      <c r="U63"/>
      <c r="V63"/>
      <c r="W63"/>
      <c r="X63"/>
      <c r="Y63"/>
      <c r="Z63"/>
      <c r="AA63"/>
      <c r="AB63"/>
    </row>
    <row r="64" spans="1:28">
      <c r="A64" s="554" t="s">
        <v>629</v>
      </c>
      <c r="B64" s="550">
        <v>201003</v>
      </c>
      <c r="C64" s="550">
        <v>4864</v>
      </c>
      <c r="D64" s="550">
        <v>6824</v>
      </c>
      <c r="E64" s="550">
        <v>1943</v>
      </c>
      <c r="F64" s="550">
        <v>1168</v>
      </c>
      <c r="S64"/>
      <c r="T64"/>
      <c r="U64"/>
      <c r="V64"/>
      <c r="W64"/>
      <c r="X64"/>
      <c r="Y64"/>
      <c r="Z64"/>
      <c r="AA64"/>
      <c r="AB64"/>
    </row>
    <row r="65" spans="1:28">
      <c r="A65" s="550"/>
      <c r="B65" s="550">
        <v>201004</v>
      </c>
      <c r="C65" s="550">
        <v>3827</v>
      </c>
      <c r="D65" s="550">
        <v>6200</v>
      </c>
      <c r="E65" s="550">
        <v>1702</v>
      </c>
      <c r="F65" s="550">
        <v>1014</v>
      </c>
      <c r="S65"/>
      <c r="T65"/>
      <c r="U65"/>
      <c r="V65"/>
      <c r="W65"/>
      <c r="X65"/>
      <c r="Y65"/>
      <c r="Z65"/>
      <c r="AA65"/>
      <c r="AB65"/>
    </row>
    <row r="66" spans="1:28">
      <c r="A66" s="550"/>
      <c r="B66" s="550">
        <v>201005</v>
      </c>
      <c r="C66" s="550">
        <v>4372</v>
      </c>
      <c r="D66" s="550">
        <v>6522</v>
      </c>
      <c r="E66" s="550">
        <v>1858</v>
      </c>
      <c r="F66" s="550">
        <v>1030</v>
      </c>
      <c r="S66"/>
      <c r="T66"/>
      <c r="U66"/>
      <c r="V66"/>
      <c r="W66"/>
      <c r="X66"/>
      <c r="Y66"/>
      <c r="Z66"/>
      <c r="AA66"/>
      <c r="AB66"/>
    </row>
    <row r="67" spans="1:28">
      <c r="A67" s="554" t="s">
        <v>630</v>
      </c>
      <c r="B67" s="550">
        <v>201006</v>
      </c>
      <c r="C67" s="550">
        <v>5788</v>
      </c>
      <c r="D67" s="550">
        <v>6612</v>
      </c>
      <c r="E67" s="550">
        <v>1979</v>
      </c>
      <c r="F67" s="550">
        <v>946</v>
      </c>
      <c r="S67"/>
      <c r="T67"/>
      <c r="U67"/>
      <c r="V67"/>
      <c r="W67"/>
      <c r="X67"/>
      <c r="Y67"/>
      <c r="Z67"/>
      <c r="AA67"/>
      <c r="AB67"/>
    </row>
    <row r="68" spans="1:28">
      <c r="A68" s="550"/>
      <c r="B68" s="550">
        <v>201007</v>
      </c>
      <c r="C68" s="550">
        <v>4029</v>
      </c>
      <c r="D68" s="550">
        <v>6995</v>
      </c>
      <c r="E68" s="550">
        <v>1753</v>
      </c>
      <c r="F68" s="550">
        <v>1042</v>
      </c>
      <c r="S68"/>
      <c r="T68"/>
      <c r="U68"/>
      <c r="V68"/>
      <c r="W68"/>
      <c r="X68"/>
      <c r="Y68"/>
      <c r="Z68"/>
      <c r="AA68"/>
      <c r="AB68"/>
    </row>
    <row r="69" spans="1:28">
      <c r="A69" s="550"/>
      <c r="B69" s="550">
        <v>201008</v>
      </c>
      <c r="C69" s="550">
        <v>4231</v>
      </c>
      <c r="D69" s="550">
        <v>6637</v>
      </c>
      <c r="E69" s="550">
        <v>1972</v>
      </c>
      <c r="F69" s="550">
        <v>1031</v>
      </c>
      <c r="S69"/>
      <c r="T69"/>
      <c r="U69"/>
      <c r="V69"/>
      <c r="W69"/>
      <c r="X69"/>
      <c r="Y69"/>
      <c r="Z69"/>
      <c r="AA69"/>
      <c r="AB69"/>
    </row>
    <row r="70" spans="1:28">
      <c r="A70" s="554" t="s">
        <v>631</v>
      </c>
      <c r="B70" s="550">
        <v>201009</v>
      </c>
      <c r="C70" s="550">
        <v>5020</v>
      </c>
      <c r="D70" s="550">
        <v>6635</v>
      </c>
      <c r="E70" s="550">
        <v>2648</v>
      </c>
      <c r="F70" s="550">
        <v>975</v>
      </c>
      <c r="S70"/>
      <c r="T70"/>
      <c r="U70"/>
      <c r="V70"/>
      <c r="W70"/>
      <c r="X70"/>
      <c r="Y70"/>
      <c r="Z70"/>
      <c r="AA70"/>
      <c r="AB70"/>
    </row>
    <row r="71" spans="1:28">
      <c r="A71" s="550"/>
      <c r="B71" s="550">
        <v>201010</v>
      </c>
      <c r="C71" s="550">
        <v>4865</v>
      </c>
      <c r="D71" s="550">
        <v>6166</v>
      </c>
      <c r="E71" s="550">
        <v>2216</v>
      </c>
      <c r="F71" s="550">
        <v>951</v>
      </c>
      <c r="S71"/>
      <c r="T71"/>
      <c r="U71"/>
      <c r="V71"/>
      <c r="W71"/>
      <c r="X71"/>
      <c r="Y71"/>
      <c r="Z71"/>
      <c r="AA71"/>
      <c r="AB71"/>
    </row>
    <row r="72" spans="1:28">
      <c r="A72" s="554"/>
      <c r="B72" s="550">
        <v>201011</v>
      </c>
      <c r="C72" s="550">
        <v>5055</v>
      </c>
      <c r="D72" s="550">
        <v>7061</v>
      </c>
      <c r="E72" s="550">
        <v>2070</v>
      </c>
      <c r="F72" s="550">
        <v>977</v>
      </c>
      <c r="S72"/>
      <c r="T72"/>
      <c r="U72"/>
      <c r="V72"/>
      <c r="W72"/>
      <c r="X72"/>
      <c r="Y72"/>
      <c r="Z72"/>
      <c r="AA72"/>
      <c r="AB72"/>
    </row>
    <row r="73" spans="1:28">
      <c r="A73" s="554" t="s">
        <v>632</v>
      </c>
      <c r="B73" s="550">
        <v>201012</v>
      </c>
      <c r="C73" s="550">
        <v>4177</v>
      </c>
      <c r="D73" s="550">
        <v>6956</v>
      </c>
      <c r="E73" s="550">
        <v>1539</v>
      </c>
      <c r="F73" s="550">
        <v>1062</v>
      </c>
      <c r="S73"/>
      <c r="T73"/>
      <c r="U73"/>
      <c r="V73"/>
      <c r="W73"/>
      <c r="X73"/>
      <c r="Y73"/>
      <c r="Z73"/>
      <c r="AA73"/>
      <c r="AB73"/>
    </row>
    <row r="74" spans="1:28">
      <c r="A74" s="550"/>
      <c r="B74" s="550">
        <v>201101</v>
      </c>
      <c r="C74" s="550">
        <v>5096</v>
      </c>
      <c r="D74" s="550">
        <v>6280</v>
      </c>
      <c r="E74" s="550">
        <v>2240</v>
      </c>
      <c r="F74" s="550">
        <v>953</v>
      </c>
      <c r="S74"/>
      <c r="T74"/>
      <c r="U74"/>
      <c r="V74"/>
      <c r="W74"/>
      <c r="X74"/>
      <c r="Y74"/>
      <c r="Z74"/>
      <c r="AA74"/>
      <c r="AB74"/>
    </row>
    <row r="75" spans="1:28">
      <c r="A75" s="550"/>
      <c r="B75" s="550">
        <v>201102</v>
      </c>
      <c r="C75" s="550">
        <v>4573</v>
      </c>
      <c r="D75" s="550">
        <v>5797</v>
      </c>
      <c r="E75" s="550">
        <v>1625</v>
      </c>
      <c r="F75" s="550">
        <v>910</v>
      </c>
      <c r="S75"/>
      <c r="T75"/>
      <c r="U75"/>
      <c r="V75"/>
      <c r="W75"/>
      <c r="X75"/>
      <c r="Y75"/>
      <c r="Z75"/>
      <c r="AA75"/>
      <c r="AB75"/>
    </row>
    <row r="76" spans="1:28">
      <c r="A76" s="554" t="s">
        <v>660</v>
      </c>
      <c r="B76" s="550">
        <v>201103</v>
      </c>
      <c r="C76" s="550">
        <v>5980</v>
      </c>
      <c r="D76" s="550">
        <v>6091</v>
      </c>
      <c r="E76" s="550">
        <v>2033</v>
      </c>
      <c r="F76" s="550">
        <v>1097</v>
      </c>
      <c r="S76"/>
      <c r="T76"/>
      <c r="U76"/>
      <c r="V76"/>
      <c r="W76"/>
      <c r="X76"/>
      <c r="Y76"/>
      <c r="Z76"/>
      <c r="AA76"/>
      <c r="AB76"/>
    </row>
    <row r="77" spans="1:28">
      <c r="A77" s="550"/>
      <c r="B77" s="550">
        <v>201104</v>
      </c>
      <c r="C77" s="550">
        <v>3829</v>
      </c>
      <c r="D77" s="550">
        <v>5381</v>
      </c>
      <c r="E77" s="550">
        <v>1585</v>
      </c>
      <c r="F77" s="550">
        <v>956</v>
      </c>
      <c r="S77"/>
      <c r="T77"/>
      <c r="U77"/>
      <c r="V77"/>
      <c r="W77"/>
      <c r="X77"/>
      <c r="Y77"/>
      <c r="Z77"/>
      <c r="AA77"/>
      <c r="AB77"/>
    </row>
    <row r="78" spans="1:28">
      <c r="A78" s="550"/>
      <c r="B78" s="550">
        <v>201105</v>
      </c>
      <c r="C78" s="550">
        <v>4373</v>
      </c>
      <c r="D78" s="550">
        <v>6148</v>
      </c>
      <c r="E78" s="550">
        <v>1946</v>
      </c>
      <c r="F78" s="550">
        <v>1041</v>
      </c>
      <c r="S78"/>
      <c r="T78"/>
      <c r="U78"/>
      <c r="V78"/>
      <c r="W78"/>
      <c r="X78"/>
      <c r="Y78"/>
      <c r="Z78"/>
      <c r="AA78"/>
      <c r="AB78"/>
    </row>
    <row r="79" spans="1:28">
      <c r="A79" s="554" t="s">
        <v>661</v>
      </c>
      <c r="B79" s="550">
        <v>201106</v>
      </c>
      <c r="C79" s="550">
        <v>4914</v>
      </c>
      <c r="D79" s="550">
        <v>5705</v>
      </c>
      <c r="E79" s="550">
        <v>2465</v>
      </c>
      <c r="F79" s="550">
        <v>1041</v>
      </c>
      <c r="S79"/>
      <c r="T79"/>
      <c r="U79"/>
      <c r="V79"/>
      <c r="W79"/>
      <c r="X79"/>
      <c r="Y79"/>
      <c r="Z79"/>
      <c r="AA79"/>
      <c r="AB79"/>
    </row>
    <row r="80" spans="1:28">
      <c r="A80" s="550"/>
      <c r="B80" s="550">
        <v>201107</v>
      </c>
      <c r="C80" s="550">
        <v>4378</v>
      </c>
      <c r="D80" s="550">
        <v>5868</v>
      </c>
      <c r="E80" s="550">
        <v>2016</v>
      </c>
      <c r="F80" s="550">
        <v>1033</v>
      </c>
      <c r="S80"/>
      <c r="T80"/>
      <c r="U80"/>
      <c r="V80"/>
      <c r="W80"/>
      <c r="X80"/>
      <c r="Y80"/>
      <c r="Z80"/>
      <c r="AA80"/>
      <c r="AB80"/>
    </row>
    <row r="81" spans="1:28">
      <c r="A81" s="550"/>
      <c r="B81" s="550">
        <v>201108</v>
      </c>
      <c r="C81" s="550">
        <v>4810</v>
      </c>
      <c r="D81" s="550">
        <v>5898</v>
      </c>
      <c r="E81" s="550">
        <v>2249</v>
      </c>
      <c r="F81" s="550">
        <v>1084</v>
      </c>
      <c r="S81"/>
      <c r="T81"/>
      <c r="U81"/>
      <c r="V81"/>
      <c r="W81"/>
      <c r="X81"/>
      <c r="Y81"/>
      <c r="Z81"/>
      <c r="AA81"/>
      <c r="AB81"/>
    </row>
    <row r="82" spans="1:28">
      <c r="A82" s="554" t="s">
        <v>662</v>
      </c>
      <c r="B82" s="550">
        <v>201109</v>
      </c>
      <c r="C82" s="550">
        <v>5096</v>
      </c>
      <c r="D82" s="550">
        <v>5593</v>
      </c>
      <c r="E82" s="550">
        <v>2211</v>
      </c>
      <c r="F82" s="550">
        <v>1026</v>
      </c>
      <c r="S82"/>
      <c r="T82"/>
      <c r="U82"/>
      <c r="V82"/>
      <c r="W82"/>
      <c r="X82"/>
      <c r="Y82"/>
      <c r="Z82"/>
      <c r="AA82"/>
      <c r="AB82"/>
    </row>
    <row r="83" spans="1:28">
      <c r="A83" s="550"/>
      <c r="B83" s="550">
        <v>201110</v>
      </c>
      <c r="C83" s="550">
        <v>4935</v>
      </c>
      <c r="D83" s="550">
        <v>5450</v>
      </c>
      <c r="E83" s="550">
        <v>1863</v>
      </c>
      <c r="F83" s="550">
        <v>1015</v>
      </c>
      <c r="S83"/>
      <c r="T83"/>
      <c r="U83"/>
      <c r="V83"/>
      <c r="W83"/>
      <c r="X83"/>
      <c r="Y83"/>
      <c r="Z83"/>
      <c r="AA83"/>
      <c r="AB83"/>
    </row>
    <row r="84" spans="1:28">
      <c r="A84" s="554"/>
      <c r="B84" s="550">
        <v>201111</v>
      </c>
      <c r="C84" s="550">
        <v>4945</v>
      </c>
      <c r="D84" s="550">
        <v>6057</v>
      </c>
      <c r="E84" s="550">
        <v>2111</v>
      </c>
      <c r="F84" s="550">
        <v>1157</v>
      </c>
      <c r="S84"/>
      <c r="T84"/>
      <c r="U84"/>
      <c r="V84"/>
      <c r="W84"/>
      <c r="X84"/>
      <c r="Y84"/>
      <c r="Z84"/>
      <c r="AA84"/>
      <c r="AB84"/>
    </row>
    <row r="85" spans="1:28">
      <c r="A85" s="554" t="s">
        <v>663</v>
      </c>
      <c r="B85" s="550">
        <v>201112</v>
      </c>
      <c r="C85" s="550">
        <v>4445</v>
      </c>
      <c r="D85" s="550">
        <v>6600</v>
      </c>
      <c r="E85" s="550">
        <v>1827</v>
      </c>
      <c r="F85" s="550">
        <v>1196</v>
      </c>
      <c r="S85"/>
      <c r="T85"/>
      <c r="U85"/>
      <c r="V85"/>
      <c r="W85"/>
      <c r="X85"/>
      <c r="Y85"/>
      <c r="Z85"/>
      <c r="AA85"/>
      <c r="AB85"/>
    </row>
    <row r="86" spans="1:28">
      <c r="A86" s="550"/>
      <c r="B86" s="550">
        <v>201201</v>
      </c>
      <c r="C86" s="550">
        <v>5560</v>
      </c>
      <c r="D86" s="550">
        <v>5665</v>
      </c>
      <c r="E86" s="550">
        <v>2903</v>
      </c>
      <c r="F86" s="550">
        <v>925</v>
      </c>
      <c r="S86"/>
      <c r="T86"/>
      <c r="U86"/>
      <c r="V86"/>
      <c r="W86"/>
      <c r="X86"/>
      <c r="Y86"/>
      <c r="Z86"/>
      <c r="AA86"/>
      <c r="AB86"/>
    </row>
    <row r="87" spans="1:28">
      <c r="A87" s="550"/>
      <c r="B87" s="550">
        <v>201202</v>
      </c>
      <c r="C87" s="550">
        <v>4640</v>
      </c>
      <c r="D87" s="550">
        <v>5274</v>
      </c>
      <c r="E87" s="550">
        <v>2305</v>
      </c>
      <c r="F87" s="550">
        <v>972</v>
      </c>
      <c r="S87"/>
      <c r="T87"/>
      <c r="U87"/>
      <c r="V87"/>
      <c r="W87"/>
      <c r="X87"/>
      <c r="Y87"/>
      <c r="Z87"/>
      <c r="AA87"/>
      <c r="AB87"/>
    </row>
    <row r="88" spans="1:28">
      <c r="A88" s="554" t="s">
        <v>713</v>
      </c>
      <c r="B88" s="550">
        <v>201203</v>
      </c>
      <c r="C88" s="550">
        <v>5459</v>
      </c>
      <c r="D88" s="550">
        <v>5698</v>
      </c>
      <c r="E88" s="550">
        <v>2757</v>
      </c>
      <c r="F88" s="550">
        <v>992</v>
      </c>
      <c r="S88"/>
      <c r="T88"/>
      <c r="U88"/>
      <c r="V88"/>
      <c r="W88"/>
      <c r="X88"/>
      <c r="Y88"/>
      <c r="Z88"/>
      <c r="AA88"/>
      <c r="AB88"/>
    </row>
    <row r="89" spans="1:28">
      <c r="A89" s="550"/>
      <c r="B89" s="550">
        <v>201204</v>
      </c>
      <c r="C89" s="550">
        <v>4702</v>
      </c>
      <c r="D89" s="550">
        <v>5283</v>
      </c>
      <c r="E89" s="550">
        <v>2112</v>
      </c>
      <c r="F89" s="550">
        <v>769</v>
      </c>
      <c r="S89"/>
      <c r="T89"/>
      <c r="U89"/>
      <c r="V89"/>
      <c r="W89"/>
      <c r="X89"/>
      <c r="Y89"/>
      <c r="Z89"/>
      <c r="AA89"/>
      <c r="AB89"/>
    </row>
    <row r="90" spans="1:28">
      <c r="A90" s="550"/>
      <c r="B90" s="550">
        <v>201205</v>
      </c>
      <c r="C90" s="550">
        <v>5480</v>
      </c>
      <c r="D90" s="550">
        <v>6012</v>
      </c>
      <c r="E90" s="550">
        <v>2512</v>
      </c>
      <c r="F90" s="550">
        <v>1004</v>
      </c>
      <c r="S90"/>
      <c r="T90"/>
      <c r="U90"/>
      <c r="V90"/>
      <c r="W90"/>
      <c r="X90"/>
      <c r="Y90"/>
      <c r="Z90"/>
      <c r="AA90"/>
      <c r="AB90"/>
    </row>
    <row r="91" spans="1:28">
      <c r="A91" s="554" t="s">
        <v>711</v>
      </c>
      <c r="B91" s="550">
        <v>201206</v>
      </c>
      <c r="C91" s="550">
        <v>6773</v>
      </c>
      <c r="D91" s="550">
        <v>5554</v>
      </c>
      <c r="E91" s="550">
        <v>3050</v>
      </c>
      <c r="F91" s="550">
        <v>838</v>
      </c>
      <c r="S91"/>
      <c r="T91"/>
      <c r="U91"/>
      <c r="V91"/>
      <c r="W91"/>
      <c r="X91"/>
      <c r="Y91"/>
      <c r="Z91"/>
      <c r="AA91"/>
      <c r="AB91"/>
    </row>
    <row r="92" spans="1:28">
      <c r="A92" s="550"/>
      <c r="B92" s="550">
        <v>201207</v>
      </c>
      <c r="C92" s="550">
        <v>5542</v>
      </c>
      <c r="D92" s="550">
        <v>5946</v>
      </c>
      <c r="E92" s="550">
        <v>2540</v>
      </c>
      <c r="F92" s="550">
        <v>913</v>
      </c>
      <c r="S92"/>
      <c r="T92"/>
      <c r="U92"/>
      <c r="V92"/>
      <c r="W92"/>
      <c r="X92"/>
      <c r="Y92"/>
      <c r="Z92"/>
      <c r="AA92"/>
      <c r="AB92"/>
    </row>
    <row r="93" spans="1:28">
      <c r="A93" s="550"/>
      <c r="B93" s="550">
        <v>201208</v>
      </c>
      <c r="C93" s="550">
        <v>5187</v>
      </c>
      <c r="D93" s="550">
        <v>5981</v>
      </c>
      <c r="E93" s="550">
        <v>2670</v>
      </c>
      <c r="F93" s="550">
        <v>891</v>
      </c>
      <c r="S93"/>
      <c r="T93"/>
      <c r="U93"/>
      <c r="V93"/>
      <c r="W93"/>
      <c r="X93"/>
      <c r="Y93"/>
      <c r="Z93"/>
      <c r="AA93"/>
      <c r="AB93"/>
    </row>
    <row r="94" spans="1:28">
      <c r="A94" s="554" t="s">
        <v>714</v>
      </c>
      <c r="B94" s="550">
        <v>201209</v>
      </c>
      <c r="C94" s="550">
        <v>5851</v>
      </c>
      <c r="D94" s="550">
        <v>5641</v>
      </c>
      <c r="E94" s="550">
        <v>2567</v>
      </c>
      <c r="F94" s="550">
        <v>806</v>
      </c>
      <c r="S94"/>
      <c r="T94"/>
      <c r="U94"/>
      <c r="V94"/>
      <c r="W94"/>
      <c r="X94"/>
      <c r="Y94"/>
      <c r="Z94"/>
      <c r="AA94"/>
      <c r="AB94"/>
    </row>
    <row r="95" spans="1:28">
      <c r="A95" s="550"/>
      <c r="B95" s="550">
        <v>201210</v>
      </c>
      <c r="C95" s="550">
        <v>6181</v>
      </c>
      <c r="D95" s="550">
        <v>6164</v>
      </c>
      <c r="E95" s="550">
        <v>2892</v>
      </c>
      <c r="F95" s="550">
        <v>946</v>
      </c>
      <c r="S95"/>
      <c r="T95"/>
      <c r="U95"/>
      <c r="V95"/>
      <c r="W95"/>
      <c r="X95"/>
      <c r="Y95"/>
      <c r="Z95"/>
      <c r="AA95"/>
      <c r="AB95"/>
    </row>
    <row r="96" spans="1:28">
      <c r="A96" s="554"/>
      <c r="B96" s="550">
        <v>201211</v>
      </c>
      <c r="C96" s="550">
        <v>5789</v>
      </c>
      <c r="D96" s="550">
        <v>6465</v>
      </c>
      <c r="E96" s="550">
        <v>2480</v>
      </c>
      <c r="F96" s="550">
        <v>957</v>
      </c>
      <c r="S96"/>
      <c r="T96"/>
      <c r="U96"/>
      <c r="V96"/>
      <c r="W96"/>
      <c r="X96"/>
      <c r="Y96"/>
      <c r="Z96"/>
      <c r="AA96"/>
      <c r="AB96"/>
    </row>
    <row r="97" spans="1:28">
      <c r="A97" s="554" t="s">
        <v>712</v>
      </c>
      <c r="B97" s="550">
        <v>201212</v>
      </c>
      <c r="C97" s="550">
        <v>5369</v>
      </c>
      <c r="D97" s="550">
        <v>6368</v>
      </c>
      <c r="E97" s="550">
        <v>2140</v>
      </c>
      <c r="F97" s="550">
        <v>1013</v>
      </c>
      <c r="S97"/>
      <c r="T97"/>
      <c r="U97"/>
      <c r="V97"/>
      <c r="W97"/>
      <c r="X97"/>
      <c r="Y97"/>
      <c r="Z97"/>
      <c r="AA97"/>
      <c r="AB97"/>
    </row>
    <row r="98" spans="1:28">
      <c r="A98" s="554"/>
      <c r="B98" s="550">
        <v>201301</v>
      </c>
      <c r="C98" s="550">
        <v>5922</v>
      </c>
      <c r="D98" s="550">
        <v>6668</v>
      </c>
      <c r="E98" s="550">
        <v>3120</v>
      </c>
      <c r="F98" s="550">
        <v>1031</v>
      </c>
      <c r="S98"/>
      <c r="T98"/>
      <c r="U98"/>
      <c r="V98"/>
      <c r="W98"/>
      <c r="X98"/>
      <c r="Y98"/>
      <c r="Z98"/>
      <c r="AA98"/>
      <c r="AB98"/>
    </row>
    <row r="99" spans="1:28">
      <c r="A99" s="554"/>
      <c r="B99" s="550">
        <v>201302</v>
      </c>
      <c r="C99" s="550">
        <v>5397</v>
      </c>
      <c r="D99" s="550">
        <v>6134</v>
      </c>
      <c r="E99" s="550">
        <v>2298</v>
      </c>
      <c r="F99" s="550">
        <v>1072</v>
      </c>
      <c r="S99"/>
      <c r="T99"/>
      <c r="U99"/>
      <c r="V99"/>
      <c r="W99"/>
      <c r="X99"/>
      <c r="Y99"/>
      <c r="Z99"/>
      <c r="AA99"/>
      <c r="AB99"/>
    </row>
    <row r="100" spans="1:28">
      <c r="A100" s="554" t="s">
        <v>799</v>
      </c>
      <c r="B100" s="550">
        <v>201303</v>
      </c>
      <c r="C100" s="550">
        <v>6506</v>
      </c>
      <c r="D100" s="550">
        <v>6740</v>
      </c>
      <c r="E100" s="550">
        <v>2688</v>
      </c>
      <c r="F100" s="550">
        <v>1201</v>
      </c>
      <c r="S100"/>
      <c r="T100"/>
      <c r="U100"/>
      <c r="V100"/>
      <c r="W100"/>
      <c r="X100"/>
      <c r="Y100"/>
      <c r="Z100"/>
      <c r="AA100"/>
      <c r="AB100"/>
    </row>
    <row r="101" spans="1:28">
      <c r="A101" s="550"/>
      <c r="B101" s="550">
        <v>201304</v>
      </c>
      <c r="C101" s="550">
        <v>5418</v>
      </c>
      <c r="D101" s="550">
        <v>6656</v>
      </c>
      <c r="E101" s="550">
        <v>2412</v>
      </c>
      <c r="F101" s="550">
        <v>1128</v>
      </c>
      <c r="S101"/>
      <c r="T101"/>
      <c r="U101"/>
      <c r="V101"/>
      <c r="W101"/>
      <c r="X101"/>
      <c r="Y101"/>
      <c r="Z101"/>
      <c r="AA101"/>
      <c r="AB101"/>
    </row>
    <row r="102" spans="1:28">
      <c r="A102" s="550"/>
      <c r="B102" s="550">
        <v>201305</v>
      </c>
      <c r="C102" s="550">
        <v>6036</v>
      </c>
      <c r="D102" s="550">
        <v>7572</v>
      </c>
      <c r="E102" s="550">
        <v>2511</v>
      </c>
      <c r="F102" s="550">
        <v>1325</v>
      </c>
      <c r="S102"/>
      <c r="T102"/>
      <c r="U102"/>
      <c r="V102"/>
      <c r="W102"/>
      <c r="X102"/>
      <c r="Y102"/>
      <c r="Z102"/>
      <c r="AA102"/>
      <c r="AB102"/>
    </row>
    <row r="103" spans="1:28">
      <c r="A103" s="554" t="s">
        <v>800</v>
      </c>
      <c r="B103" s="550">
        <v>201306</v>
      </c>
      <c r="C103" s="550">
        <v>7451</v>
      </c>
      <c r="D103" s="550">
        <v>7101</v>
      </c>
      <c r="E103" s="550">
        <v>2925</v>
      </c>
      <c r="F103" s="550">
        <v>1120</v>
      </c>
      <c r="S103"/>
      <c r="T103"/>
      <c r="U103"/>
      <c r="V103"/>
      <c r="W103"/>
      <c r="X103"/>
      <c r="Y103"/>
      <c r="Z103"/>
      <c r="AA103"/>
      <c r="AB103"/>
    </row>
    <row r="104" spans="1:28">
      <c r="A104" s="550"/>
      <c r="B104" s="550">
        <v>201307</v>
      </c>
      <c r="C104" s="550">
        <v>6367</v>
      </c>
      <c r="D104" s="550">
        <v>8639</v>
      </c>
      <c r="E104" s="550">
        <v>2676</v>
      </c>
      <c r="F104" s="550">
        <v>1417</v>
      </c>
      <c r="S104"/>
      <c r="T104"/>
      <c r="U104"/>
      <c r="V104"/>
      <c r="W104"/>
      <c r="X104"/>
      <c r="Y104"/>
      <c r="Z104"/>
      <c r="AA104"/>
      <c r="AB104"/>
    </row>
    <row r="105" spans="1:28">
      <c r="A105" s="550"/>
      <c r="B105" s="550">
        <v>201308</v>
      </c>
      <c r="C105" s="550">
        <v>5991</v>
      </c>
      <c r="D105" s="550">
        <v>7703</v>
      </c>
      <c r="E105" s="550">
        <v>3082</v>
      </c>
      <c r="F105" s="550">
        <v>1356</v>
      </c>
      <c r="S105"/>
      <c r="T105"/>
      <c r="U105"/>
      <c r="V105"/>
      <c r="W105"/>
      <c r="X105"/>
      <c r="Y105"/>
      <c r="Z105"/>
      <c r="AA105"/>
      <c r="AB105"/>
    </row>
    <row r="106" spans="1:28">
      <c r="A106" s="554" t="s">
        <v>801</v>
      </c>
      <c r="B106" s="550">
        <v>201309</v>
      </c>
      <c r="C106" s="550">
        <v>6994</v>
      </c>
      <c r="D106" s="550">
        <v>6799</v>
      </c>
      <c r="E106" s="550">
        <v>2665</v>
      </c>
      <c r="F106" s="550">
        <v>1203</v>
      </c>
      <c r="S106"/>
      <c r="T106"/>
      <c r="U106"/>
      <c r="V106"/>
      <c r="W106"/>
      <c r="X106"/>
      <c r="Y106"/>
      <c r="Z106"/>
      <c r="AA106"/>
      <c r="AB106"/>
    </row>
    <row r="107" spans="1:28">
      <c r="A107" s="550"/>
      <c r="B107" s="550">
        <v>201310</v>
      </c>
      <c r="C107" s="550">
        <v>7067</v>
      </c>
      <c r="D107" s="550">
        <v>7675</v>
      </c>
      <c r="E107" s="550">
        <v>3192</v>
      </c>
      <c r="F107" s="550">
        <v>1372</v>
      </c>
      <c r="S107"/>
      <c r="T107"/>
      <c r="U107"/>
      <c r="V107"/>
      <c r="W107"/>
      <c r="X107"/>
      <c r="Y107"/>
      <c r="Z107"/>
      <c r="AA107"/>
      <c r="AB107"/>
    </row>
    <row r="108" spans="1:28">
      <c r="A108" s="550"/>
      <c r="B108" s="550">
        <v>201311</v>
      </c>
      <c r="C108" s="550">
        <v>6800</v>
      </c>
      <c r="D108" s="550">
        <v>8482</v>
      </c>
      <c r="E108" s="550">
        <v>3096</v>
      </c>
      <c r="F108" s="550">
        <v>1368</v>
      </c>
      <c r="S108"/>
      <c r="T108"/>
      <c r="U108"/>
      <c r="V108"/>
      <c r="W108"/>
      <c r="X108"/>
      <c r="Y108"/>
      <c r="Z108"/>
      <c r="AA108"/>
      <c r="AB108"/>
    </row>
    <row r="109" spans="1:28">
      <c r="A109" s="554" t="s">
        <v>802</v>
      </c>
      <c r="B109" s="550">
        <v>201312</v>
      </c>
      <c r="C109" s="550">
        <v>6035</v>
      </c>
      <c r="D109" s="550">
        <v>8508</v>
      </c>
      <c r="E109" s="550">
        <v>2390</v>
      </c>
      <c r="F109" s="550">
        <v>1485</v>
      </c>
      <c r="S109"/>
      <c r="T109"/>
      <c r="U109"/>
      <c r="V109"/>
      <c r="W109"/>
      <c r="X109"/>
      <c r="Y109"/>
      <c r="Z109"/>
      <c r="AA109"/>
      <c r="AB109"/>
    </row>
    <row r="110" spans="1:28">
      <c r="A110" s="550"/>
      <c r="B110" s="550">
        <v>201401</v>
      </c>
      <c r="C110" s="550">
        <v>6596</v>
      </c>
      <c r="D110" s="550">
        <v>8442</v>
      </c>
      <c r="E110" s="550">
        <v>3600</v>
      </c>
      <c r="F110" s="550">
        <v>1533</v>
      </c>
      <c r="S110"/>
      <c r="T110"/>
      <c r="U110"/>
      <c r="V110"/>
      <c r="W110"/>
      <c r="X110"/>
      <c r="Y110"/>
      <c r="Z110"/>
      <c r="AA110"/>
      <c r="AB110"/>
    </row>
    <row r="111" spans="1:28">
      <c r="A111" s="550"/>
      <c r="B111" s="550">
        <v>201402</v>
      </c>
      <c r="C111" s="550">
        <v>6076</v>
      </c>
      <c r="D111" s="550">
        <v>8228</v>
      </c>
      <c r="E111" s="550">
        <v>2723</v>
      </c>
      <c r="F111" s="550">
        <v>1425</v>
      </c>
      <c r="S111"/>
      <c r="T111"/>
      <c r="U111"/>
      <c r="V111"/>
      <c r="W111"/>
      <c r="X111"/>
      <c r="Y111"/>
      <c r="Z111"/>
      <c r="AA111"/>
      <c r="AB111"/>
    </row>
    <row r="112" spans="1:28">
      <c r="A112" s="554" t="s">
        <v>1005</v>
      </c>
      <c r="B112" s="550">
        <v>201403</v>
      </c>
      <c r="C112" s="550">
        <v>7367</v>
      </c>
      <c r="D112" s="550">
        <v>9193</v>
      </c>
      <c r="E112" s="550">
        <v>3370</v>
      </c>
      <c r="F112" s="550">
        <v>1552</v>
      </c>
      <c r="S112"/>
      <c r="T112"/>
      <c r="U112"/>
      <c r="V112"/>
      <c r="W112"/>
      <c r="X112"/>
      <c r="Y112"/>
      <c r="Z112"/>
      <c r="AA112"/>
      <c r="AB112"/>
    </row>
    <row r="113" spans="1:28">
      <c r="A113" s="550"/>
      <c r="B113" s="550">
        <v>201404</v>
      </c>
      <c r="C113" s="550">
        <v>5643</v>
      </c>
      <c r="D113" s="550">
        <v>8362</v>
      </c>
      <c r="E113" s="550">
        <v>2749</v>
      </c>
      <c r="F113" s="550">
        <v>1585</v>
      </c>
      <c r="S113"/>
      <c r="T113"/>
      <c r="U113"/>
      <c r="V113"/>
      <c r="W113"/>
      <c r="X113"/>
      <c r="Y113"/>
      <c r="Z113"/>
      <c r="AA113"/>
      <c r="AB113"/>
    </row>
    <row r="114" spans="1:28">
      <c r="A114" s="550"/>
      <c r="B114" s="550">
        <v>201405</v>
      </c>
      <c r="C114" s="550">
        <v>6638</v>
      </c>
      <c r="D114" s="550">
        <v>9955</v>
      </c>
      <c r="E114" s="550">
        <v>3000</v>
      </c>
      <c r="F114" s="550">
        <v>1810</v>
      </c>
      <c r="S114"/>
      <c r="T114"/>
      <c r="U114"/>
      <c r="V114"/>
      <c r="W114"/>
      <c r="X114"/>
      <c r="Y114"/>
      <c r="Z114"/>
      <c r="AA114"/>
      <c r="AB114"/>
    </row>
    <row r="115" spans="1:28">
      <c r="A115" s="554" t="s">
        <v>1156</v>
      </c>
      <c r="B115" s="550">
        <v>201406</v>
      </c>
      <c r="C115" s="550">
        <v>8540</v>
      </c>
      <c r="D115" s="550">
        <v>9558</v>
      </c>
      <c r="E115" s="550">
        <v>3547</v>
      </c>
      <c r="F115" s="550">
        <v>1670</v>
      </c>
      <c r="S115"/>
      <c r="T115"/>
      <c r="U115"/>
      <c r="V115"/>
      <c r="W115"/>
      <c r="X115"/>
      <c r="Y115"/>
      <c r="Z115"/>
      <c r="AA115"/>
      <c r="AB115"/>
    </row>
    <row r="116" spans="1:28">
      <c r="A116" s="550"/>
      <c r="B116" s="550">
        <v>201407</v>
      </c>
      <c r="C116" s="550">
        <v>6759</v>
      </c>
      <c r="D116" s="550">
        <v>10756</v>
      </c>
      <c r="E116" s="550">
        <v>3148</v>
      </c>
      <c r="F116" s="550">
        <v>1837</v>
      </c>
      <c r="S116"/>
      <c r="T116"/>
      <c r="U116"/>
      <c r="V116"/>
      <c r="W116"/>
      <c r="X116"/>
      <c r="Y116"/>
      <c r="Z116"/>
      <c r="AA116"/>
      <c r="AB116"/>
    </row>
    <row r="117" spans="1:28">
      <c r="A117" s="550"/>
      <c r="B117" s="550">
        <v>201408</v>
      </c>
      <c r="C117" s="550">
        <v>6481</v>
      </c>
      <c r="D117" s="550">
        <v>10059</v>
      </c>
      <c r="E117" s="550">
        <v>3152</v>
      </c>
      <c r="F117" s="550">
        <v>1766</v>
      </c>
      <c r="S117"/>
      <c r="T117"/>
      <c r="U117"/>
      <c r="V117"/>
      <c r="W117"/>
      <c r="X117"/>
      <c r="Y117"/>
      <c r="Z117"/>
      <c r="AA117"/>
      <c r="AB117"/>
    </row>
    <row r="118" spans="1:28">
      <c r="A118" s="554" t="s">
        <v>1157</v>
      </c>
      <c r="B118" s="550">
        <v>201409</v>
      </c>
      <c r="C118" s="550">
        <v>7914</v>
      </c>
      <c r="D118" s="550">
        <v>9918</v>
      </c>
      <c r="E118" s="550">
        <v>3333</v>
      </c>
      <c r="F118" s="550">
        <v>1877</v>
      </c>
      <c r="S118"/>
      <c r="T118"/>
      <c r="U118"/>
      <c r="V118"/>
      <c r="W118"/>
      <c r="X118"/>
      <c r="Y118"/>
      <c r="Z118"/>
      <c r="AA118"/>
      <c r="AB118"/>
    </row>
    <row r="119" spans="1:28">
      <c r="A119" s="550"/>
      <c r="B119" s="550">
        <v>201410</v>
      </c>
      <c r="C119" s="550">
        <v>8173</v>
      </c>
      <c r="D119" s="550">
        <v>9883</v>
      </c>
      <c r="E119" s="550">
        <v>3375</v>
      </c>
      <c r="F119" s="550">
        <v>1816</v>
      </c>
      <c r="S119"/>
      <c r="T119"/>
      <c r="U119"/>
      <c r="V119"/>
      <c r="W119"/>
      <c r="X119"/>
      <c r="Y119"/>
      <c r="Z119"/>
      <c r="AA119"/>
      <c r="AB119"/>
    </row>
    <row r="120" spans="1:28">
      <c r="A120" s="550"/>
      <c r="B120" s="550">
        <v>201411</v>
      </c>
      <c r="C120" s="550">
        <v>7513</v>
      </c>
      <c r="D120" s="550">
        <v>10453</v>
      </c>
      <c r="E120" s="550">
        <v>3187</v>
      </c>
      <c r="F120" s="550">
        <v>1668</v>
      </c>
      <c r="S120"/>
      <c r="T120"/>
      <c r="U120"/>
      <c r="V120"/>
      <c r="W120"/>
      <c r="X120"/>
      <c r="Y120"/>
      <c r="Z120"/>
      <c r="AA120"/>
      <c r="AB120"/>
    </row>
    <row r="121" spans="1:28">
      <c r="A121" s="554" t="s">
        <v>942</v>
      </c>
      <c r="B121" s="550">
        <v>201412</v>
      </c>
      <c r="C121" s="550">
        <v>6534</v>
      </c>
      <c r="D121" s="550">
        <v>10958</v>
      </c>
      <c r="E121" s="550">
        <v>2671</v>
      </c>
      <c r="F121" s="550">
        <v>2080</v>
      </c>
      <c r="S121"/>
      <c r="T121"/>
      <c r="U121"/>
      <c r="V121"/>
      <c r="W121"/>
      <c r="X121"/>
      <c r="Y121"/>
      <c r="Z121"/>
      <c r="AA121"/>
      <c r="AB121"/>
    </row>
    <row r="122" spans="1:28">
      <c r="A122" s="550"/>
      <c r="B122" s="550">
        <v>201501</v>
      </c>
      <c r="C122" s="550">
        <v>7509</v>
      </c>
      <c r="D122" s="550">
        <v>10361</v>
      </c>
      <c r="E122" s="550">
        <v>3770</v>
      </c>
      <c r="F122" s="550">
        <v>1963</v>
      </c>
      <c r="S122"/>
      <c r="T122"/>
      <c r="U122"/>
      <c r="V122"/>
      <c r="W122"/>
      <c r="X122"/>
      <c r="Y122"/>
      <c r="Z122"/>
      <c r="AA122"/>
      <c r="AB122"/>
    </row>
    <row r="123" spans="1:28">
      <c r="A123" s="550"/>
      <c r="B123" s="550">
        <v>201502</v>
      </c>
      <c r="C123" s="550">
        <v>6448</v>
      </c>
      <c r="D123" s="550">
        <v>9293</v>
      </c>
      <c r="E123" s="550">
        <v>3060</v>
      </c>
      <c r="F123" s="550">
        <v>1844</v>
      </c>
      <c r="S123"/>
      <c r="T123"/>
      <c r="U123"/>
      <c r="V123"/>
      <c r="W123"/>
      <c r="X123"/>
      <c r="Y123"/>
      <c r="Z123"/>
      <c r="AA123"/>
      <c r="AB123"/>
    </row>
    <row r="124" spans="1:28">
      <c r="A124" s="554" t="s">
        <v>1004</v>
      </c>
      <c r="B124" s="550">
        <v>201503</v>
      </c>
      <c r="C124" s="550">
        <v>7954</v>
      </c>
      <c r="D124" s="550">
        <v>10711</v>
      </c>
      <c r="E124" s="550">
        <v>3352</v>
      </c>
      <c r="F124" s="550">
        <v>2227</v>
      </c>
      <c r="S124"/>
      <c r="T124"/>
      <c r="U124"/>
      <c r="V124"/>
      <c r="W124"/>
      <c r="X124"/>
      <c r="Y124"/>
      <c r="Z124"/>
      <c r="AA124"/>
      <c r="AB124"/>
    </row>
    <row r="125" spans="1:28">
      <c r="A125" s="550"/>
      <c r="B125" s="550">
        <v>201504</v>
      </c>
      <c r="C125" s="550">
        <v>6111</v>
      </c>
      <c r="D125" s="550">
        <v>9619</v>
      </c>
      <c r="E125" s="550">
        <v>2822</v>
      </c>
      <c r="F125" s="550">
        <v>1981</v>
      </c>
      <c r="S125"/>
      <c r="T125"/>
      <c r="U125"/>
      <c r="V125"/>
      <c r="W125"/>
      <c r="X125"/>
      <c r="Y125"/>
      <c r="Z125"/>
      <c r="AA125"/>
      <c r="AB125"/>
    </row>
    <row r="126" spans="1:28">
      <c r="A126" s="550"/>
      <c r="B126" s="550">
        <v>201505</v>
      </c>
      <c r="C126" s="550">
        <v>6516</v>
      </c>
      <c r="D126" s="550">
        <v>10807</v>
      </c>
      <c r="E126" s="550">
        <v>3111</v>
      </c>
      <c r="F126" s="550">
        <v>2200</v>
      </c>
      <c r="S126"/>
      <c r="T126"/>
      <c r="U126"/>
      <c r="V126"/>
      <c r="W126"/>
      <c r="X126"/>
      <c r="Y126"/>
      <c r="Z126"/>
      <c r="AA126"/>
      <c r="AB126"/>
    </row>
    <row r="127" spans="1:28">
      <c r="A127" s="554" t="s">
        <v>1158</v>
      </c>
      <c r="B127" s="550">
        <v>201506</v>
      </c>
      <c r="C127" s="550">
        <v>8989</v>
      </c>
      <c r="D127" s="550">
        <v>10844</v>
      </c>
      <c r="E127" s="550">
        <v>3629</v>
      </c>
      <c r="F127" s="550">
        <v>2118</v>
      </c>
      <c r="S127"/>
      <c r="T127"/>
      <c r="U127"/>
      <c r="V127"/>
      <c r="W127"/>
      <c r="X127"/>
      <c r="Y127"/>
      <c r="Z127"/>
      <c r="AA127"/>
      <c r="AB127"/>
    </row>
    <row r="128" spans="1:28">
      <c r="A128" s="550"/>
      <c r="B128" s="550">
        <v>201507</v>
      </c>
      <c r="C128" s="550">
        <v>6974</v>
      </c>
      <c r="D128" s="550">
        <v>12137</v>
      </c>
      <c r="E128" s="550">
        <v>2982</v>
      </c>
      <c r="F128" s="550">
        <v>2364</v>
      </c>
      <c r="S128"/>
      <c r="T128"/>
      <c r="U128"/>
      <c r="V128"/>
      <c r="W128"/>
      <c r="X128"/>
      <c r="Y128"/>
      <c r="Z128"/>
      <c r="AA128"/>
      <c r="AB128"/>
    </row>
    <row r="129" spans="1:28">
      <c r="A129" s="550"/>
      <c r="B129" s="550">
        <v>201508</v>
      </c>
      <c r="C129" s="550">
        <v>7847</v>
      </c>
      <c r="D129" s="550">
        <v>10578</v>
      </c>
      <c r="E129" s="550">
        <v>2863</v>
      </c>
      <c r="F129" s="550">
        <v>2080</v>
      </c>
      <c r="S129"/>
      <c r="T129"/>
      <c r="U129"/>
      <c r="V129"/>
      <c r="W129"/>
      <c r="X129"/>
      <c r="Y129"/>
      <c r="Z129"/>
      <c r="AA129"/>
      <c r="AB129"/>
    </row>
    <row r="130" spans="1:28">
      <c r="A130" s="554" t="s">
        <v>1159</v>
      </c>
      <c r="B130" s="550">
        <v>201509</v>
      </c>
      <c r="C130" s="550">
        <v>8269</v>
      </c>
      <c r="D130" s="550">
        <v>10303</v>
      </c>
      <c r="E130" s="550">
        <v>3691</v>
      </c>
      <c r="F130" s="550">
        <v>1974</v>
      </c>
      <c r="S130"/>
      <c r="T130"/>
      <c r="U130"/>
      <c r="V130"/>
      <c r="W130"/>
      <c r="X130"/>
      <c r="Y130"/>
      <c r="Z130"/>
      <c r="AA130"/>
      <c r="AB130"/>
    </row>
    <row r="131" spans="1:28">
      <c r="A131" s="550"/>
      <c r="B131" s="550">
        <v>201510</v>
      </c>
      <c r="C131" s="550">
        <v>8879</v>
      </c>
      <c r="D131" s="550">
        <v>10026</v>
      </c>
      <c r="E131" s="550">
        <v>3379</v>
      </c>
      <c r="F131" s="550">
        <v>1712</v>
      </c>
      <c r="S131"/>
      <c r="T131"/>
      <c r="U131"/>
      <c r="V131"/>
      <c r="W131"/>
      <c r="X131"/>
      <c r="Y131"/>
      <c r="Z131"/>
      <c r="AA131"/>
      <c r="AB131"/>
    </row>
    <row r="132" spans="1:28">
      <c r="A132" s="550"/>
      <c r="B132" s="550">
        <v>201511</v>
      </c>
      <c r="C132" s="550">
        <v>8120</v>
      </c>
      <c r="D132" s="550">
        <v>10656</v>
      </c>
      <c r="E132" s="550">
        <v>3069</v>
      </c>
      <c r="F132" s="550">
        <v>1715</v>
      </c>
      <c r="S132"/>
      <c r="T132"/>
      <c r="U132"/>
      <c r="V132"/>
      <c r="W132"/>
      <c r="X132"/>
      <c r="Y132"/>
      <c r="Z132"/>
      <c r="AA132"/>
      <c r="AB132"/>
    </row>
    <row r="133" spans="1:28">
      <c r="A133" s="554" t="s">
        <v>1160</v>
      </c>
      <c r="B133" s="550">
        <v>201512</v>
      </c>
      <c r="C133" s="550">
        <v>6794</v>
      </c>
      <c r="D133" s="550">
        <v>11244</v>
      </c>
      <c r="E133" s="550">
        <v>2900</v>
      </c>
      <c r="F133" s="550">
        <v>1929</v>
      </c>
      <c r="S133"/>
      <c r="T133"/>
      <c r="U133"/>
      <c r="V133"/>
      <c r="W133"/>
      <c r="X133"/>
      <c r="Y133"/>
      <c r="Z133"/>
      <c r="AA133"/>
      <c r="AB133"/>
    </row>
    <row r="134" spans="1:28">
      <c r="A134" s="550"/>
      <c r="B134" s="550">
        <v>201601</v>
      </c>
      <c r="C134" s="550">
        <v>7784</v>
      </c>
      <c r="D134" s="550">
        <v>10389</v>
      </c>
      <c r="E134" s="550">
        <v>3744</v>
      </c>
      <c r="F134" s="550">
        <v>1855</v>
      </c>
      <c r="S134"/>
      <c r="T134"/>
      <c r="U134"/>
      <c r="V134"/>
      <c r="W134"/>
      <c r="X134"/>
      <c r="Y134"/>
      <c r="Z134"/>
      <c r="AA134"/>
      <c r="AB134"/>
    </row>
    <row r="135" spans="1:28">
      <c r="B135" s="550">
        <v>201602</v>
      </c>
      <c r="C135" s="550">
        <v>6835</v>
      </c>
      <c r="D135" s="550">
        <v>10407</v>
      </c>
      <c r="E135" s="550">
        <v>3166</v>
      </c>
      <c r="F135" s="550">
        <v>1929</v>
      </c>
      <c r="S135"/>
      <c r="T135"/>
      <c r="U135"/>
      <c r="V135"/>
      <c r="W135"/>
      <c r="X135"/>
      <c r="Y135"/>
      <c r="Z135"/>
      <c r="AA135"/>
      <c r="AB135"/>
    </row>
    <row r="136" spans="1:28">
      <c r="A136" s="554" t="s">
        <v>1053</v>
      </c>
      <c r="B136" s="550">
        <v>201603</v>
      </c>
      <c r="C136" s="550">
        <v>8291</v>
      </c>
      <c r="D136" s="550">
        <v>10859</v>
      </c>
      <c r="E136" s="550">
        <v>3369</v>
      </c>
      <c r="F136" s="550">
        <v>2027</v>
      </c>
      <c r="S136"/>
      <c r="T136"/>
      <c r="U136"/>
      <c r="V136"/>
      <c r="W136"/>
      <c r="X136"/>
      <c r="Y136"/>
      <c r="Z136"/>
      <c r="AA136"/>
      <c r="AB136"/>
    </row>
    <row r="137" spans="1:28">
      <c r="A137" s="550"/>
      <c r="B137" s="550">
        <v>201604</v>
      </c>
      <c r="C137" s="550">
        <v>6596</v>
      </c>
      <c r="D137" s="550">
        <v>10898</v>
      </c>
      <c r="E137" s="550">
        <v>2959</v>
      </c>
      <c r="F137" s="550">
        <v>1959</v>
      </c>
      <c r="S137"/>
      <c r="T137"/>
      <c r="U137"/>
      <c r="V137"/>
      <c r="W137"/>
      <c r="X137"/>
      <c r="Y137"/>
      <c r="Z137"/>
      <c r="AA137"/>
      <c r="AB137"/>
    </row>
    <row r="138" spans="1:28">
      <c r="A138" s="550"/>
      <c r="B138" s="550">
        <v>201605</v>
      </c>
      <c r="C138" s="550">
        <v>7686</v>
      </c>
      <c r="D138" s="550">
        <v>11187</v>
      </c>
      <c r="E138" s="550">
        <v>3071</v>
      </c>
      <c r="F138" s="550">
        <v>2101</v>
      </c>
      <c r="S138"/>
      <c r="T138"/>
      <c r="U138"/>
      <c r="V138"/>
      <c r="W138"/>
      <c r="X138"/>
      <c r="Y138"/>
      <c r="Z138"/>
      <c r="AA138"/>
      <c r="AB138"/>
    </row>
    <row r="139" spans="1:28">
      <c r="A139" s="554" t="s">
        <v>1161</v>
      </c>
      <c r="B139" s="550">
        <v>201606</v>
      </c>
      <c r="C139" s="550">
        <v>9584</v>
      </c>
      <c r="D139" s="550">
        <v>10741</v>
      </c>
      <c r="E139" s="550">
        <v>3713</v>
      </c>
      <c r="F139" s="550">
        <v>1955</v>
      </c>
      <c r="S139"/>
      <c r="T139"/>
      <c r="U139"/>
      <c r="V139"/>
      <c r="W139"/>
      <c r="X139"/>
      <c r="Y139"/>
      <c r="Z139"/>
      <c r="AA139"/>
      <c r="AB139"/>
    </row>
    <row r="140" spans="1:28">
      <c r="A140" s="550"/>
      <c r="B140" s="550">
        <v>201607</v>
      </c>
      <c r="C140" s="550">
        <v>8167</v>
      </c>
      <c r="D140" s="550">
        <v>11772</v>
      </c>
      <c r="E140" s="550">
        <v>2942</v>
      </c>
      <c r="F140" s="550">
        <v>2061</v>
      </c>
      <c r="S140"/>
      <c r="T140"/>
      <c r="U140"/>
      <c r="V140"/>
      <c r="W140"/>
      <c r="X140"/>
      <c r="Y140"/>
      <c r="Z140"/>
      <c r="AA140"/>
      <c r="AB140"/>
    </row>
    <row r="141" spans="1:28">
      <c r="A141" s="550"/>
      <c r="B141" s="550">
        <v>201608</v>
      </c>
      <c r="C141" s="550">
        <v>8813</v>
      </c>
      <c r="D141" s="550">
        <v>11666</v>
      </c>
      <c r="E141" s="550">
        <v>3327</v>
      </c>
      <c r="F141" s="550">
        <v>2161</v>
      </c>
      <c r="S141"/>
      <c r="T141"/>
      <c r="U141"/>
      <c r="V141"/>
      <c r="W141"/>
      <c r="X141"/>
      <c r="Y141"/>
      <c r="Z141"/>
      <c r="AA141"/>
      <c r="AB141"/>
    </row>
    <row r="142" spans="1:28">
      <c r="A142" s="554" t="s">
        <v>1162</v>
      </c>
      <c r="B142" s="550">
        <v>201609</v>
      </c>
      <c r="C142" s="550">
        <v>9652</v>
      </c>
      <c r="D142" s="550">
        <v>11270</v>
      </c>
      <c r="E142" s="550">
        <v>3658</v>
      </c>
      <c r="F142" s="550">
        <v>2089</v>
      </c>
      <c r="S142"/>
      <c r="T142"/>
      <c r="U142"/>
      <c r="V142"/>
      <c r="W142"/>
      <c r="X142"/>
      <c r="Y142"/>
      <c r="Z142"/>
      <c r="AA142"/>
      <c r="AB142"/>
    </row>
    <row r="143" spans="1:28">
      <c r="A143" s="550"/>
      <c r="B143" s="550">
        <v>201610</v>
      </c>
      <c r="C143" s="550">
        <v>10172</v>
      </c>
      <c r="D143" s="550">
        <v>11476</v>
      </c>
      <c r="E143" s="550">
        <v>4077</v>
      </c>
      <c r="F143" s="550">
        <v>2053</v>
      </c>
      <c r="S143"/>
      <c r="T143"/>
      <c r="U143"/>
      <c r="V143"/>
      <c r="W143"/>
      <c r="X143"/>
      <c r="Y143"/>
      <c r="Z143"/>
      <c r="AA143"/>
      <c r="AB143"/>
    </row>
    <row r="144" spans="1:28">
      <c r="A144" s="550"/>
      <c r="B144" s="550">
        <v>201611</v>
      </c>
      <c r="C144" s="550">
        <v>9754</v>
      </c>
      <c r="D144" s="550">
        <v>11539</v>
      </c>
      <c r="E144" s="550">
        <v>3526</v>
      </c>
      <c r="F144" s="550">
        <v>2163</v>
      </c>
      <c r="S144"/>
      <c r="T144"/>
      <c r="U144"/>
      <c r="V144"/>
      <c r="W144"/>
      <c r="X144"/>
      <c r="Y144"/>
      <c r="Z144"/>
      <c r="AA144"/>
      <c r="AB144"/>
    </row>
    <row r="145" spans="1:28">
      <c r="A145" s="554" t="s">
        <v>1163</v>
      </c>
      <c r="B145" s="550">
        <v>201612</v>
      </c>
      <c r="C145" s="550">
        <v>8055</v>
      </c>
      <c r="D145" s="550">
        <v>11833</v>
      </c>
      <c r="E145" s="550">
        <v>2820</v>
      </c>
      <c r="F145" s="550">
        <v>2218</v>
      </c>
      <c r="S145"/>
      <c r="T145"/>
      <c r="U145"/>
      <c r="V145"/>
      <c r="W145"/>
      <c r="X145"/>
      <c r="Y145"/>
      <c r="Z145"/>
      <c r="AA145"/>
      <c r="AB145"/>
    </row>
    <row r="146" spans="1:28">
      <c r="B146" s="550">
        <v>201701</v>
      </c>
      <c r="C146" s="550">
        <v>9492</v>
      </c>
      <c r="D146" s="550">
        <v>11463</v>
      </c>
      <c r="E146" s="550">
        <v>3919</v>
      </c>
      <c r="F146" s="550">
        <v>2259</v>
      </c>
      <c r="S146"/>
      <c r="T146"/>
      <c r="U146"/>
      <c r="V146"/>
      <c r="W146"/>
      <c r="X146"/>
      <c r="Y146"/>
      <c r="Z146"/>
      <c r="AA146"/>
      <c r="AB146"/>
    </row>
    <row r="147" spans="1:28">
      <c r="B147" s="550">
        <v>201702</v>
      </c>
      <c r="C147" s="550">
        <v>8184</v>
      </c>
      <c r="D147" s="550">
        <v>11006</v>
      </c>
      <c r="E147" s="550">
        <v>3164</v>
      </c>
      <c r="F147" s="550">
        <v>2076</v>
      </c>
      <c r="S147"/>
      <c r="T147"/>
      <c r="U147"/>
      <c r="V147"/>
      <c r="W147"/>
      <c r="X147"/>
      <c r="Y147"/>
      <c r="Z147"/>
      <c r="AA147"/>
      <c r="AB147"/>
    </row>
    <row r="148" spans="1:28">
      <c r="A148" s="554" t="s">
        <v>1109</v>
      </c>
      <c r="B148" s="550">
        <v>201703</v>
      </c>
      <c r="C148" s="550">
        <v>9744</v>
      </c>
      <c r="D148" s="550">
        <v>12799</v>
      </c>
      <c r="E148" s="550">
        <v>3536</v>
      </c>
      <c r="F148" s="550">
        <v>2689</v>
      </c>
      <c r="S148"/>
      <c r="T148"/>
      <c r="U148"/>
      <c r="V148"/>
      <c r="W148"/>
      <c r="X148"/>
      <c r="Y148"/>
      <c r="Z148"/>
      <c r="AA148"/>
      <c r="AB148"/>
    </row>
    <row r="149" spans="1:28">
      <c r="A149" s="550"/>
      <c r="B149" s="550">
        <v>201704</v>
      </c>
      <c r="C149" s="550">
        <v>7350</v>
      </c>
      <c r="D149" s="550">
        <v>11104</v>
      </c>
      <c r="E149" s="550">
        <v>2859</v>
      </c>
      <c r="F149" s="550">
        <v>2156</v>
      </c>
      <c r="S149"/>
      <c r="T149"/>
      <c r="U149"/>
      <c r="V149"/>
      <c r="W149"/>
      <c r="X149"/>
      <c r="Y149"/>
      <c r="Z149"/>
      <c r="AA149"/>
      <c r="AB149"/>
    </row>
    <row r="150" spans="1:28">
      <c r="A150" s="550"/>
      <c r="B150" s="550">
        <v>201705</v>
      </c>
      <c r="C150" s="550">
        <v>9191</v>
      </c>
      <c r="D150" s="550">
        <v>12940</v>
      </c>
      <c r="E150" s="550">
        <v>3345</v>
      </c>
      <c r="F150" s="550">
        <v>2438</v>
      </c>
      <c r="S150"/>
      <c r="T150"/>
      <c r="U150"/>
      <c r="V150"/>
      <c r="W150"/>
      <c r="X150"/>
      <c r="Y150"/>
      <c r="Z150"/>
      <c r="AA150"/>
      <c r="AB150"/>
    </row>
    <row r="151" spans="1:28">
      <c r="A151" s="554" t="s">
        <v>1164</v>
      </c>
      <c r="B151" s="550">
        <v>201706</v>
      </c>
      <c r="C151" s="550">
        <v>11422</v>
      </c>
      <c r="D151" s="550">
        <v>12126</v>
      </c>
      <c r="E151" s="550">
        <v>3992</v>
      </c>
      <c r="F151" s="550">
        <v>2146</v>
      </c>
      <c r="S151"/>
      <c r="T151"/>
      <c r="U151"/>
      <c r="V151"/>
      <c r="W151"/>
      <c r="X151"/>
      <c r="Y151"/>
      <c r="Z151"/>
      <c r="AA151"/>
      <c r="AB151"/>
    </row>
    <row r="152" spans="1:28">
      <c r="A152" s="550"/>
      <c r="B152" s="550">
        <v>201707</v>
      </c>
      <c r="C152" s="550">
        <v>8104</v>
      </c>
      <c r="D152" s="550">
        <v>13108</v>
      </c>
      <c r="E152" s="550">
        <v>2930</v>
      </c>
      <c r="F152" s="550">
        <v>2228</v>
      </c>
      <c r="S152"/>
      <c r="T152"/>
      <c r="U152"/>
      <c r="V152"/>
      <c r="W152"/>
      <c r="X152"/>
      <c r="Y152"/>
      <c r="Z152"/>
      <c r="AA152"/>
      <c r="AB152"/>
    </row>
    <row r="153" spans="1:28">
      <c r="A153" s="550"/>
      <c r="B153" s="550">
        <v>201708</v>
      </c>
      <c r="C153" s="550">
        <v>9077</v>
      </c>
      <c r="D153" s="550">
        <v>13127</v>
      </c>
      <c r="E153" s="550">
        <v>3369</v>
      </c>
      <c r="F153" s="550">
        <v>2286</v>
      </c>
      <c r="S153"/>
      <c r="T153"/>
      <c r="U153"/>
      <c r="V153"/>
      <c r="W153"/>
      <c r="X153"/>
      <c r="Y153"/>
      <c r="Z153"/>
      <c r="AA153"/>
      <c r="AB153"/>
    </row>
    <row r="154" spans="1:28">
      <c r="A154" s="554" t="s">
        <v>1165</v>
      </c>
      <c r="B154" s="550">
        <v>201709</v>
      </c>
      <c r="C154" s="550">
        <v>10344</v>
      </c>
      <c r="D154" s="550">
        <v>12302</v>
      </c>
      <c r="E154" s="550">
        <v>3575</v>
      </c>
      <c r="F154" s="550">
        <v>2247</v>
      </c>
      <c r="S154"/>
      <c r="T154"/>
      <c r="U154"/>
      <c r="V154"/>
      <c r="W154"/>
      <c r="X154"/>
      <c r="Y154"/>
      <c r="Z154"/>
      <c r="AA154"/>
      <c r="AB154"/>
    </row>
    <row r="155" spans="1:28">
      <c r="A155" s="550"/>
      <c r="B155" s="550">
        <v>201710</v>
      </c>
      <c r="C155" s="550">
        <v>11498</v>
      </c>
      <c r="D155" s="550">
        <v>12941</v>
      </c>
      <c r="E155" s="550">
        <v>3489</v>
      </c>
      <c r="F155" s="550">
        <v>2118</v>
      </c>
      <c r="S155"/>
      <c r="T155"/>
      <c r="U155"/>
      <c r="V155"/>
      <c r="W155"/>
      <c r="X155"/>
      <c r="Y155"/>
      <c r="Z155"/>
      <c r="AA155"/>
      <c r="AB155"/>
    </row>
    <row r="156" spans="1:28">
      <c r="A156" s="550"/>
      <c r="B156" s="550">
        <v>201711</v>
      </c>
      <c r="C156" s="550">
        <v>10302</v>
      </c>
      <c r="D156" s="550">
        <v>13684</v>
      </c>
      <c r="E156" s="550">
        <v>3752</v>
      </c>
      <c r="F156" s="550">
        <v>2187</v>
      </c>
      <c r="S156"/>
      <c r="T156"/>
      <c r="U156"/>
      <c r="V156"/>
      <c r="W156"/>
      <c r="X156"/>
      <c r="Y156"/>
      <c r="Z156"/>
      <c r="AA156"/>
      <c r="AB156"/>
    </row>
    <row r="157" spans="1:28">
      <c r="A157" s="554" t="s">
        <v>1166</v>
      </c>
      <c r="B157" s="550">
        <v>201712</v>
      </c>
      <c r="C157" s="550">
        <v>8386</v>
      </c>
      <c r="D157" s="550">
        <v>12828</v>
      </c>
      <c r="E157" s="550">
        <v>2676</v>
      </c>
      <c r="F157" s="550">
        <v>2117</v>
      </c>
      <c r="S157"/>
      <c r="T157"/>
      <c r="U157"/>
      <c r="V157"/>
      <c r="W157"/>
      <c r="X157"/>
      <c r="Y157"/>
      <c r="Z157"/>
      <c r="AA157"/>
      <c r="AB157"/>
    </row>
    <row r="158" spans="1:28">
      <c r="B158" s="550">
        <v>201801</v>
      </c>
      <c r="C158" s="550">
        <v>10725</v>
      </c>
      <c r="D158" s="550">
        <v>12461</v>
      </c>
      <c r="E158" s="550">
        <v>3640</v>
      </c>
      <c r="F158" s="550">
        <v>2073</v>
      </c>
      <c r="S158"/>
      <c r="T158"/>
      <c r="U158"/>
      <c r="V158"/>
      <c r="W158"/>
      <c r="X158"/>
      <c r="Y158"/>
      <c r="Z158"/>
      <c r="AA158"/>
      <c r="AB158"/>
    </row>
    <row r="159" spans="1:28">
      <c r="B159" s="550">
        <v>201802</v>
      </c>
      <c r="C159" s="550">
        <v>8220</v>
      </c>
      <c r="D159" s="550">
        <v>10896</v>
      </c>
      <c r="E159" s="550">
        <v>2863</v>
      </c>
      <c r="F159" s="550">
        <v>1896</v>
      </c>
      <c r="S159"/>
      <c r="T159"/>
      <c r="U159"/>
      <c r="V159"/>
      <c r="W159"/>
      <c r="X159"/>
      <c r="Y159"/>
      <c r="Z159"/>
      <c r="AA159"/>
      <c r="AB159"/>
    </row>
    <row r="160" spans="1:28">
      <c r="A160" s="554" t="s">
        <v>1202</v>
      </c>
      <c r="B160" s="550">
        <v>201803</v>
      </c>
      <c r="C160" s="550">
        <v>9937</v>
      </c>
      <c r="D160" s="550">
        <v>10732</v>
      </c>
      <c r="E160" s="550">
        <v>3516</v>
      </c>
      <c r="F160" s="550">
        <v>1904</v>
      </c>
      <c r="S160"/>
      <c r="T160"/>
      <c r="U160"/>
      <c r="V160"/>
      <c r="W160"/>
      <c r="X160"/>
      <c r="Y160"/>
      <c r="Z160"/>
      <c r="AA160"/>
      <c r="AB160"/>
    </row>
    <row r="161" spans="1:28">
      <c r="A161" s="550"/>
      <c r="B161" s="550">
        <v>201804</v>
      </c>
      <c r="C161" s="550">
        <v>7414</v>
      </c>
      <c r="D161" s="550">
        <v>9855</v>
      </c>
      <c r="E161" s="550">
        <v>2532</v>
      </c>
      <c r="F161" s="550">
        <v>1699</v>
      </c>
      <c r="S161"/>
      <c r="T161"/>
      <c r="U161"/>
      <c r="V161"/>
      <c r="W161"/>
      <c r="X161"/>
      <c r="Y161"/>
      <c r="Z161"/>
      <c r="AA161"/>
      <c r="AB161"/>
    </row>
    <row r="162" spans="1:28">
      <c r="A162" s="550"/>
      <c r="B162" s="550">
        <v>201805</v>
      </c>
      <c r="C162" s="550">
        <v>10126</v>
      </c>
      <c r="D162" s="550">
        <v>12126</v>
      </c>
      <c r="E162" s="550">
        <v>3443</v>
      </c>
      <c r="F162" s="550">
        <v>2166</v>
      </c>
      <c r="S162"/>
      <c r="T162"/>
      <c r="U162"/>
      <c r="V162"/>
      <c r="W162"/>
      <c r="X162"/>
      <c r="Y162"/>
      <c r="Z162"/>
      <c r="AA162"/>
      <c r="AB162"/>
    </row>
    <row r="163" spans="1:28">
      <c r="A163" s="554" t="s">
        <v>1203</v>
      </c>
      <c r="B163" s="550">
        <v>201806</v>
      </c>
      <c r="C163" s="550">
        <v>10947</v>
      </c>
      <c r="D163" s="550">
        <v>11501</v>
      </c>
      <c r="E163" s="550">
        <v>3543</v>
      </c>
      <c r="F163" s="550">
        <v>1952</v>
      </c>
      <c r="S163"/>
      <c r="T163"/>
      <c r="U163"/>
      <c r="V163"/>
      <c r="W163"/>
      <c r="X163"/>
      <c r="Y163"/>
      <c r="Z163"/>
      <c r="AA163"/>
      <c r="AB163"/>
    </row>
    <row r="164" spans="1:28">
      <c r="A164" s="550"/>
      <c r="B164" s="550">
        <v>201807</v>
      </c>
      <c r="C164" s="550">
        <v>8789</v>
      </c>
      <c r="D164" s="550">
        <v>12673</v>
      </c>
      <c r="E164" s="550">
        <v>2832</v>
      </c>
      <c r="F164" s="550">
        <v>2065</v>
      </c>
      <c r="S164"/>
      <c r="T164"/>
      <c r="U164"/>
      <c r="V164"/>
      <c r="W164"/>
      <c r="X164"/>
      <c r="Y164"/>
      <c r="Z164"/>
      <c r="AA164"/>
      <c r="AB164"/>
    </row>
    <row r="165" spans="1:28">
      <c r="A165" s="550"/>
      <c r="B165" s="550">
        <v>201808</v>
      </c>
      <c r="C165" s="550">
        <v>9365</v>
      </c>
      <c r="D165" s="550">
        <v>12326</v>
      </c>
      <c r="E165" s="550">
        <v>3145</v>
      </c>
      <c r="F165" s="550">
        <v>2048</v>
      </c>
      <c r="S165"/>
      <c r="T165"/>
      <c r="U165"/>
      <c r="V165"/>
      <c r="W165"/>
      <c r="X165"/>
      <c r="Y165"/>
      <c r="Z165"/>
      <c r="AA165"/>
      <c r="AB165"/>
    </row>
    <row r="166" spans="1:28">
      <c r="A166" s="554" t="s">
        <v>1204</v>
      </c>
      <c r="B166" s="550">
        <v>201809</v>
      </c>
      <c r="C166" s="550">
        <v>10141</v>
      </c>
      <c r="D166" s="550">
        <v>10602</v>
      </c>
      <c r="E166" s="550">
        <v>3149</v>
      </c>
      <c r="F166" s="550">
        <v>1748</v>
      </c>
      <c r="S166"/>
      <c r="T166"/>
      <c r="U166"/>
      <c r="V166"/>
      <c r="W166"/>
      <c r="X166"/>
      <c r="Y166"/>
      <c r="Z166"/>
      <c r="AA166"/>
      <c r="AB166"/>
    </row>
    <row r="167" spans="1:28">
      <c r="A167" s="550"/>
      <c r="B167" s="550">
        <v>201810</v>
      </c>
      <c r="C167" s="550">
        <v>12674</v>
      </c>
      <c r="D167" s="550">
        <v>11275</v>
      </c>
      <c r="E167" s="550">
        <v>3395</v>
      </c>
      <c r="F167" s="550">
        <v>1709</v>
      </c>
      <c r="S167"/>
      <c r="T167"/>
      <c r="U167"/>
      <c r="V167"/>
      <c r="W167"/>
      <c r="X167"/>
      <c r="Y167"/>
      <c r="Z167"/>
      <c r="AA167"/>
      <c r="AB167"/>
    </row>
    <row r="168" spans="1:28">
      <c r="A168" s="550"/>
      <c r="B168" s="550">
        <v>201811</v>
      </c>
      <c r="C168" s="550">
        <v>10643</v>
      </c>
      <c r="D168" s="550">
        <v>10307</v>
      </c>
      <c r="E168" s="550">
        <v>3092</v>
      </c>
      <c r="F168" s="550">
        <v>1702</v>
      </c>
      <c r="S168"/>
      <c r="T168"/>
      <c r="U168"/>
      <c r="V168"/>
      <c r="W168"/>
      <c r="X168"/>
      <c r="Y168"/>
      <c r="Z168"/>
      <c r="AA168"/>
      <c r="AB168"/>
    </row>
    <row r="169" spans="1:28">
      <c r="A169" s="554" t="s">
        <v>1205</v>
      </c>
      <c r="B169" s="550">
        <v>201812</v>
      </c>
      <c r="C169" s="550">
        <v>8110</v>
      </c>
      <c r="D169" s="550">
        <v>10127</v>
      </c>
      <c r="E169" s="550">
        <v>2647</v>
      </c>
      <c r="F169" s="550">
        <v>1619</v>
      </c>
      <c r="S169"/>
      <c r="T169"/>
      <c r="U169"/>
      <c r="V169"/>
      <c r="W169"/>
      <c r="X169"/>
      <c r="Y169"/>
      <c r="Z169"/>
      <c r="AA169"/>
      <c r="AB169"/>
    </row>
    <row r="170" spans="1:28">
      <c r="B170" s="550"/>
      <c r="C170" s="550"/>
      <c r="D170" s="550"/>
      <c r="E170" s="550"/>
      <c r="F170" s="550"/>
      <c r="S170"/>
      <c r="T170"/>
      <c r="U170"/>
      <c r="V170"/>
      <c r="W170"/>
      <c r="X170"/>
      <c r="Y170"/>
      <c r="Z170"/>
      <c r="AA170"/>
      <c r="AB170"/>
    </row>
    <row r="171" spans="1:28">
      <c r="S171"/>
      <c r="T171"/>
      <c r="U171"/>
      <c r="V171"/>
      <c r="W171"/>
      <c r="X171"/>
      <c r="Y171"/>
      <c r="Z171"/>
      <c r="AA171"/>
      <c r="AB171"/>
    </row>
  </sheetData>
  <mergeCells count="1">
    <mergeCell ref="M1:N1"/>
  </mergeCells>
  <hyperlinks>
    <hyperlink ref="M1:N1" location="Contents!A1" display="Back to Contents" xr:uid="{00000000-0004-0000-2E00-000000000000}"/>
  </hyperlinks>
  <pageMargins left="0.75" right="0.75" top="1" bottom="1" header="0.5" footer="0.5"/>
  <pageSetup paperSize="9" orientation="landscape" horizontalDpi="4294967292" verticalDpi="4294967292"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5" tint="0.39997558519241921"/>
  </sheetPr>
  <dimension ref="A1:AK122"/>
  <sheetViews>
    <sheetView workbookViewId="0">
      <selection activeCell="M1" sqref="M1:N1"/>
    </sheetView>
  </sheetViews>
  <sheetFormatPr defaultColWidth="8.85546875" defaultRowHeight="12.75"/>
  <cols>
    <col min="1" max="1" width="8" style="549" customWidth="1"/>
    <col min="2" max="16384" width="8.85546875" style="549"/>
  </cols>
  <sheetData>
    <row r="1" spans="1:37" ht="24" customHeight="1">
      <c r="A1" s="555" t="s">
        <v>353</v>
      </c>
      <c r="B1" s="555"/>
      <c r="C1" s="555"/>
      <c r="D1" s="555"/>
      <c r="E1" s="555"/>
      <c r="F1" s="556"/>
      <c r="G1" s="556"/>
      <c r="H1" s="556"/>
      <c r="I1" s="556"/>
      <c r="J1" s="556"/>
      <c r="K1" s="556"/>
      <c r="L1" s="557"/>
      <c r="M1" s="684" t="s">
        <v>473</v>
      </c>
      <c r="N1" s="684"/>
      <c r="O1" s="557"/>
      <c r="P1" s="557"/>
      <c r="Q1" s="557"/>
      <c r="R1" s="557"/>
      <c r="S1" s="557"/>
      <c r="T1" s="557"/>
      <c r="U1" s="557"/>
      <c r="V1" s="557"/>
    </row>
    <row r="2" spans="1:37" ht="17.25" customHeight="1">
      <c r="A2" s="552" t="s">
        <v>174</v>
      </c>
    </row>
    <row r="3" spans="1:37" ht="55.5" customHeight="1">
      <c r="A3" s="549" t="s">
        <v>458</v>
      </c>
      <c r="B3" s="549" t="s">
        <v>455</v>
      </c>
      <c r="C3" s="558" t="s">
        <v>921</v>
      </c>
      <c r="D3" s="558" t="s">
        <v>922</v>
      </c>
      <c r="E3" s="558" t="s">
        <v>924</v>
      </c>
      <c r="F3" s="558" t="s">
        <v>923</v>
      </c>
      <c r="G3" s="558" t="s">
        <v>925</v>
      </c>
      <c r="H3" s="558" t="s">
        <v>926</v>
      </c>
      <c r="I3" s="558" t="s">
        <v>927</v>
      </c>
      <c r="J3" s="559" t="s">
        <v>175</v>
      </c>
      <c r="K3" s="559" t="s">
        <v>457</v>
      </c>
      <c r="L3" s="559" t="s">
        <v>524</v>
      </c>
      <c r="M3" s="559" t="s">
        <v>525</v>
      </c>
      <c r="N3" s="559" t="s">
        <v>526</v>
      </c>
      <c r="O3" s="559" t="s">
        <v>527</v>
      </c>
      <c r="P3" s="559" t="s">
        <v>528</v>
      </c>
      <c r="Q3" s="559" t="s">
        <v>529</v>
      </c>
      <c r="R3" s="559" t="s">
        <v>530</v>
      </c>
      <c r="S3" s="559"/>
      <c r="T3"/>
      <c r="U3"/>
      <c r="V3"/>
      <c r="W3"/>
      <c r="X3"/>
      <c r="Y3"/>
      <c r="Z3"/>
      <c r="AA3"/>
      <c r="AB3"/>
      <c r="AC3"/>
      <c r="AD3"/>
      <c r="AE3"/>
      <c r="AF3"/>
      <c r="AG3"/>
      <c r="AH3"/>
      <c r="AI3"/>
      <c r="AJ3"/>
      <c r="AK3"/>
    </row>
    <row r="4" spans="1:37">
      <c r="A4" s="550">
        <v>2005</v>
      </c>
      <c r="B4" s="550" t="s">
        <v>1214</v>
      </c>
      <c r="C4" s="558"/>
      <c r="D4" s="558"/>
      <c r="E4" s="558"/>
      <c r="F4" s="558"/>
      <c r="G4" s="558"/>
      <c r="H4" s="558"/>
      <c r="I4" s="558"/>
      <c r="J4" s="559"/>
      <c r="K4" s="559"/>
      <c r="L4" s="559"/>
      <c r="M4" s="559"/>
      <c r="N4" s="559"/>
      <c r="O4" s="559"/>
      <c r="P4" s="559"/>
      <c r="Q4" s="559"/>
      <c r="R4" s="559"/>
      <c r="T4"/>
      <c r="U4"/>
      <c r="V4"/>
      <c r="W4"/>
      <c r="X4"/>
      <c r="Y4"/>
      <c r="Z4"/>
      <c r="AA4"/>
      <c r="AB4"/>
      <c r="AC4"/>
      <c r="AD4"/>
      <c r="AE4"/>
      <c r="AF4"/>
      <c r="AG4"/>
      <c r="AH4"/>
      <c r="AI4"/>
      <c r="AJ4"/>
      <c r="AK4"/>
    </row>
    <row r="5" spans="1:37">
      <c r="A5" s="550">
        <v>2005</v>
      </c>
      <c r="B5" s="550" t="s">
        <v>1110</v>
      </c>
      <c r="C5" s="550">
        <v>64</v>
      </c>
      <c r="D5" s="550">
        <v>1393</v>
      </c>
      <c r="E5" s="550">
        <v>712</v>
      </c>
      <c r="F5" s="550">
        <v>3737</v>
      </c>
      <c r="G5" s="550">
        <v>3576</v>
      </c>
      <c r="H5" s="550">
        <v>3019</v>
      </c>
      <c r="I5" s="550">
        <v>7931</v>
      </c>
      <c r="J5" s="550">
        <v>3697</v>
      </c>
      <c r="K5" s="550">
        <v>1343</v>
      </c>
      <c r="L5" s="550">
        <v>35</v>
      </c>
      <c r="M5" s="550">
        <v>60</v>
      </c>
      <c r="N5" s="550">
        <v>104</v>
      </c>
      <c r="O5" s="550">
        <v>120</v>
      </c>
      <c r="P5" s="550">
        <v>135</v>
      </c>
      <c r="Q5" s="550">
        <v>271</v>
      </c>
      <c r="R5" s="550">
        <v>160</v>
      </c>
      <c r="T5"/>
      <c r="U5"/>
      <c r="V5"/>
      <c r="W5"/>
      <c r="X5"/>
      <c r="Y5"/>
      <c r="Z5"/>
      <c r="AA5"/>
      <c r="AB5"/>
      <c r="AC5"/>
      <c r="AD5"/>
      <c r="AE5"/>
      <c r="AF5"/>
      <c r="AG5"/>
      <c r="AH5"/>
      <c r="AI5"/>
      <c r="AJ5"/>
      <c r="AK5"/>
    </row>
    <row r="6" spans="1:37">
      <c r="A6" s="550">
        <v>2005</v>
      </c>
      <c r="B6" s="550" t="s">
        <v>178</v>
      </c>
      <c r="C6" s="550">
        <v>155</v>
      </c>
      <c r="D6" s="550">
        <v>2023</v>
      </c>
      <c r="E6" s="550">
        <v>1281</v>
      </c>
      <c r="F6" s="550">
        <v>4914</v>
      </c>
      <c r="G6" s="550">
        <v>4284</v>
      </c>
      <c r="H6" s="550">
        <v>2819</v>
      </c>
      <c r="I6" s="550">
        <v>8326</v>
      </c>
      <c r="J6" s="550">
        <v>2034</v>
      </c>
      <c r="K6" s="550">
        <v>1164</v>
      </c>
      <c r="L6" s="550">
        <v>16</v>
      </c>
      <c r="M6" s="550">
        <v>228</v>
      </c>
      <c r="N6" s="550">
        <v>115</v>
      </c>
      <c r="O6" s="550">
        <v>155</v>
      </c>
      <c r="P6" s="550">
        <v>47</v>
      </c>
      <c r="Q6" s="550">
        <v>131</v>
      </c>
      <c r="R6" s="550">
        <v>101</v>
      </c>
      <c r="T6"/>
      <c r="U6"/>
      <c r="V6"/>
      <c r="W6"/>
      <c r="X6"/>
      <c r="Y6"/>
      <c r="Z6"/>
      <c r="AA6"/>
      <c r="AB6"/>
      <c r="AC6"/>
      <c r="AD6"/>
      <c r="AE6"/>
      <c r="AF6"/>
      <c r="AG6"/>
      <c r="AH6"/>
      <c r="AI6"/>
      <c r="AJ6"/>
      <c r="AK6"/>
    </row>
    <row r="7" spans="1:37">
      <c r="A7" s="550">
        <v>2005</v>
      </c>
      <c r="B7" s="550" t="s">
        <v>179</v>
      </c>
      <c r="C7" s="550">
        <v>86</v>
      </c>
      <c r="D7" s="550">
        <v>1912</v>
      </c>
      <c r="E7" s="550">
        <v>1354</v>
      </c>
      <c r="F7" s="550">
        <v>5240</v>
      </c>
      <c r="G7" s="550">
        <v>3846</v>
      </c>
      <c r="H7" s="550">
        <v>2882</v>
      </c>
      <c r="I7" s="550">
        <v>7069</v>
      </c>
      <c r="J7" s="550">
        <v>1098</v>
      </c>
      <c r="K7" s="550">
        <v>604</v>
      </c>
      <c r="L7" s="550">
        <v>12</v>
      </c>
      <c r="M7" s="550">
        <v>195</v>
      </c>
      <c r="N7" s="550">
        <v>82</v>
      </c>
      <c r="O7" s="550">
        <v>96</v>
      </c>
      <c r="P7" s="550">
        <v>17</v>
      </c>
      <c r="Q7" s="550">
        <v>15</v>
      </c>
      <c r="R7" s="550">
        <v>27</v>
      </c>
      <c r="T7"/>
      <c r="U7"/>
      <c r="V7"/>
      <c r="W7"/>
      <c r="X7"/>
      <c r="Y7"/>
      <c r="Z7"/>
      <c r="AA7"/>
      <c r="AB7"/>
      <c r="AC7"/>
      <c r="AD7"/>
      <c r="AE7"/>
      <c r="AF7"/>
      <c r="AG7"/>
      <c r="AH7"/>
      <c r="AI7"/>
      <c r="AJ7"/>
      <c r="AK7"/>
    </row>
    <row r="8" spans="1:37">
      <c r="A8" s="550">
        <v>2006</v>
      </c>
      <c r="B8" s="550" t="s">
        <v>180</v>
      </c>
      <c r="C8" s="550">
        <v>145</v>
      </c>
      <c r="D8" s="550">
        <v>1763</v>
      </c>
      <c r="E8" s="550">
        <v>1517</v>
      </c>
      <c r="F8" s="550">
        <v>4230</v>
      </c>
      <c r="G8" s="550">
        <v>4477</v>
      </c>
      <c r="H8" s="550">
        <v>3292</v>
      </c>
      <c r="I8" s="550">
        <v>7469</v>
      </c>
      <c r="J8" s="550">
        <v>902</v>
      </c>
      <c r="K8" s="550">
        <v>619</v>
      </c>
      <c r="L8" s="550">
        <v>8</v>
      </c>
      <c r="M8" s="550">
        <v>80</v>
      </c>
      <c r="N8" s="550">
        <v>102</v>
      </c>
      <c r="O8" s="550">
        <v>220</v>
      </c>
      <c r="P8" s="550">
        <v>91</v>
      </c>
      <c r="Q8" s="550">
        <v>19</v>
      </c>
      <c r="R8" s="550">
        <v>23</v>
      </c>
      <c r="T8"/>
      <c r="U8"/>
      <c r="V8"/>
      <c r="W8"/>
      <c r="X8"/>
      <c r="Y8"/>
      <c r="Z8"/>
      <c r="AA8"/>
      <c r="AB8"/>
      <c r="AC8"/>
      <c r="AD8"/>
      <c r="AE8"/>
      <c r="AF8"/>
      <c r="AG8"/>
      <c r="AH8"/>
      <c r="AI8"/>
      <c r="AJ8"/>
      <c r="AK8"/>
    </row>
    <row r="9" spans="1:37">
      <c r="A9" s="550">
        <v>2006</v>
      </c>
      <c r="B9" s="550" t="s">
        <v>1111</v>
      </c>
      <c r="C9" s="550">
        <v>214</v>
      </c>
      <c r="D9" s="550">
        <v>1647</v>
      </c>
      <c r="E9" s="550">
        <v>1584</v>
      </c>
      <c r="F9" s="550">
        <v>3531</v>
      </c>
      <c r="G9" s="550">
        <v>4455</v>
      </c>
      <c r="H9" s="550">
        <v>3319</v>
      </c>
      <c r="I9" s="550">
        <v>6688</v>
      </c>
      <c r="J9" s="550">
        <v>670</v>
      </c>
      <c r="K9" s="550">
        <v>970</v>
      </c>
      <c r="L9" s="550">
        <v>9</v>
      </c>
      <c r="M9" s="550">
        <v>125</v>
      </c>
      <c r="N9" s="550">
        <v>161</v>
      </c>
      <c r="O9" s="550">
        <v>258</v>
      </c>
      <c r="P9" s="550">
        <v>340</v>
      </c>
      <c r="Q9" s="550">
        <v>10</v>
      </c>
      <c r="R9" s="550">
        <v>35</v>
      </c>
      <c r="T9"/>
      <c r="U9"/>
      <c r="V9"/>
      <c r="W9"/>
      <c r="X9"/>
      <c r="Y9"/>
      <c r="Z9"/>
      <c r="AA9"/>
      <c r="AB9"/>
      <c r="AC9"/>
      <c r="AD9"/>
      <c r="AE9"/>
      <c r="AF9"/>
      <c r="AG9"/>
      <c r="AH9"/>
      <c r="AI9"/>
      <c r="AJ9"/>
      <c r="AK9"/>
    </row>
    <row r="10" spans="1:37">
      <c r="A10" s="550">
        <v>2006</v>
      </c>
      <c r="B10" s="550" t="s">
        <v>181</v>
      </c>
      <c r="C10" s="550">
        <v>139</v>
      </c>
      <c r="D10" s="550">
        <v>1878</v>
      </c>
      <c r="E10" s="550">
        <v>1856</v>
      </c>
      <c r="F10" s="550">
        <v>4021</v>
      </c>
      <c r="G10" s="550">
        <v>4657</v>
      </c>
      <c r="H10" s="550">
        <v>3167</v>
      </c>
      <c r="I10" s="550">
        <v>7265</v>
      </c>
      <c r="J10" s="550">
        <v>612</v>
      </c>
      <c r="K10" s="550">
        <v>1261</v>
      </c>
      <c r="L10" s="550">
        <v>17</v>
      </c>
      <c r="M10" s="550">
        <v>191</v>
      </c>
      <c r="N10" s="550">
        <v>211</v>
      </c>
      <c r="O10" s="550">
        <v>380</v>
      </c>
      <c r="P10" s="550">
        <v>415</v>
      </c>
      <c r="Q10" s="550">
        <v>11</v>
      </c>
      <c r="R10" s="550">
        <v>26</v>
      </c>
      <c r="T10"/>
      <c r="U10"/>
      <c r="V10"/>
      <c r="W10"/>
      <c r="X10"/>
      <c r="Y10"/>
      <c r="Z10"/>
      <c r="AA10"/>
      <c r="AB10"/>
      <c r="AC10"/>
      <c r="AD10"/>
      <c r="AE10"/>
      <c r="AF10"/>
      <c r="AG10"/>
      <c r="AH10"/>
      <c r="AI10"/>
      <c r="AJ10"/>
      <c r="AK10"/>
    </row>
    <row r="11" spans="1:37">
      <c r="A11" s="550">
        <v>2006</v>
      </c>
      <c r="B11" s="550" t="s">
        <v>182</v>
      </c>
      <c r="C11" s="550">
        <v>129</v>
      </c>
      <c r="D11" s="550">
        <v>1658</v>
      </c>
      <c r="E11" s="550">
        <v>1508</v>
      </c>
      <c r="F11" s="550">
        <v>4377</v>
      </c>
      <c r="G11" s="550">
        <v>4399</v>
      </c>
      <c r="H11" s="550">
        <v>4195</v>
      </c>
      <c r="I11" s="550">
        <v>6186</v>
      </c>
      <c r="J11" s="550">
        <v>274</v>
      </c>
      <c r="K11" s="550">
        <v>978</v>
      </c>
      <c r="L11" s="550">
        <v>21</v>
      </c>
      <c r="M11" s="550">
        <v>169</v>
      </c>
      <c r="N11" s="550">
        <v>232</v>
      </c>
      <c r="O11" s="550">
        <v>198</v>
      </c>
      <c r="P11" s="550">
        <v>306</v>
      </c>
      <c r="Q11" s="550">
        <v>7</v>
      </c>
      <c r="R11" s="550">
        <v>38</v>
      </c>
      <c r="T11"/>
      <c r="U11"/>
      <c r="V11"/>
      <c r="W11"/>
      <c r="X11"/>
      <c r="Y11"/>
      <c r="Z11"/>
      <c r="AA11"/>
      <c r="AB11"/>
      <c r="AC11"/>
      <c r="AD11"/>
      <c r="AE11"/>
      <c r="AF11"/>
      <c r="AG11"/>
      <c r="AH11"/>
      <c r="AI11"/>
      <c r="AJ11"/>
      <c r="AK11"/>
    </row>
    <row r="12" spans="1:37">
      <c r="A12" s="550">
        <v>2007</v>
      </c>
      <c r="B12" s="550" t="s">
        <v>183</v>
      </c>
      <c r="C12" s="550">
        <v>210</v>
      </c>
      <c r="D12" s="550">
        <v>1674</v>
      </c>
      <c r="E12" s="550">
        <v>1768</v>
      </c>
      <c r="F12" s="550">
        <v>3990</v>
      </c>
      <c r="G12" s="550">
        <v>4163</v>
      </c>
      <c r="H12" s="550">
        <v>5308</v>
      </c>
      <c r="I12" s="550">
        <v>5908</v>
      </c>
      <c r="J12" s="550">
        <v>226</v>
      </c>
      <c r="K12" s="550">
        <v>1077</v>
      </c>
      <c r="L12" s="550">
        <v>19</v>
      </c>
      <c r="M12" s="550">
        <v>176</v>
      </c>
      <c r="N12" s="550">
        <v>236</v>
      </c>
      <c r="O12" s="550">
        <v>249</v>
      </c>
      <c r="P12" s="550">
        <v>350</v>
      </c>
      <c r="Q12" s="550">
        <v>6</v>
      </c>
      <c r="R12" s="550">
        <v>33</v>
      </c>
      <c r="T12"/>
      <c r="U12"/>
      <c r="V12"/>
      <c r="W12"/>
      <c r="X12"/>
      <c r="Y12"/>
      <c r="Z12"/>
      <c r="AA12"/>
      <c r="AB12"/>
      <c r="AC12"/>
      <c r="AD12"/>
      <c r="AE12"/>
      <c r="AF12"/>
      <c r="AG12"/>
      <c r="AH12"/>
      <c r="AI12"/>
      <c r="AJ12"/>
      <c r="AK12"/>
    </row>
    <row r="13" spans="1:37">
      <c r="A13" s="550">
        <v>2007</v>
      </c>
      <c r="B13" s="550" t="s">
        <v>1112</v>
      </c>
      <c r="C13" s="550">
        <v>226</v>
      </c>
      <c r="D13" s="550">
        <v>1327</v>
      </c>
      <c r="E13" s="550">
        <v>2054</v>
      </c>
      <c r="F13" s="550">
        <v>3081</v>
      </c>
      <c r="G13" s="550">
        <v>4224</v>
      </c>
      <c r="H13" s="550">
        <v>5512</v>
      </c>
      <c r="I13" s="550">
        <v>5590</v>
      </c>
      <c r="J13" s="550">
        <v>202</v>
      </c>
      <c r="K13" s="550">
        <v>904</v>
      </c>
      <c r="L13" s="550">
        <v>14</v>
      </c>
      <c r="M13" s="550">
        <v>72</v>
      </c>
      <c r="N13" s="550">
        <v>272</v>
      </c>
      <c r="O13" s="550">
        <v>231</v>
      </c>
      <c r="P13" s="550">
        <v>260</v>
      </c>
      <c r="Q13" s="550">
        <v>4</v>
      </c>
      <c r="R13" s="550">
        <v>40</v>
      </c>
      <c r="T13"/>
      <c r="U13"/>
      <c r="V13"/>
      <c r="W13"/>
      <c r="X13"/>
      <c r="Y13"/>
      <c r="Z13"/>
      <c r="AA13"/>
      <c r="AB13"/>
      <c r="AC13"/>
      <c r="AD13"/>
      <c r="AE13"/>
      <c r="AF13"/>
      <c r="AG13"/>
      <c r="AH13"/>
      <c r="AI13"/>
      <c r="AJ13"/>
      <c r="AK13"/>
    </row>
    <row r="14" spans="1:37">
      <c r="A14" s="550">
        <v>2007</v>
      </c>
      <c r="B14" s="550" t="s">
        <v>184</v>
      </c>
      <c r="C14" s="550">
        <v>169</v>
      </c>
      <c r="D14" s="550">
        <v>1856</v>
      </c>
      <c r="E14" s="550">
        <v>3036</v>
      </c>
      <c r="F14" s="550">
        <v>3359</v>
      </c>
      <c r="G14" s="550">
        <v>4331</v>
      </c>
      <c r="H14" s="550">
        <v>6128</v>
      </c>
      <c r="I14" s="550">
        <v>5592</v>
      </c>
      <c r="J14" s="550">
        <v>207</v>
      </c>
      <c r="K14" s="550">
        <v>956</v>
      </c>
      <c r="L14" s="550">
        <v>25</v>
      </c>
      <c r="M14" s="550">
        <v>24</v>
      </c>
      <c r="N14" s="550">
        <v>266</v>
      </c>
      <c r="O14" s="550">
        <v>237</v>
      </c>
      <c r="P14" s="550">
        <v>349</v>
      </c>
      <c r="Q14" s="550">
        <v>24</v>
      </c>
      <c r="R14" s="550">
        <v>17</v>
      </c>
      <c r="T14"/>
      <c r="U14"/>
      <c r="V14"/>
      <c r="W14"/>
      <c r="X14"/>
      <c r="Y14"/>
      <c r="Z14"/>
      <c r="AA14"/>
      <c r="AB14"/>
      <c r="AC14"/>
      <c r="AD14"/>
      <c r="AE14"/>
      <c r="AF14"/>
      <c r="AG14"/>
      <c r="AH14"/>
      <c r="AI14"/>
      <c r="AJ14"/>
      <c r="AK14"/>
    </row>
    <row r="15" spans="1:37">
      <c r="A15" s="550">
        <v>2007</v>
      </c>
      <c r="B15" s="550" t="s">
        <v>185</v>
      </c>
      <c r="C15" s="550">
        <v>201</v>
      </c>
      <c r="D15" s="550">
        <v>1809</v>
      </c>
      <c r="E15" s="550">
        <v>3115</v>
      </c>
      <c r="F15" s="550">
        <v>3899</v>
      </c>
      <c r="G15" s="550">
        <v>4697</v>
      </c>
      <c r="H15" s="550">
        <v>5519</v>
      </c>
      <c r="I15" s="550">
        <v>5031</v>
      </c>
      <c r="J15" s="550">
        <v>165</v>
      </c>
      <c r="K15" s="550">
        <v>747</v>
      </c>
      <c r="L15" s="550">
        <v>4</v>
      </c>
      <c r="M15" s="550">
        <v>34</v>
      </c>
      <c r="N15" s="550">
        <v>359</v>
      </c>
      <c r="O15" s="550">
        <v>165</v>
      </c>
      <c r="P15" s="550">
        <v>121</v>
      </c>
      <c r="Q15" s="550">
        <v>46</v>
      </c>
      <c r="R15" s="550">
        <v>5</v>
      </c>
      <c r="T15"/>
      <c r="U15"/>
      <c r="V15"/>
      <c r="W15"/>
      <c r="X15"/>
      <c r="Y15"/>
      <c r="Z15"/>
      <c r="AA15"/>
      <c r="AB15"/>
      <c r="AC15"/>
      <c r="AD15"/>
      <c r="AE15"/>
      <c r="AF15"/>
      <c r="AG15"/>
      <c r="AH15"/>
      <c r="AI15"/>
      <c r="AJ15"/>
      <c r="AK15"/>
    </row>
    <row r="16" spans="1:37">
      <c r="A16" s="550">
        <v>2008</v>
      </c>
      <c r="B16" s="550" t="s">
        <v>519</v>
      </c>
      <c r="C16" s="550">
        <v>315</v>
      </c>
      <c r="D16" s="550">
        <v>1989</v>
      </c>
      <c r="E16" s="550">
        <v>3119</v>
      </c>
      <c r="F16" s="550">
        <v>3929</v>
      </c>
      <c r="G16" s="550">
        <v>4822</v>
      </c>
      <c r="H16" s="550">
        <v>5200</v>
      </c>
      <c r="I16" s="550">
        <v>5035</v>
      </c>
      <c r="J16" s="550">
        <v>157</v>
      </c>
      <c r="K16" s="550">
        <v>837</v>
      </c>
      <c r="L16" s="550">
        <v>23</v>
      </c>
      <c r="M16" s="550">
        <v>264</v>
      </c>
      <c r="N16" s="550">
        <v>213</v>
      </c>
      <c r="O16" s="550">
        <v>217</v>
      </c>
      <c r="P16" s="550">
        <v>20</v>
      </c>
      <c r="Q16" s="550">
        <v>17</v>
      </c>
      <c r="R16" s="550">
        <v>73</v>
      </c>
      <c r="T16"/>
      <c r="U16"/>
      <c r="V16"/>
      <c r="W16"/>
      <c r="X16"/>
      <c r="Y16"/>
      <c r="Z16"/>
      <c r="AA16"/>
      <c r="AB16"/>
      <c r="AC16"/>
      <c r="AD16"/>
      <c r="AE16"/>
      <c r="AF16"/>
      <c r="AG16"/>
      <c r="AH16"/>
      <c r="AI16"/>
      <c r="AJ16"/>
      <c r="AK16"/>
    </row>
    <row r="17" spans="1:37">
      <c r="A17" s="550">
        <v>2008</v>
      </c>
      <c r="B17" s="550" t="s">
        <v>1113</v>
      </c>
      <c r="C17" s="550">
        <v>435</v>
      </c>
      <c r="D17" s="550">
        <v>2355</v>
      </c>
      <c r="E17" s="550">
        <v>2696</v>
      </c>
      <c r="F17" s="550">
        <v>3324</v>
      </c>
      <c r="G17" s="550">
        <v>4402</v>
      </c>
      <c r="H17" s="550">
        <v>5394</v>
      </c>
      <c r="I17" s="550">
        <v>3936</v>
      </c>
      <c r="J17" s="550">
        <v>137</v>
      </c>
      <c r="K17" s="550">
        <v>795</v>
      </c>
      <c r="L17" s="550">
        <v>27</v>
      </c>
      <c r="M17" s="550">
        <v>168</v>
      </c>
      <c r="N17" s="550">
        <v>229</v>
      </c>
      <c r="O17" s="550">
        <v>261</v>
      </c>
      <c r="P17" s="550">
        <v>6</v>
      </c>
      <c r="Q17" s="550">
        <v>5</v>
      </c>
      <c r="R17" s="550">
        <v>92</v>
      </c>
      <c r="T17"/>
      <c r="U17"/>
      <c r="V17"/>
      <c r="W17"/>
      <c r="X17"/>
      <c r="Y17"/>
      <c r="Z17"/>
      <c r="AA17"/>
      <c r="AB17"/>
      <c r="AC17"/>
      <c r="AD17"/>
      <c r="AE17"/>
      <c r="AF17"/>
      <c r="AG17"/>
      <c r="AH17"/>
      <c r="AI17"/>
      <c r="AJ17"/>
      <c r="AK17"/>
    </row>
    <row r="18" spans="1:37">
      <c r="A18" s="550">
        <v>2008</v>
      </c>
      <c r="B18" s="550" t="s">
        <v>520</v>
      </c>
      <c r="C18" s="550">
        <v>342</v>
      </c>
      <c r="D18" s="550">
        <v>1983</v>
      </c>
      <c r="E18" s="550">
        <v>2522</v>
      </c>
      <c r="F18" s="550">
        <v>3980</v>
      </c>
      <c r="G18" s="550">
        <v>3842</v>
      </c>
      <c r="H18" s="550">
        <v>4976</v>
      </c>
      <c r="I18" s="550">
        <v>3789</v>
      </c>
      <c r="J18" s="550">
        <v>136</v>
      </c>
      <c r="K18" s="550">
        <v>741</v>
      </c>
      <c r="L18" s="550">
        <v>24</v>
      </c>
      <c r="M18" s="550">
        <v>283</v>
      </c>
      <c r="N18" s="550">
        <v>163</v>
      </c>
      <c r="O18" s="550">
        <v>211</v>
      </c>
      <c r="P18" s="550">
        <v>1</v>
      </c>
      <c r="Q18" s="550">
        <v>13</v>
      </c>
      <c r="R18" s="550">
        <v>39</v>
      </c>
      <c r="T18"/>
      <c r="U18"/>
      <c r="V18"/>
      <c r="W18"/>
      <c r="X18"/>
      <c r="Y18"/>
      <c r="Z18"/>
      <c r="AA18"/>
      <c r="AB18"/>
      <c r="AC18"/>
      <c r="AD18"/>
      <c r="AE18"/>
      <c r="AF18"/>
      <c r="AG18"/>
      <c r="AH18"/>
      <c r="AI18"/>
      <c r="AJ18"/>
      <c r="AK18"/>
    </row>
    <row r="19" spans="1:37">
      <c r="A19" s="550">
        <v>2008</v>
      </c>
      <c r="B19" s="550" t="s">
        <v>521</v>
      </c>
      <c r="C19" s="550">
        <v>154</v>
      </c>
      <c r="D19" s="550">
        <v>1921</v>
      </c>
      <c r="E19" s="550">
        <v>3570</v>
      </c>
      <c r="F19" s="550">
        <v>4013</v>
      </c>
      <c r="G19" s="550">
        <v>3128</v>
      </c>
      <c r="H19" s="550">
        <v>4910</v>
      </c>
      <c r="I19" s="550">
        <v>3126</v>
      </c>
      <c r="J19" s="550">
        <v>181</v>
      </c>
      <c r="K19" s="550">
        <v>665</v>
      </c>
      <c r="L19" s="550">
        <v>41</v>
      </c>
      <c r="M19" s="550">
        <v>215</v>
      </c>
      <c r="N19" s="550">
        <v>165</v>
      </c>
      <c r="O19" s="550">
        <v>178</v>
      </c>
      <c r="P19" s="550">
        <v>0</v>
      </c>
      <c r="Q19" s="550">
        <v>10</v>
      </c>
      <c r="R19" s="550">
        <v>46</v>
      </c>
      <c r="T19"/>
      <c r="U19"/>
      <c r="V19"/>
      <c r="W19"/>
      <c r="X19"/>
      <c r="Y19"/>
      <c r="Z19"/>
      <c r="AA19"/>
      <c r="AB19"/>
      <c r="AC19"/>
      <c r="AD19"/>
      <c r="AE19"/>
      <c r="AF19"/>
      <c r="AG19"/>
      <c r="AH19"/>
      <c r="AI19"/>
      <c r="AJ19"/>
      <c r="AK19"/>
    </row>
    <row r="20" spans="1:37">
      <c r="A20" s="550">
        <v>2009</v>
      </c>
      <c r="B20" s="550" t="s">
        <v>561</v>
      </c>
      <c r="C20" s="550">
        <v>238</v>
      </c>
      <c r="D20" s="550">
        <v>1466</v>
      </c>
      <c r="E20" s="550">
        <v>2775</v>
      </c>
      <c r="F20" s="550">
        <v>3053</v>
      </c>
      <c r="G20" s="550">
        <v>2872</v>
      </c>
      <c r="H20" s="550">
        <v>3415</v>
      </c>
      <c r="I20" s="550">
        <v>2523</v>
      </c>
      <c r="J20" s="550">
        <v>110</v>
      </c>
      <c r="K20" s="550">
        <v>648</v>
      </c>
      <c r="L20" s="550">
        <v>12</v>
      </c>
      <c r="M20" s="550">
        <v>258</v>
      </c>
      <c r="N20" s="550">
        <v>135</v>
      </c>
      <c r="O20" s="550">
        <v>144</v>
      </c>
      <c r="P20" s="550">
        <v>0</v>
      </c>
      <c r="Q20" s="550">
        <v>4</v>
      </c>
      <c r="R20" s="550">
        <v>91</v>
      </c>
      <c r="T20"/>
      <c r="U20"/>
      <c r="V20"/>
      <c r="W20"/>
      <c r="X20"/>
      <c r="Y20"/>
      <c r="Z20"/>
      <c r="AA20"/>
      <c r="AB20"/>
      <c r="AC20"/>
      <c r="AD20"/>
      <c r="AE20"/>
      <c r="AF20"/>
      <c r="AG20"/>
      <c r="AH20"/>
      <c r="AI20"/>
      <c r="AJ20"/>
      <c r="AK20"/>
    </row>
    <row r="21" spans="1:37">
      <c r="A21" s="550">
        <v>2009</v>
      </c>
      <c r="B21" s="550" t="s">
        <v>1114</v>
      </c>
      <c r="C21" s="550">
        <v>172</v>
      </c>
      <c r="D21" s="550">
        <v>1469</v>
      </c>
      <c r="E21" s="550">
        <v>2330</v>
      </c>
      <c r="F21" s="550">
        <v>2313</v>
      </c>
      <c r="G21" s="550">
        <v>2836</v>
      </c>
      <c r="H21" s="550">
        <v>3514</v>
      </c>
      <c r="I21" s="550">
        <v>2236</v>
      </c>
      <c r="J21" s="550">
        <v>87</v>
      </c>
      <c r="K21" s="550">
        <v>573</v>
      </c>
      <c r="L21" s="550">
        <v>13</v>
      </c>
      <c r="M21" s="550">
        <v>197</v>
      </c>
      <c r="N21" s="550">
        <v>110</v>
      </c>
      <c r="O21" s="550">
        <v>165</v>
      </c>
      <c r="P21" s="550">
        <v>9</v>
      </c>
      <c r="Q21" s="550">
        <v>7</v>
      </c>
      <c r="R21" s="550">
        <v>70</v>
      </c>
      <c r="T21"/>
      <c r="U21"/>
      <c r="V21"/>
      <c r="W21"/>
      <c r="X21"/>
      <c r="Y21"/>
      <c r="Z21"/>
      <c r="AA21"/>
      <c r="AB21"/>
      <c r="AC21"/>
      <c r="AD21"/>
      <c r="AE21"/>
      <c r="AF21"/>
      <c r="AG21"/>
      <c r="AH21"/>
      <c r="AI21"/>
      <c r="AJ21"/>
      <c r="AK21"/>
    </row>
    <row r="22" spans="1:37">
      <c r="A22" s="550">
        <v>2009</v>
      </c>
      <c r="B22" s="550" t="s">
        <v>562</v>
      </c>
      <c r="C22" s="550">
        <v>324</v>
      </c>
      <c r="D22" s="550">
        <v>1727</v>
      </c>
      <c r="E22" s="550">
        <v>2544</v>
      </c>
      <c r="F22" s="550">
        <v>3198</v>
      </c>
      <c r="G22" s="550">
        <v>3105</v>
      </c>
      <c r="H22" s="550">
        <v>3661</v>
      </c>
      <c r="I22" s="550">
        <v>2320</v>
      </c>
      <c r="J22" s="550">
        <v>138</v>
      </c>
      <c r="K22" s="550">
        <v>607</v>
      </c>
      <c r="L22" s="550">
        <v>10</v>
      </c>
      <c r="M22" s="550">
        <v>215</v>
      </c>
      <c r="N22" s="550">
        <v>122</v>
      </c>
      <c r="O22" s="550">
        <v>202</v>
      </c>
      <c r="P22" s="550">
        <v>12</v>
      </c>
      <c r="Q22" s="550">
        <v>1</v>
      </c>
      <c r="R22" s="550">
        <v>44</v>
      </c>
      <c r="T22"/>
      <c r="U22"/>
      <c r="V22"/>
      <c r="W22"/>
      <c r="X22"/>
      <c r="Y22"/>
      <c r="Z22"/>
      <c r="AA22"/>
      <c r="AB22"/>
      <c r="AC22"/>
      <c r="AD22"/>
      <c r="AE22"/>
      <c r="AF22"/>
      <c r="AG22"/>
      <c r="AH22"/>
      <c r="AI22"/>
      <c r="AJ22"/>
      <c r="AK22"/>
    </row>
    <row r="23" spans="1:37">
      <c r="A23" s="550">
        <v>2009</v>
      </c>
      <c r="B23" s="550" t="s">
        <v>563</v>
      </c>
      <c r="C23" s="550">
        <v>157</v>
      </c>
      <c r="D23" s="550">
        <v>1363</v>
      </c>
      <c r="E23" s="550">
        <v>2420</v>
      </c>
      <c r="F23" s="550">
        <v>3975</v>
      </c>
      <c r="G23" s="550">
        <v>2858</v>
      </c>
      <c r="H23" s="550">
        <v>3930</v>
      </c>
      <c r="I23" s="550">
        <v>1818</v>
      </c>
      <c r="J23" s="550">
        <v>110</v>
      </c>
      <c r="K23" s="550">
        <v>455</v>
      </c>
      <c r="L23" s="550">
        <v>12</v>
      </c>
      <c r="M23" s="550">
        <v>189</v>
      </c>
      <c r="N23" s="550">
        <v>90</v>
      </c>
      <c r="O23" s="550">
        <v>133</v>
      </c>
      <c r="P23" s="550">
        <v>3</v>
      </c>
      <c r="Q23" s="550">
        <v>4</v>
      </c>
      <c r="R23" s="550">
        <v>17</v>
      </c>
      <c r="T23"/>
      <c r="U23"/>
      <c r="V23"/>
      <c r="W23"/>
      <c r="X23"/>
      <c r="Y23"/>
      <c r="Z23"/>
      <c r="AA23"/>
      <c r="AB23"/>
      <c r="AC23"/>
      <c r="AD23"/>
      <c r="AE23"/>
      <c r="AF23"/>
      <c r="AG23"/>
      <c r="AH23"/>
      <c r="AI23"/>
      <c r="AJ23"/>
      <c r="AK23"/>
    </row>
    <row r="24" spans="1:37">
      <c r="A24" s="550">
        <v>2010</v>
      </c>
      <c r="B24" s="550" t="s">
        <v>633</v>
      </c>
      <c r="C24" s="550">
        <v>164</v>
      </c>
      <c r="D24" s="550">
        <v>1807</v>
      </c>
      <c r="E24" s="550">
        <v>2301</v>
      </c>
      <c r="F24" s="550">
        <v>4637</v>
      </c>
      <c r="G24" s="550">
        <v>3313</v>
      </c>
      <c r="H24" s="550">
        <v>3859</v>
      </c>
      <c r="I24" s="550">
        <v>2151</v>
      </c>
      <c r="J24" s="550">
        <v>99</v>
      </c>
      <c r="K24" s="550">
        <v>506</v>
      </c>
      <c r="L24" s="550">
        <v>9</v>
      </c>
      <c r="M24" s="550">
        <v>169</v>
      </c>
      <c r="N24" s="550">
        <v>156</v>
      </c>
      <c r="O24" s="550">
        <v>150</v>
      </c>
      <c r="P24" s="550">
        <v>1</v>
      </c>
      <c r="Q24" s="550">
        <v>1</v>
      </c>
      <c r="R24" s="550">
        <v>18</v>
      </c>
      <c r="T24"/>
      <c r="U24"/>
      <c r="V24"/>
      <c r="W24"/>
      <c r="X24"/>
      <c r="Y24"/>
      <c r="Z24"/>
      <c r="AA24"/>
      <c r="AB24"/>
      <c r="AC24"/>
      <c r="AD24"/>
      <c r="AE24"/>
      <c r="AF24"/>
      <c r="AG24"/>
      <c r="AH24"/>
      <c r="AI24"/>
      <c r="AJ24"/>
      <c r="AK24"/>
    </row>
    <row r="25" spans="1:37">
      <c r="A25" s="550">
        <v>2010</v>
      </c>
      <c r="B25" s="550" t="s">
        <v>1115</v>
      </c>
      <c r="C25" s="550">
        <v>114</v>
      </c>
      <c r="D25" s="550">
        <v>1791</v>
      </c>
      <c r="E25" s="550">
        <v>2169</v>
      </c>
      <c r="F25" s="550">
        <v>4226</v>
      </c>
      <c r="G25" s="550">
        <v>3461</v>
      </c>
      <c r="H25" s="550">
        <v>4894</v>
      </c>
      <c r="I25" s="550">
        <v>2285</v>
      </c>
      <c r="J25" s="550">
        <v>72</v>
      </c>
      <c r="K25" s="550">
        <v>515</v>
      </c>
      <c r="L25" s="550">
        <v>13</v>
      </c>
      <c r="M25" s="550">
        <v>193</v>
      </c>
      <c r="N25" s="550">
        <v>105</v>
      </c>
      <c r="O25" s="550">
        <v>193</v>
      </c>
      <c r="P25" s="550">
        <v>0</v>
      </c>
      <c r="Q25" s="550">
        <v>0</v>
      </c>
      <c r="R25" s="550">
        <v>10</v>
      </c>
      <c r="T25"/>
      <c r="U25"/>
      <c r="V25"/>
      <c r="W25"/>
      <c r="X25"/>
      <c r="Y25"/>
      <c r="Z25"/>
      <c r="AA25"/>
      <c r="AB25"/>
      <c r="AC25"/>
      <c r="AD25"/>
      <c r="AE25"/>
      <c r="AF25"/>
      <c r="AG25"/>
      <c r="AH25"/>
      <c r="AI25"/>
      <c r="AJ25"/>
      <c r="AK25"/>
    </row>
    <row r="26" spans="1:37">
      <c r="A26" s="550">
        <v>2010</v>
      </c>
      <c r="B26" s="550" t="s">
        <v>634</v>
      </c>
      <c r="C26" s="550">
        <v>144</v>
      </c>
      <c r="D26" s="550">
        <v>2053</v>
      </c>
      <c r="E26" s="550">
        <v>2308</v>
      </c>
      <c r="F26" s="550">
        <v>4837</v>
      </c>
      <c r="G26" s="550">
        <v>3279</v>
      </c>
      <c r="H26" s="550">
        <v>4393</v>
      </c>
      <c r="I26" s="550">
        <v>1918</v>
      </c>
      <c r="J26" s="550">
        <v>104</v>
      </c>
      <c r="K26" s="550">
        <v>618</v>
      </c>
      <c r="L26" s="550">
        <v>13</v>
      </c>
      <c r="M26" s="550">
        <v>262</v>
      </c>
      <c r="N26" s="550">
        <v>102</v>
      </c>
      <c r="O26" s="550">
        <v>200</v>
      </c>
      <c r="P26" s="550">
        <v>0</v>
      </c>
      <c r="Q26" s="550">
        <v>0</v>
      </c>
      <c r="R26" s="550">
        <v>40</v>
      </c>
      <c r="T26"/>
      <c r="U26"/>
      <c r="V26"/>
      <c r="W26"/>
      <c r="X26"/>
      <c r="Y26"/>
      <c r="Z26"/>
      <c r="AA26"/>
      <c r="AB26"/>
      <c r="AC26"/>
      <c r="AD26"/>
      <c r="AE26"/>
      <c r="AF26"/>
      <c r="AG26"/>
      <c r="AH26"/>
      <c r="AI26"/>
      <c r="AJ26"/>
      <c r="AK26"/>
    </row>
    <row r="27" spans="1:37">
      <c r="A27" s="550">
        <v>2010</v>
      </c>
      <c r="B27" s="550" t="s">
        <v>635</v>
      </c>
      <c r="C27" s="550">
        <v>319</v>
      </c>
      <c r="D27" s="550">
        <v>1683</v>
      </c>
      <c r="E27" s="550">
        <v>2987</v>
      </c>
      <c r="F27" s="550">
        <v>4670</v>
      </c>
      <c r="G27" s="550">
        <v>2900</v>
      </c>
      <c r="H27" s="550">
        <v>4856</v>
      </c>
      <c r="I27" s="550">
        <v>1812</v>
      </c>
      <c r="J27" s="550">
        <v>98</v>
      </c>
      <c r="K27" s="550">
        <v>600</v>
      </c>
      <c r="L27" s="550">
        <v>13</v>
      </c>
      <c r="M27" s="550">
        <v>325</v>
      </c>
      <c r="N27" s="550">
        <v>59</v>
      </c>
      <c r="O27" s="550">
        <v>176</v>
      </c>
      <c r="P27" s="550">
        <v>0</v>
      </c>
      <c r="Q27" s="550">
        <v>0</v>
      </c>
      <c r="R27" s="550">
        <v>24</v>
      </c>
      <c r="T27"/>
      <c r="U27"/>
      <c r="V27"/>
      <c r="W27"/>
      <c r="X27"/>
      <c r="Y27"/>
      <c r="Z27"/>
      <c r="AA27"/>
      <c r="AB27"/>
      <c r="AC27"/>
      <c r="AD27"/>
      <c r="AE27"/>
      <c r="AF27"/>
      <c r="AG27"/>
      <c r="AH27"/>
      <c r="AI27"/>
      <c r="AJ27"/>
      <c r="AK27"/>
    </row>
    <row r="28" spans="1:37">
      <c r="A28" s="550">
        <v>2011</v>
      </c>
      <c r="B28" s="550" t="s">
        <v>664</v>
      </c>
      <c r="C28" s="550">
        <v>410</v>
      </c>
      <c r="D28" s="550">
        <v>2484</v>
      </c>
      <c r="E28" s="550">
        <v>3155</v>
      </c>
      <c r="F28" s="550">
        <v>4941</v>
      </c>
      <c r="G28" s="550">
        <v>3252</v>
      </c>
      <c r="H28" s="550">
        <v>4549</v>
      </c>
      <c r="I28" s="550">
        <v>2078</v>
      </c>
      <c r="J28" s="550">
        <v>127</v>
      </c>
      <c r="K28" s="550">
        <v>556</v>
      </c>
      <c r="L28" s="550">
        <v>0</v>
      </c>
      <c r="M28" s="550">
        <v>267</v>
      </c>
      <c r="N28" s="550">
        <v>49</v>
      </c>
      <c r="O28" s="550">
        <v>209</v>
      </c>
      <c r="P28" s="550">
        <v>0</v>
      </c>
      <c r="Q28" s="550">
        <v>0</v>
      </c>
      <c r="R28" s="550">
        <v>26</v>
      </c>
      <c r="T28"/>
      <c r="U28"/>
      <c r="V28"/>
      <c r="W28"/>
      <c r="X28"/>
      <c r="Y28"/>
      <c r="Z28"/>
      <c r="AA28"/>
      <c r="AB28"/>
      <c r="AC28"/>
      <c r="AD28"/>
      <c r="AE28"/>
      <c r="AF28"/>
      <c r="AG28"/>
      <c r="AH28"/>
      <c r="AI28"/>
      <c r="AJ28"/>
      <c r="AK28"/>
    </row>
    <row r="29" spans="1:37">
      <c r="A29" s="550">
        <v>2011</v>
      </c>
      <c r="B29" s="550" t="s">
        <v>1116</v>
      </c>
      <c r="C29" s="550">
        <v>331</v>
      </c>
      <c r="D29" s="550">
        <v>2657</v>
      </c>
      <c r="E29" s="550">
        <v>2374</v>
      </c>
      <c r="F29" s="550">
        <v>3514</v>
      </c>
      <c r="G29" s="550">
        <v>3594</v>
      </c>
      <c r="H29" s="550">
        <v>4301</v>
      </c>
      <c r="I29" s="550">
        <v>1922</v>
      </c>
      <c r="J29" s="550">
        <v>83</v>
      </c>
      <c r="K29" s="550">
        <v>340</v>
      </c>
      <c r="L29" s="550">
        <v>0</v>
      </c>
      <c r="M29" s="550">
        <v>197</v>
      </c>
      <c r="N29" s="550">
        <v>34</v>
      </c>
      <c r="O29" s="550">
        <v>87</v>
      </c>
      <c r="P29" s="550">
        <v>0</v>
      </c>
      <c r="Q29" s="550">
        <v>0</v>
      </c>
      <c r="R29" s="550">
        <v>18</v>
      </c>
      <c r="T29"/>
      <c r="U29"/>
      <c r="V29"/>
      <c r="W29"/>
      <c r="X29"/>
      <c r="Y29"/>
      <c r="Z29"/>
      <c r="AA29"/>
      <c r="AB29"/>
      <c r="AC29"/>
      <c r="AD29"/>
      <c r="AE29"/>
      <c r="AF29"/>
      <c r="AG29"/>
      <c r="AH29"/>
      <c r="AI29"/>
      <c r="AJ29"/>
      <c r="AK29"/>
    </row>
    <row r="30" spans="1:37">
      <c r="A30" s="550">
        <v>2011</v>
      </c>
      <c r="B30" s="550" t="s">
        <v>665</v>
      </c>
      <c r="C30" s="550">
        <v>431</v>
      </c>
      <c r="D30" s="550">
        <v>3182</v>
      </c>
      <c r="E30" s="550">
        <v>2375</v>
      </c>
      <c r="F30" s="550">
        <v>4146</v>
      </c>
      <c r="G30" s="550">
        <v>3713</v>
      </c>
      <c r="H30" s="550">
        <v>4433</v>
      </c>
      <c r="I30" s="550">
        <v>1932</v>
      </c>
      <c r="J30" s="550">
        <v>82</v>
      </c>
      <c r="K30" s="550">
        <v>467</v>
      </c>
      <c r="L30" s="550">
        <v>0</v>
      </c>
      <c r="M30" s="550">
        <v>197</v>
      </c>
      <c r="N30" s="550">
        <v>71</v>
      </c>
      <c r="O30" s="550">
        <v>173</v>
      </c>
      <c r="P30" s="550">
        <v>0</v>
      </c>
      <c r="Q30" s="550">
        <v>0</v>
      </c>
      <c r="R30" s="550">
        <v>25</v>
      </c>
      <c r="T30"/>
      <c r="U30"/>
      <c r="V30"/>
      <c r="W30"/>
      <c r="X30"/>
      <c r="Y30"/>
      <c r="Z30"/>
      <c r="AA30"/>
      <c r="AB30"/>
      <c r="AC30"/>
      <c r="AD30"/>
      <c r="AE30"/>
      <c r="AF30"/>
      <c r="AG30"/>
      <c r="AH30"/>
      <c r="AI30"/>
      <c r="AJ30"/>
      <c r="AK30"/>
    </row>
    <row r="31" spans="1:37">
      <c r="A31" s="550">
        <v>2011</v>
      </c>
      <c r="B31" s="550" t="s">
        <v>666</v>
      </c>
      <c r="C31" s="550">
        <v>339</v>
      </c>
      <c r="D31" s="550">
        <v>3243</v>
      </c>
      <c r="E31" s="550">
        <v>2579</v>
      </c>
      <c r="F31" s="550">
        <v>3957</v>
      </c>
      <c r="G31" s="550">
        <v>3277</v>
      </c>
      <c r="H31" s="550">
        <v>4597</v>
      </c>
      <c r="I31" s="550">
        <v>1566</v>
      </c>
      <c r="J31" s="550">
        <v>109</v>
      </c>
      <c r="K31" s="550">
        <v>461</v>
      </c>
      <c r="L31" s="550">
        <v>0</v>
      </c>
      <c r="M31" s="550">
        <v>195</v>
      </c>
      <c r="N31" s="550">
        <v>29</v>
      </c>
      <c r="O31" s="550">
        <v>209</v>
      </c>
      <c r="P31" s="550">
        <v>0</v>
      </c>
      <c r="Q31" s="550">
        <v>0</v>
      </c>
      <c r="R31" s="550">
        <v>26</v>
      </c>
      <c r="T31"/>
      <c r="U31"/>
      <c r="V31"/>
      <c r="W31"/>
      <c r="X31"/>
      <c r="Y31"/>
      <c r="Z31"/>
      <c r="AA31"/>
      <c r="AB31"/>
      <c r="AC31"/>
      <c r="AD31"/>
      <c r="AE31"/>
      <c r="AF31"/>
      <c r="AG31"/>
      <c r="AH31"/>
      <c r="AI31"/>
      <c r="AJ31"/>
      <c r="AK31"/>
    </row>
    <row r="32" spans="1:37">
      <c r="A32" s="550">
        <v>2012</v>
      </c>
      <c r="B32" s="550" t="s">
        <v>715</v>
      </c>
      <c r="C32" s="550">
        <v>554</v>
      </c>
      <c r="D32" s="550">
        <v>4626</v>
      </c>
      <c r="E32" s="550">
        <v>3559</v>
      </c>
      <c r="F32" s="550">
        <v>5039</v>
      </c>
      <c r="G32" s="550">
        <v>3334</v>
      </c>
      <c r="H32" s="550">
        <v>4374</v>
      </c>
      <c r="I32" s="550">
        <v>1627</v>
      </c>
      <c r="J32" s="550">
        <v>83</v>
      </c>
      <c r="K32" s="550">
        <v>429</v>
      </c>
      <c r="L32" s="550">
        <v>0</v>
      </c>
      <c r="M32" s="550">
        <v>234</v>
      </c>
      <c r="N32" s="550">
        <v>35</v>
      </c>
      <c r="O32" s="550">
        <v>126</v>
      </c>
      <c r="P32" s="550">
        <v>3</v>
      </c>
      <c r="Q32" s="550">
        <v>0</v>
      </c>
      <c r="R32" s="550">
        <v>30</v>
      </c>
      <c r="T32"/>
      <c r="U32"/>
      <c r="V32"/>
      <c r="W32"/>
      <c r="X32"/>
      <c r="Y32"/>
      <c r="Z32"/>
      <c r="AA32"/>
      <c r="AB32"/>
      <c r="AC32"/>
      <c r="AD32"/>
      <c r="AE32"/>
      <c r="AF32"/>
      <c r="AG32"/>
      <c r="AH32"/>
      <c r="AI32"/>
      <c r="AJ32"/>
      <c r="AK32"/>
    </row>
    <row r="33" spans="1:37">
      <c r="A33" s="550">
        <v>2012</v>
      </c>
      <c r="B33" s="550" t="s">
        <v>1117</v>
      </c>
      <c r="C33" s="550">
        <v>697</v>
      </c>
      <c r="D33" s="550">
        <v>4721</v>
      </c>
      <c r="E33" s="550">
        <v>3233</v>
      </c>
      <c r="F33" s="550">
        <v>4123</v>
      </c>
      <c r="G33" s="550">
        <v>4198</v>
      </c>
      <c r="H33" s="550">
        <v>5481</v>
      </c>
      <c r="I33" s="550">
        <v>1645</v>
      </c>
      <c r="J33" s="550">
        <v>68</v>
      </c>
      <c r="K33" s="550">
        <v>464</v>
      </c>
      <c r="L33" s="550">
        <v>0</v>
      </c>
      <c r="M33" s="550">
        <v>197</v>
      </c>
      <c r="N33" s="550">
        <v>54</v>
      </c>
      <c r="O33" s="550">
        <v>194</v>
      </c>
      <c r="P33" s="550">
        <v>0</v>
      </c>
      <c r="Q33" s="550">
        <v>0</v>
      </c>
      <c r="R33" s="550">
        <v>18</v>
      </c>
      <c r="T33"/>
      <c r="U33"/>
      <c r="V33"/>
      <c r="W33"/>
      <c r="X33"/>
      <c r="Y33"/>
      <c r="Z33"/>
      <c r="AA33"/>
      <c r="AB33"/>
      <c r="AC33"/>
      <c r="AD33"/>
      <c r="AE33"/>
      <c r="AF33"/>
      <c r="AG33"/>
      <c r="AH33"/>
      <c r="AI33"/>
      <c r="AJ33"/>
      <c r="AK33"/>
    </row>
    <row r="34" spans="1:37">
      <c r="A34" s="550">
        <v>2012</v>
      </c>
      <c r="B34" s="550" t="s">
        <v>716</v>
      </c>
      <c r="C34" s="550">
        <v>495</v>
      </c>
      <c r="D34" s="550">
        <v>4811</v>
      </c>
      <c r="E34" s="550">
        <v>3135</v>
      </c>
      <c r="F34" s="550">
        <v>4532</v>
      </c>
      <c r="G34" s="550">
        <v>4585</v>
      </c>
      <c r="H34" s="550">
        <v>5000</v>
      </c>
      <c r="I34" s="550">
        <v>1185</v>
      </c>
      <c r="J34" s="550">
        <v>83</v>
      </c>
      <c r="K34" s="550">
        <v>533</v>
      </c>
      <c r="L34" s="550">
        <v>0</v>
      </c>
      <c r="M34" s="550">
        <v>268</v>
      </c>
      <c r="N34" s="550">
        <v>37</v>
      </c>
      <c r="O34" s="550">
        <v>195</v>
      </c>
      <c r="P34" s="550">
        <v>1</v>
      </c>
      <c r="Q34" s="550">
        <v>0</v>
      </c>
      <c r="R34" s="550">
        <v>30</v>
      </c>
      <c r="T34"/>
      <c r="U34"/>
      <c r="V34"/>
      <c r="W34"/>
      <c r="X34"/>
      <c r="Y34"/>
      <c r="Z34"/>
      <c r="AA34"/>
      <c r="AB34"/>
      <c r="AC34"/>
      <c r="AD34"/>
      <c r="AE34"/>
      <c r="AF34"/>
      <c r="AG34"/>
      <c r="AH34"/>
      <c r="AI34"/>
      <c r="AJ34"/>
      <c r="AK34"/>
    </row>
    <row r="35" spans="1:37">
      <c r="A35" s="550">
        <v>2012</v>
      </c>
      <c r="B35" s="550" t="s">
        <v>717</v>
      </c>
      <c r="C35" s="550">
        <v>617</v>
      </c>
      <c r="D35" s="550">
        <v>6424</v>
      </c>
      <c r="E35" s="550">
        <v>3192</v>
      </c>
      <c r="F35" s="550">
        <v>4221</v>
      </c>
      <c r="G35" s="550">
        <v>4125</v>
      </c>
      <c r="H35" s="550">
        <v>4447</v>
      </c>
      <c r="I35" s="550">
        <v>1376</v>
      </c>
      <c r="J35" s="550">
        <v>114</v>
      </c>
      <c r="K35" s="550">
        <v>336</v>
      </c>
      <c r="L35" s="550">
        <v>0</v>
      </c>
      <c r="M35" s="550">
        <v>179</v>
      </c>
      <c r="N35" s="550">
        <v>26</v>
      </c>
      <c r="O35" s="550">
        <v>96</v>
      </c>
      <c r="P35" s="550">
        <v>0</v>
      </c>
      <c r="Q35" s="550">
        <v>0</v>
      </c>
      <c r="R35" s="550">
        <v>34</v>
      </c>
      <c r="T35"/>
      <c r="U35"/>
      <c r="V35"/>
      <c r="W35"/>
      <c r="X35"/>
      <c r="Y35"/>
      <c r="Z35"/>
      <c r="AA35"/>
      <c r="AB35"/>
      <c r="AC35"/>
      <c r="AD35"/>
      <c r="AE35"/>
      <c r="AF35"/>
      <c r="AG35"/>
      <c r="AH35"/>
      <c r="AI35"/>
      <c r="AJ35"/>
      <c r="AK35"/>
    </row>
    <row r="36" spans="1:37">
      <c r="A36" s="550">
        <v>2013</v>
      </c>
      <c r="B36" s="550" t="s">
        <v>803</v>
      </c>
      <c r="C36" s="550">
        <v>1115</v>
      </c>
      <c r="D36" s="550">
        <v>5958</v>
      </c>
      <c r="E36" s="550">
        <v>3515</v>
      </c>
      <c r="F36" s="550">
        <v>4926</v>
      </c>
      <c r="G36" s="550">
        <v>3921</v>
      </c>
      <c r="H36" s="550">
        <v>4926</v>
      </c>
      <c r="I36" s="550">
        <v>1234</v>
      </c>
      <c r="J36" s="550">
        <v>92</v>
      </c>
      <c r="K36" s="550">
        <v>244</v>
      </c>
      <c r="L36" s="550">
        <v>0</v>
      </c>
      <c r="M36" s="550">
        <v>190</v>
      </c>
      <c r="N36" s="550">
        <v>17</v>
      </c>
      <c r="O36" s="550">
        <v>12</v>
      </c>
      <c r="P36" s="550">
        <v>0</v>
      </c>
      <c r="Q36" s="550">
        <v>0</v>
      </c>
      <c r="R36" s="550">
        <v>25</v>
      </c>
      <c r="T36"/>
      <c r="U36"/>
      <c r="V36"/>
      <c r="W36"/>
      <c r="X36"/>
      <c r="Y36"/>
      <c r="Z36"/>
      <c r="AA36"/>
      <c r="AB36"/>
      <c r="AC36"/>
      <c r="AD36"/>
      <c r="AE36"/>
      <c r="AF36"/>
      <c r="AG36"/>
      <c r="AH36"/>
      <c r="AI36"/>
      <c r="AJ36"/>
      <c r="AK36"/>
    </row>
    <row r="37" spans="1:37">
      <c r="A37" s="550">
        <v>2013</v>
      </c>
      <c r="B37" s="550" t="s">
        <v>1118</v>
      </c>
      <c r="C37" s="550">
        <v>1110</v>
      </c>
      <c r="D37" s="550">
        <v>5340</v>
      </c>
      <c r="E37" s="550">
        <v>3574</v>
      </c>
      <c r="F37" s="550">
        <v>5581</v>
      </c>
      <c r="G37" s="550">
        <v>4666</v>
      </c>
      <c r="H37" s="550">
        <v>4934</v>
      </c>
      <c r="I37" s="550">
        <v>1236</v>
      </c>
      <c r="J37" s="550">
        <v>67</v>
      </c>
      <c r="K37" s="550">
        <v>246</v>
      </c>
      <c r="L37" s="550">
        <v>0</v>
      </c>
      <c r="M37" s="550">
        <v>203</v>
      </c>
      <c r="N37" s="550">
        <v>0</v>
      </c>
      <c r="O37" s="550">
        <v>0</v>
      </c>
      <c r="P37" s="550">
        <v>0</v>
      </c>
      <c r="Q37" s="550">
        <v>0</v>
      </c>
      <c r="R37" s="550">
        <v>42</v>
      </c>
      <c r="T37"/>
      <c r="U37"/>
      <c r="V37"/>
      <c r="W37"/>
      <c r="X37"/>
      <c r="Y37"/>
      <c r="Z37"/>
      <c r="AA37"/>
      <c r="AB37"/>
      <c r="AC37"/>
      <c r="AD37"/>
      <c r="AE37"/>
      <c r="AF37"/>
      <c r="AG37"/>
      <c r="AH37"/>
      <c r="AI37"/>
      <c r="AJ37"/>
      <c r="AK37"/>
    </row>
    <row r="38" spans="1:37">
      <c r="A38" s="550">
        <v>2013</v>
      </c>
      <c r="B38" s="550" t="s">
        <v>804</v>
      </c>
      <c r="C38" s="550">
        <v>1547</v>
      </c>
      <c r="D38" s="550">
        <v>5878</v>
      </c>
      <c r="E38" s="550">
        <v>3570</v>
      </c>
      <c r="F38" s="550">
        <v>5860</v>
      </c>
      <c r="G38" s="550">
        <v>4936</v>
      </c>
      <c r="H38" s="550">
        <v>4447</v>
      </c>
      <c r="I38" s="550">
        <v>1243</v>
      </c>
      <c r="J38" s="550">
        <v>75</v>
      </c>
      <c r="K38" s="550">
        <v>221</v>
      </c>
      <c r="L38" s="550">
        <v>0</v>
      </c>
      <c r="M38" s="550">
        <v>211</v>
      </c>
      <c r="N38" s="550">
        <v>2</v>
      </c>
      <c r="O38" s="550">
        <v>0</v>
      </c>
      <c r="P38" s="550">
        <v>0</v>
      </c>
      <c r="Q38" s="550">
        <v>0</v>
      </c>
      <c r="R38" s="550">
        <v>6</v>
      </c>
      <c r="T38"/>
      <c r="U38"/>
      <c r="V38"/>
      <c r="W38"/>
      <c r="X38"/>
      <c r="Y38"/>
      <c r="Z38"/>
      <c r="AA38"/>
      <c r="AB38"/>
      <c r="AC38"/>
      <c r="AD38"/>
      <c r="AE38"/>
      <c r="AF38"/>
      <c r="AG38"/>
      <c r="AH38"/>
      <c r="AI38"/>
      <c r="AJ38"/>
      <c r="AK38"/>
    </row>
    <row r="39" spans="1:37">
      <c r="A39" s="550">
        <v>2013</v>
      </c>
      <c r="B39" s="550" t="s">
        <v>805</v>
      </c>
      <c r="C39" s="550">
        <v>1095</v>
      </c>
      <c r="D39" s="550">
        <v>6258</v>
      </c>
      <c r="E39" s="550">
        <v>3611</v>
      </c>
      <c r="F39" s="550">
        <v>5899</v>
      </c>
      <c r="G39" s="550">
        <v>4990</v>
      </c>
      <c r="H39" s="550">
        <v>5141</v>
      </c>
      <c r="I39" s="550">
        <v>1374</v>
      </c>
      <c r="J39" s="550">
        <v>85</v>
      </c>
      <c r="K39" s="550">
        <v>130</v>
      </c>
      <c r="L39" s="550">
        <v>4</v>
      </c>
      <c r="M39" s="550">
        <v>123</v>
      </c>
      <c r="N39" s="550">
        <v>0</v>
      </c>
      <c r="O39" s="550">
        <v>0</v>
      </c>
      <c r="P39" s="550">
        <v>0</v>
      </c>
      <c r="Q39" s="550">
        <v>0</v>
      </c>
      <c r="R39" s="550">
        <v>0</v>
      </c>
      <c r="T39"/>
      <c r="U39"/>
      <c r="V39"/>
      <c r="W39"/>
      <c r="X39"/>
      <c r="Y39"/>
      <c r="Z39"/>
      <c r="AA39"/>
      <c r="AB39"/>
      <c r="AC39"/>
      <c r="AD39"/>
      <c r="AE39"/>
      <c r="AF39"/>
      <c r="AG39"/>
      <c r="AH39"/>
      <c r="AI39"/>
      <c r="AJ39"/>
      <c r="AK39"/>
    </row>
    <row r="40" spans="1:37">
      <c r="A40" s="550">
        <v>2014</v>
      </c>
      <c r="B40" s="550" t="s">
        <v>1119</v>
      </c>
      <c r="C40" s="550">
        <v>1345</v>
      </c>
      <c r="D40" s="550">
        <v>6465</v>
      </c>
      <c r="E40" s="550">
        <v>4427</v>
      </c>
      <c r="F40" s="550">
        <v>6250</v>
      </c>
      <c r="G40" s="550">
        <v>4100</v>
      </c>
      <c r="H40" s="550">
        <v>5498</v>
      </c>
      <c r="I40" s="550">
        <v>1269</v>
      </c>
      <c r="J40" s="550">
        <v>125</v>
      </c>
      <c r="K40" s="550">
        <v>254</v>
      </c>
      <c r="L40" s="550">
        <v>29</v>
      </c>
      <c r="M40" s="550">
        <v>224</v>
      </c>
      <c r="N40" s="550">
        <v>0</v>
      </c>
      <c r="O40" s="550">
        <v>0</v>
      </c>
      <c r="P40" s="550">
        <v>0</v>
      </c>
      <c r="Q40" s="550">
        <v>0</v>
      </c>
      <c r="R40" s="550">
        <v>0</v>
      </c>
      <c r="T40"/>
      <c r="U40"/>
      <c r="V40"/>
      <c r="W40"/>
      <c r="X40"/>
      <c r="Y40"/>
      <c r="Z40"/>
      <c r="AA40"/>
      <c r="AB40"/>
      <c r="AC40"/>
      <c r="AD40"/>
      <c r="AE40"/>
      <c r="AF40"/>
      <c r="AG40"/>
      <c r="AH40"/>
      <c r="AI40"/>
      <c r="AJ40"/>
      <c r="AK40"/>
    </row>
    <row r="41" spans="1:37">
      <c r="A41" s="550">
        <v>2014</v>
      </c>
      <c r="B41" s="550" t="s">
        <v>1120</v>
      </c>
      <c r="C41" s="550">
        <v>1260</v>
      </c>
      <c r="D41" s="550">
        <v>5633</v>
      </c>
      <c r="E41" s="550">
        <v>3964</v>
      </c>
      <c r="F41" s="550">
        <v>6284</v>
      </c>
      <c r="G41" s="550">
        <v>4881</v>
      </c>
      <c r="H41" s="550">
        <v>6682</v>
      </c>
      <c r="I41" s="550">
        <v>1046</v>
      </c>
      <c r="J41" s="550">
        <v>169</v>
      </c>
      <c r="K41" s="550">
        <v>202</v>
      </c>
      <c r="L41" s="550">
        <v>5</v>
      </c>
      <c r="M41" s="550">
        <v>193</v>
      </c>
      <c r="N41" s="550">
        <v>0</v>
      </c>
      <c r="O41" s="550">
        <v>0</v>
      </c>
      <c r="P41" s="550">
        <v>0</v>
      </c>
      <c r="Q41" s="550">
        <v>0</v>
      </c>
      <c r="R41" s="550">
        <v>0</v>
      </c>
      <c r="T41"/>
      <c r="U41"/>
      <c r="V41"/>
      <c r="W41"/>
      <c r="X41"/>
      <c r="Y41"/>
      <c r="Z41"/>
      <c r="AA41"/>
      <c r="AB41"/>
      <c r="AC41"/>
      <c r="AD41"/>
      <c r="AE41"/>
      <c r="AF41"/>
      <c r="AG41"/>
      <c r="AH41"/>
      <c r="AI41"/>
      <c r="AJ41"/>
      <c r="AK41"/>
    </row>
    <row r="42" spans="1:37">
      <c r="A42" s="550">
        <v>2014</v>
      </c>
      <c r="B42" s="550" t="s">
        <v>1121</v>
      </c>
      <c r="C42" s="550">
        <v>1073</v>
      </c>
      <c r="D42" s="550">
        <v>6427</v>
      </c>
      <c r="E42" s="550">
        <v>4304</v>
      </c>
      <c r="F42" s="550">
        <v>6037</v>
      </c>
      <c r="G42" s="550">
        <v>4193</v>
      </c>
      <c r="H42" s="550">
        <v>6506</v>
      </c>
      <c r="I42" s="550">
        <v>1087</v>
      </c>
      <c r="J42" s="550">
        <v>150</v>
      </c>
      <c r="K42" s="550">
        <v>1013</v>
      </c>
      <c r="L42" s="550">
        <v>0</v>
      </c>
      <c r="M42" s="550">
        <v>1010</v>
      </c>
      <c r="N42" s="550">
        <v>0</v>
      </c>
      <c r="O42" s="550">
        <v>0</v>
      </c>
      <c r="P42" s="550">
        <v>0</v>
      </c>
      <c r="Q42" s="550">
        <v>0</v>
      </c>
      <c r="R42" s="550">
        <v>0</v>
      </c>
      <c r="T42"/>
      <c r="U42"/>
      <c r="V42"/>
      <c r="W42"/>
      <c r="X42"/>
      <c r="Y42"/>
      <c r="Z42"/>
      <c r="AA42"/>
      <c r="AB42"/>
      <c r="AC42"/>
      <c r="AD42"/>
      <c r="AE42"/>
      <c r="AF42"/>
      <c r="AG42"/>
      <c r="AH42"/>
      <c r="AI42"/>
      <c r="AJ42"/>
      <c r="AK42"/>
    </row>
    <row r="43" spans="1:37">
      <c r="A43" s="550">
        <v>2014</v>
      </c>
      <c r="B43" s="550" t="s">
        <v>1122</v>
      </c>
      <c r="C43" s="550">
        <v>1439</v>
      </c>
      <c r="D43" s="550">
        <v>6945</v>
      </c>
      <c r="E43" s="550">
        <v>4431</v>
      </c>
      <c r="F43" s="550">
        <v>6387</v>
      </c>
      <c r="G43" s="550">
        <v>3998</v>
      </c>
      <c r="H43" s="550">
        <v>6362</v>
      </c>
      <c r="I43" s="550">
        <v>855</v>
      </c>
      <c r="J43" s="550">
        <v>220</v>
      </c>
      <c r="K43" s="550">
        <v>819</v>
      </c>
      <c r="L43" s="550">
        <v>0</v>
      </c>
      <c r="M43" s="550">
        <v>815</v>
      </c>
      <c r="N43" s="550">
        <v>0</v>
      </c>
      <c r="O43" s="550">
        <v>0</v>
      </c>
      <c r="P43" s="550">
        <v>0</v>
      </c>
      <c r="Q43" s="550">
        <v>0</v>
      </c>
      <c r="R43" s="550">
        <v>1</v>
      </c>
      <c r="T43"/>
      <c r="U43"/>
      <c r="V43"/>
      <c r="W43"/>
      <c r="X43"/>
      <c r="Y43"/>
      <c r="Z43"/>
      <c r="AA43"/>
      <c r="AB43"/>
      <c r="AC43"/>
      <c r="AD43"/>
      <c r="AE43"/>
      <c r="AF43"/>
      <c r="AG43"/>
      <c r="AH43"/>
      <c r="AI43"/>
      <c r="AJ43"/>
      <c r="AK43"/>
    </row>
    <row r="44" spans="1:37">
      <c r="A44" s="550">
        <v>2015</v>
      </c>
      <c r="B44" s="550" t="s">
        <v>1123</v>
      </c>
      <c r="C44" s="550">
        <v>2203</v>
      </c>
      <c r="D44" s="550">
        <v>6242</v>
      </c>
      <c r="E44" s="550">
        <v>4417</v>
      </c>
      <c r="F44" s="550">
        <v>6903</v>
      </c>
      <c r="G44" s="550">
        <v>4479</v>
      </c>
      <c r="H44" s="550">
        <v>5784</v>
      </c>
      <c r="I44" s="550">
        <v>1059</v>
      </c>
      <c r="J44" s="550">
        <v>231</v>
      </c>
      <c r="K44" s="550">
        <v>778</v>
      </c>
      <c r="L44" s="550">
        <v>0</v>
      </c>
      <c r="M44" s="550">
        <v>774</v>
      </c>
      <c r="N44" s="550">
        <v>0</v>
      </c>
      <c r="O44" s="550">
        <v>0</v>
      </c>
      <c r="P44" s="550">
        <v>0</v>
      </c>
      <c r="Q44" s="550">
        <v>0</v>
      </c>
      <c r="R44" s="550">
        <v>1</v>
      </c>
      <c r="T44"/>
      <c r="U44"/>
      <c r="V44"/>
      <c r="W44"/>
      <c r="X44"/>
      <c r="Y44"/>
      <c r="Z44"/>
      <c r="AA44"/>
      <c r="AB44"/>
      <c r="AC44"/>
      <c r="AD44"/>
      <c r="AE44"/>
      <c r="AF44"/>
      <c r="AG44"/>
      <c r="AH44"/>
      <c r="AI44"/>
      <c r="AJ44"/>
      <c r="AK44"/>
    </row>
    <row r="45" spans="1:37">
      <c r="A45" s="550">
        <v>2015</v>
      </c>
      <c r="B45" s="550" t="s">
        <v>1124</v>
      </c>
      <c r="C45" s="550">
        <v>1744</v>
      </c>
      <c r="D45" s="550">
        <v>5448</v>
      </c>
      <c r="E45" s="550">
        <v>4588</v>
      </c>
      <c r="F45" s="550">
        <v>6461</v>
      </c>
      <c r="G45" s="550">
        <v>4466</v>
      </c>
      <c r="H45" s="550">
        <v>6707</v>
      </c>
      <c r="I45" s="550">
        <v>953</v>
      </c>
      <c r="J45" s="550">
        <v>191</v>
      </c>
      <c r="K45" s="550">
        <v>622</v>
      </c>
      <c r="L45" s="550">
        <v>52</v>
      </c>
      <c r="M45" s="550">
        <v>566</v>
      </c>
      <c r="N45" s="550">
        <v>0</v>
      </c>
      <c r="O45" s="550">
        <v>0</v>
      </c>
      <c r="P45" s="550">
        <v>0</v>
      </c>
      <c r="Q45" s="550">
        <v>1</v>
      </c>
      <c r="R45" s="550">
        <v>1</v>
      </c>
      <c r="T45"/>
      <c r="U45"/>
      <c r="V45"/>
      <c r="W45"/>
      <c r="X45"/>
      <c r="Y45"/>
      <c r="Z45"/>
      <c r="AA45"/>
      <c r="AB45"/>
      <c r="AC45"/>
      <c r="AD45"/>
      <c r="AE45"/>
      <c r="AF45"/>
      <c r="AG45"/>
      <c r="AH45"/>
      <c r="AI45"/>
      <c r="AJ45"/>
      <c r="AK45"/>
    </row>
    <row r="46" spans="1:37">
      <c r="A46" s="550">
        <v>2015</v>
      </c>
      <c r="B46" s="550" t="s">
        <v>1125</v>
      </c>
      <c r="C46" s="550">
        <v>1874</v>
      </c>
      <c r="D46" s="550">
        <v>6192</v>
      </c>
      <c r="E46" s="550">
        <v>5320</v>
      </c>
      <c r="F46" s="550">
        <v>6717</v>
      </c>
      <c r="G46" s="550">
        <v>4824</v>
      </c>
      <c r="H46" s="550">
        <v>6052</v>
      </c>
      <c r="I46" s="550">
        <v>808</v>
      </c>
      <c r="J46" s="550">
        <v>227</v>
      </c>
      <c r="K46" s="550">
        <v>618</v>
      </c>
      <c r="L46" s="550">
        <v>113</v>
      </c>
      <c r="M46" s="550">
        <v>499</v>
      </c>
      <c r="N46" s="550">
        <v>0</v>
      </c>
      <c r="O46" s="550">
        <v>0</v>
      </c>
      <c r="P46" s="550">
        <v>0</v>
      </c>
      <c r="Q46" s="550">
        <v>0</v>
      </c>
      <c r="R46" s="550">
        <v>0</v>
      </c>
      <c r="T46"/>
      <c r="U46"/>
      <c r="V46"/>
      <c r="W46"/>
      <c r="X46"/>
      <c r="Y46"/>
      <c r="Z46"/>
      <c r="AA46"/>
      <c r="AB46"/>
      <c r="AC46"/>
      <c r="AD46"/>
      <c r="AE46"/>
      <c r="AF46"/>
      <c r="AG46"/>
      <c r="AH46"/>
      <c r="AI46"/>
      <c r="AJ46"/>
      <c r="AK46"/>
    </row>
    <row r="47" spans="1:37">
      <c r="A47" s="550">
        <v>2015</v>
      </c>
      <c r="B47" s="550" t="s">
        <v>1126</v>
      </c>
      <c r="C47" s="550">
        <v>1713</v>
      </c>
      <c r="D47" s="550">
        <v>6790</v>
      </c>
      <c r="E47" s="550">
        <v>5587</v>
      </c>
      <c r="F47" s="550">
        <v>6872</v>
      </c>
      <c r="G47" s="550">
        <v>4344</v>
      </c>
      <c r="H47" s="550">
        <v>6216</v>
      </c>
      <c r="I47" s="550">
        <v>784</v>
      </c>
      <c r="J47" s="550">
        <v>210</v>
      </c>
      <c r="K47" s="550">
        <v>630</v>
      </c>
      <c r="L47" s="550">
        <v>265</v>
      </c>
      <c r="M47" s="550">
        <v>359</v>
      </c>
      <c r="N47" s="550">
        <v>0</v>
      </c>
      <c r="O47" s="550">
        <v>0</v>
      </c>
      <c r="P47" s="550">
        <v>0</v>
      </c>
      <c r="Q47" s="550">
        <v>1</v>
      </c>
      <c r="R47" s="550">
        <v>0</v>
      </c>
      <c r="T47"/>
      <c r="U47"/>
      <c r="V47"/>
      <c r="W47"/>
      <c r="X47"/>
      <c r="Y47"/>
      <c r="Z47"/>
      <c r="AA47"/>
      <c r="AB47"/>
      <c r="AC47"/>
      <c r="AD47"/>
      <c r="AE47"/>
      <c r="AF47"/>
      <c r="AG47"/>
      <c r="AH47"/>
      <c r="AI47"/>
      <c r="AJ47"/>
      <c r="AK47"/>
    </row>
    <row r="48" spans="1:37">
      <c r="A48" s="550">
        <v>2016</v>
      </c>
      <c r="B48" s="258" t="s">
        <v>1127</v>
      </c>
      <c r="C48" s="550">
        <v>1979</v>
      </c>
      <c r="D48" s="550">
        <v>6547</v>
      </c>
      <c r="E48" s="550">
        <v>5965</v>
      </c>
      <c r="F48" s="550">
        <v>7277</v>
      </c>
      <c r="G48" s="550">
        <v>3763</v>
      </c>
      <c r="H48" s="550">
        <v>5669</v>
      </c>
      <c r="I48" s="550">
        <v>1165</v>
      </c>
      <c r="J48" s="550">
        <v>220</v>
      </c>
      <c r="K48" s="550">
        <v>605</v>
      </c>
      <c r="L48" s="550">
        <v>72</v>
      </c>
      <c r="M48" s="550">
        <v>531</v>
      </c>
      <c r="N48" s="550">
        <v>0</v>
      </c>
      <c r="O48" s="550">
        <v>0</v>
      </c>
      <c r="P48" s="550">
        <v>0</v>
      </c>
      <c r="Q48" s="550">
        <v>1</v>
      </c>
      <c r="R48" s="550">
        <v>0</v>
      </c>
      <c r="T48"/>
      <c r="U48"/>
      <c r="V48"/>
      <c r="W48"/>
      <c r="X48"/>
      <c r="Y48"/>
      <c r="Z48"/>
      <c r="AA48"/>
      <c r="AB48"/>
      <c r="AC48"/>
      <c r="AD48"/>
      <c r="AE48"/>
      <c r="AF48"/>
      <c r="AG48"/>
      <c r="AH48"/>
      <c r="AI48"/>
      <c r="AJ48"/>
      <c r="AK48"/>
    </row>
    <row r="49" spans="1:37">
      <c r="A49" s="550">
        <v>2016</v>
      </c>
      <c r="B49" s="258" t="s">
        <v>1128</v>
      </c>
      <c r="C49" s="550">
        <v>1870</v>
      </c>
      <c r="D49" s="550">
        <v>5847</v>
      </c>
      <c r="E49" s="550">
        <v>5578</v>
      </c>
      <c r="F49" s="550">
        <v>7598</v>
      </c>
      <c r="G49" s="550">
        <v>4043</v>
      </c>
      <c r="H49" s="550">
        <v>6910</v>
      </c>
      <c r="I49" s="550">
        <v>1004</v>
      </c>
      <c r="J49" s="550">
        <v>332</v>
      </c>
      <c r="K49" s="550">
        <v>430</v>
      </c>
      <c r="L49" s="550">
        <v>113</v>
      </c>
      <c r="M49" s="550">
        <v>313</v>
      </c>
      <c r="N49" s="550">
        <v>0</v>
      </c>
      <c r="O49" s="550">
        <v>1</v>
      </c>
      <c r="P49" s="550">
        <v>0</v>
      </c>
      <c r="Q49" s="550">
        <v>0</v>
      </c>
      <c r="R49" s="550">
        <v>0</v>
      </c>
      <c r="T49"/>
      <c r="U49"/>
      <c r="V49"/>
      <c r="W49"/>
      <c r="X49"/>
      <c r="Y49"/>
      <c r="Z49"/>
      <c r="AA49"/>
      <c r="AB49"/>
      <c r="AC49"/>
      <c r="AD49"/>
      <c r="AE49"/>
      <c r="AF49"/>
      <c r="AG49"/>
      <c r="AH49"/>
      <c r="AI49"/>
      <c r="AJ49"/>
      <c r="AK49"/>
    </row>
    <row r="50" spans="1:37">
      <c r="A50" s="550">
        <v>2016</v>
      </c>
      <c r="B50" s="258" t="s">
        <v>1129</v>
      </c>
      <c r="C50" s="550">
        <v>1974</v>
      </c>
      <c r="D50" s="550">
        <v>7262</v>
      </c>
      <c r="E50" s="550">
        <v>6578</v>
      </c>
      <c r="F50" s="550">
        <v>7745</v>
      </c>
      <c r="G50" s="550">
        <v>4043</v>
      </c>
      <c r="H50" s="550">
        <v>7322</v>
      </c>
      <c r="I50" s="550">
        <v>1079</v>
      </c>
      <c r="J50" s="550">
        <v>349</v>
      </c>
      <c r="K50" s="550">
        <v>209</v>
      </c>
      <c r="L50" s="550">
        <v>106</v>
      </c>
      <c r="M50" s="550">
        <v>100</v>
      </c>
      <c r="N50" s="550">
        <v>0</v>
      </c>
      <c r="O50" s="550">
        <v>0</v>
      </c>
      <c r="P50" s="550">
        <v>0</v>
      </c>
      <c r="Q50" s="550">
        <v>0</v>
      </c>
      <c r="R50" s="550">
        <v>1</v>
      </c>
      <c r="T50"/>
      <c r="U50"/>
      <c r="V50"/>
      <c r="W50"/>
      <c r="X50"/>
      <c r="Y50"/>
      <c r="Z50"/>
      <c r="AA50"/>
      <c r="AB50"/>
      <c r="AC50"/>
      <c r="AD50"/>
      <c r="AE50"/>
      <c r="AF50"/>
      <c r="AG50"/>
      <c r="AH50"/>
      <c r="AI50"/>
      <c r="AJ50"/>
      <c r="AK50"/>
    </row>
    <row r="51" spans="1:37">
      <c r="A51" s="550">
        <v>2016</v>
      </c>
      <c r="B51" s="258" t="s">
        <v>1130</v>
      </c>
      <c r="C51" s="550">
        <v>1793</v>
      </c>
      <c r="D51" s="550">
        <v>8055</v>
      </c>
      <c r="E51" s="550">
        <v>6683</v>
      </c>
      <c r="F51" s="550">
        <v>8713</v>
      </c>
      <c r="G51" s="550">
        <v>4950</v>
      </c>
      <c r="H51" s="550">
        <v>6604</v>
      </c>
      <c r="I51" s="550">
        <v>960</v>
      </c>
      <c r="J51" s="550">
        <v>473</v>
      </c>
      <c r="K51" s="550">
        <v>178</v>
      </c>
      <c r="L51" s="550">
        <v>148</v>
      </c>
      <c r="M51" s="550">
        <v>25</v>
      </c>
      <c r="N51" s="550">
        <v>0</v>
      </c>
      <c r="O51" s="550">
        <v>0</v>
      </c>
      <c r="P51" s="550">
        <v>0</v>
      </c>
      <c r="Q51" s="550">
        <v>0</v>
      </c>
      <c r="R51" s="550">
        <v>0</v>
      </c>
      <c r="T51"/>
      <c r="U51"/>
      <c r="V51"/>
      <c r="W51"/>
      <c r="X51"/>
      <c r="Y51"/>
      <c r="Z51"/>
      <c r="AA51"/>
      <c r="AB51"/>
      <c r="AC51"/>
      <c r="AD51"/>
      <c r="AE51"/>
      <c r="AF51"/>
      <c r="AG51"/>
      <c r="AH51"/>
      <c r="AI51"/>
      <c r="AJ51"/>
      <c r="AK51"/>
    </row>
    <row r="52" spans="1:37">
      <c r="A52" s="550">
        <v>2017</v>
      </c>
      <c r="B52" s="258" t="s">
        <v>1131</v>
      </c>
      <c r="C52" s="550">
        <v>2458</v>
      </c>
      <c r="D52" s="550">
        <v>7486</v>
      </c>
      <c r="E52" s="550">
        <v>6465</v>
      </c>
      <c r="F52" s="550">
        <v>8622</v>
      </c>
      <c r="G52" s="550">
        <v>5340</v>
      </c>
      <c r="H52" s="550">
        <v>5918</v>
      </c>
      <c r="I52" s="550">
        <v>1176</v>
      </c>
      <c r="J52" s="550">
        <v>444</v>
      </c>
      <c r="K52" s="550">
        <v>130</v>
      </c>
      <c r="L52" s="550">
        <v>94</v>
      </c>
      <c r="M52" s="550">
        <v>36</v>
      </c>
      <c r="N52" s="550">
        <v>0</v>
      </c>
      <c r="O52" s="550">
        <v>0</v>
      </c>
      <c r="P52" s="550">
        <v>0</v>
      </c>
      <c r="Q52" s="550">
        <v>0</v>
      </c>
      <c r="R52" s="550">
        <v>0</v>
      </c>
      <c r="T52"/>
      <c r="U52"/>
      <c r="V52"/>
      <c r="W52"/>
      <c r="X52"/>
      <c r="Y52"/>
      <c r="Z52"/>
      <c r="AA52"/>
      <c r="AB52"/>
      <c r="AC52"/>
      <c r="AD52"/>
      <c r="AE52"/>
      <c r="AF52"/>
      <c r="AG52"/>
      <c r="AH52"/>
      <c r="AI52"/>
      <c r="AJ52"/>
      <c r="AK52"/>
    </row>
    <row r="53" spans="1:37">
      <c r="A53" s="550">
        <v>2017</v>
      </c>
      <c r="B53" s="258" t="s">
        <v>1132</v>
      </c>
      <c r="C53" s="550">
        <v>2004</v>
      </c>
      <c r="D53" s="550">
        <v>6596</v>
      </c>
      <c r="E53" s="550">
        <v>6022</v>
      </c>
      <c r="F53" s="550">
        <v>8965</v>
      </c>
      <c r="G53" s="550">
        <v>6633</v>
      </c>
      <c r="H53" s="550">
        <v>6265</v>
      </c>
      <c r="I53" s="550">
        <v>1090</v>
      </c>
      <c r="J53" s="550">
        <v>454</v>
      </c>
      <c r="K53" s="550">
        <v>133</v>
      </c>
      <c r="L53" s="550">
        <v>104</v>
      </c>
      <c r="M53" s="550">
        <v>26</v>
      </c>
      <c r="N53" s="550">
        <v>0</v>
      </c>
      <c r="O53" s="550">
        <v>0</v>
      </c>
      <c r="P53" s="550">
        <v>0</v>
      </c>
      <c r="Q53" s="550">
        <v>0</v>
      </c>
      <c r="R53" s="550">
        <v>0</v>
      </c>
      <c r="T53"/>
      <c r="U53"/>
      <c r="V53"/>
      <c r="W53"/>
      <c r="X53"/>
      <c r="Y53"/>
      <c r="Z53"/>
      <c r="AA53"/>
      <c r="AB53"/>
      <c r="AC53"/>
      <c r="AD53"/>
      <c r="AE53"/>
      <c r="AF53"/>
      <c r="AG53"/>
      <c r="AH53"/>
      <c r="AI53"/>
      <c r="AJ53"/>
      <c r="AK53"/>
    </row>
    <row r="54" spans="1:37">
      <c r="A54" s="550">
        <v>2017</v>
      </c>
      <c r="B54" s="258" t="s">
        <v>1133</v>
      </c>
      <c r="C54" s="550">
        <v>2412</v>
      </c>
      <c r="D54" s="550">
        <v>7046</v>
      </c>
      <c r="E54" s="550">
        <v>7131</v>
      </c>
      <c r="F54" s="550">
        <v>8090</v>
      </c>
      <c r="G54" s="550">
        <v>5383</v>
      </c>
      <c r="H54" s="550">
        <v>5555</v>
      </c>
      <c r="I54" s="550">
        <v>1153</v>
      </c>
      <c r="J54" s="550">
        <v>464</v>
      </c>
      <c r="K54" s="550">
        <v>168</v>
      </c>
      <c r="L54" s="550">
        <v>137</v>
      </c>
      <c r="M54" s="550">
        <v>27</v>
      </c>
      <c r="N54" s="550">
        <v>1</v>
      </c>
      <c r="O54" s="550">
        <v>0</v>
      </c>
      <c r="P54" s="550">
        <v>0</v>
      </c>
      <c r="Q54" s="550">
        <v>0</v>
      </c>
      <c r="R54" s="550">
        <v>0</v>
      </c>
      <c r="T54"/>
      <c r="U54"/>
      <c r="V54"/>
      <c r="W54"/>
      <c r="X54"/>
      <c r="Y54"/>
      <c r="Z54"/>
      <c r="AA54"/>
      <c r="AB54"/>
      <c r="AC54"/>
      <c r="AD54"/>
      <c r="AE54"/>
      <c r="AF54"/>
      <c r="AG54"/>
      <c r="AH54"/>
      <c r="AI54"/>
      <c r="AJ54"/>
      <c r="AK54"/>
    </row>
    <row r="55" spans="1:37">
      <c r="A55" s="550">
        <v>2017</v>
      </c>
      <c r="B55" s="258" t="s">
        <v>1134</v>
      </c>
      <c r="C55" s="550">
        <v>2307</v>
      </c>
      <c r="D55" s="550">
        <v>8586</v>
      </c>
      <c r="E55" s="550">
        <v>7466</v>
      </c>
      <c r="F55" s="550">
        <v>8059</v>
      </c>
      <c r="G55" s="550">
        <v>6236</v>
      </c>
      <c r="H55" s="550">
        <v>5630</v>
      </c>
      <c r="I55" s="550">
        <v>1075</v>
      </c>
      <c r="J55" s="550">
        <v>599</v>
      </c>
      <c r="K55" s="550">
        <v>146</v>
      </c>
      <c r="L55" s="550">
        <v>140</v>
      </c>
      <c r="M55" s="550">
        <v>5</v>
      </c>
      <c r="N55" s="550">
        <v>0</v>
      </c>
      <c r="O55" s="550">
        <v>0</v>
      </c>
      <c r="P55" s="550">
        <v>0</v>
      </c>
      <c r="Q55" s="550">
        <v>0</v>
      </c>
      <c r="R55" s="550">
        <v>0</v>
      </c>
      <c r="T55"/>
      <c r="U55"/>
      <c r="V55"/>
      <c r="W55"/>
      <c r="X55"/>
      <c r="Y55"/>
      <c r="Z55"/>
      <c r="AA55"/>
      <c r="AB55"/>
      <c r="AC55"/>
      <c r="AD55"/>
      <c r="AE55"/>
      <c r="AF55"/>
      <c r="AG55"/>
      <c r="AH55"/>
      <c r="AI55"/>
      <c r="AJ55"/>
      <c r="AK55"/>
    </row>
    <row r="56" spans="1:37">
      <c r="A56" s="550">
        <v>2018</v>
      </c>
      <c r="B56" s="258" t="s">
        <v>1206</v>
      </c>
      <c r="C56" s="550">
        <v>2466</v>
      </c>
      <c r="D56" s="550">
        <v>7169</v>
      </c>
      <c r="E56" s="550">
        <v>7805</v>
      </c>
      <c r="F56" s="550">
        <v>7873</v>
      </c>
      <c r="G56" s="550">
        <v>5907</v>
      </c>
      <c r="H56" s="550">
        <v>5881</v>
      </c>
      <c r="I56" s="550">
        <v>1125</v>
      </c>
      <c r="J56" s="550">
        <v>539</v>
      </c>
      <c r="K56" s="550">
        <v>141</v>
      </c>
      <c r="L56" s="550">
        <v>124</v>
      </c>
      <c r="M56" s="550">
        <v>12</v>
      </c>
      <c r="N56" s="550">
        <v>0</v>
      </c>
      <c r="O56" s="550">
        <v>0</v>
      </c>
      <c r="P56" s="550">
        <v>0</v>
      </c>
      <c r="Q56" s="550">
        <v>0</v>
      </c>
      <c r="R56" s="550">
        <v>0</v>
      </c>
      <c r="T56"/>
      <c r="U56"/>
      <c r="V56"/>
      <c r="W56"/>
      <c r="X56"/>
      <c r="Y56"/>
      <c r="Z56"/>
      <c r="AA56"/>
      <c r="AB56"/>
      <c r="AC56"/>
      <c r="AD56"/>
      <c r="AE56"/>
      <c r="AF56"/>
      <c r="AG56"/>
      <c r="AH56"/>
      <c r="AI56"/>
      <c r="AJ56"/>
      <c r="AK56"/>
    </row>
    <row r="57" spans="1:37">
      <c r="A57" s="550">
        <v>2018</v>
      </c>
      <c r="B57" s="258" t="s">
        <v>1207</v>
      </c>
      <c r="C57" s="550">
        <v>2395</v>
      </c>
      <c r="D57" s="550">
        <v>5968</v>
      </c>
      <c r="E57" s="550">
        <v>7419</v>
      </c>
      <c r="F57" s="550">
        <v>8217</v>
      </c>
      <c r="G57" s="550">
        <v>6124</v>
      </c>
      <c r="H57" s="550">
        <v>6199</v>
      </c>
      <c r="I57" s="550">
        <v>1066</v>
      </c>
      <c r="J57" s="550">
        <v>560</v>
      </c>
      <c r="K57" s="550">
        <v>58</v>
      </c>
      <c r="L57" s="550">
        <v>52</v>
      </c>
      <c r="M57" s="550">
        <v>2</v>
      </c>
      <c r="N57" s="550">
        <v>0</v>
      </c>
      <c r="O57" s="550">
        <v>3</v>
      </c>
      <c r="P57" s="550">
        <v>0</v>
      </c>
      <c r="Q57" s="550">
        <v>0</v>
      </c>
      <c r="R57" s="550">
        <v>0</v>
      </c>
      <c r="T57"/>
      <c r="U57"/>
      <c r="V57"/>
      <c r="W57"/>
      <c r="X57"/>
      <c r="Y57"/>
      <c r="Z57"/>
      <c r="AA57"/>
      <c r="AB57"/>
      <c r="AC57"/>
      <c r="AD57"/>
      <c r="AE57"/>
      <c r="AF57"/>
      <c r="AG57"/>
      <c r="AH57"/>
      <c r="AI57"/>
      <c r="AJ57"/>
      <c r="AK57"/>
    </row>
    <row r="58" spans="1:37">
      <c r="A58" s="550">
        <v>2018</v>
      </c>
      <c r="B58" s="258" t="s">
        <v>1208</v>
      </c>
      <c r="C58" s="550">
        <v>2374</v>
      </c>
      <c r="D58" s="550">
        <v>7089</v>
      </c>
      <c r="E58" s="550">
        <v>7819</v>
      </c>
      <c r="F58" s="550">
        <v>7679</v>
      </c>
      <c r="G58" s="550">
        <v>5200</v>
      </c>
      <c r="H58" s="550">
        <v>5600</v>
      </c>
      <c r="I58" s="550">
        <v>926</v>
      </c>
      <c r="J58" s="550">
        <v>639</v>
      </c>
      <c r="K58" s="550">
        <v>96</v>
      </c>
      <c r="L58" s="550">
        <v>91</v>
      </c>
      <c r="M58" s="550">
        <v>1</v>
      </c>
      <c r="N58" s="550">
        <v>0</v>
      </c>
      <c r="O58" s="550">
        <v>3</v>
      </c>
      <c r="P58" s="550">
        <v>0</v>
      </c>
      <c r="Q58" s="550">
        <v>0</v>
      </c>
      <c r="R58" s="550">
        <v>0</v>
      </c>
      <c r="T58"/>
      <c r="U58"/>
      <c r="V58"/>
      <c r="W58"/>
      <c r="X58"/>
      <c r="Y58"/>
      <c r="Z58"/>
      <c r="AA58"/>
      <c r="AB58"/>
      <c r="AC58"/>
      <c r="AD58"/>
      <c r="AE58"/>
      <c r="AF58"/>
      <c r="AG58"/>
      <c r="AH58"/>
      <c r="AI58"/>
      <c r="AJ58"/>
      <c r="AK58"/>
    </row>
    <row r="59" spans="1:37">
      <c r="A59" s="550">
        <v>2018</v>
      </c>
      <c r="B59" s="258" t="s">
        <v>1209</v>
      </c>
      <c r="C59" s="550">
        <v>2203</v>
      </c>
      <c r="D59" s="550">
        <v>8329</v>
      </c>
      <c r="E59" s="550">
        <v>8448</v>
      </c>
      <c r="F59" s="550">
        <v>8157</v>
      </c>
      <c r="G59" s="550">
        <v>6292</v>
      </c>
      <c r="H59" s="550">
        <v>5683</v>
      </c>
      <c r="I59" s="550">
        <v>771</v>
      </c>
      <c r="J59" s="550">
        <v>591</v>
      </c>
      <c r="K59" s="550">
        <v>90</v>
      </c>
      <c r="L59" s="550">
        <v>84</v>
      </c>
      <c r="M59" s="550">
        <v>3</v>
      </c>
      <c r="N59" s="550">
        <v>0</v>
      </c>
      <c r="O59" s="550">
        <v>0</v>
      </c>
      <c r="P59" s="550">
        <v>0</v>
      </c>
      <c r="Q59" s="550">
        <v>0</v>
      </c>
      <c r="R59" s="550">
        <v>0</v>
      </c>
      <c r="T59"/>
      <c r="U59"/>
      <c r="V59"/>
      <c r="W59"/>
      <c r="X59"/>
      <c r="Y59"/>
      <c r="Z59"/>
      <c r="AA59"/>
      <c r="AB59"/>
      <c r="AC59"/>
      <c r="AD59"/>
      <c r="AE59"/>
      <c r="AF59"/>
      <c r="AG59"/>
      <c r="AH59"/>
      <c r="AI59"/>
      <c r="AJ59"/>
      <c r="AK59"/>
    </row>
    <row r="61" spans="1:37">
      <c r="A61" s="552" t="s">
        <v>531</v>
      </c>
    </row>
    <row r="62" spans="1:37" ht="25.5">
      <c r="A62" s="549" t="s">
        <v>458</v>
      </c>
      <c r="B62" s="549" t="s">
        <v>455</v>
      </c>
      <c r="C62" s="558" t="s">
        <v>921</v>
      </c>
      <c r="D62" s="558" t="s">
        <v>922</v>
      </c>
      <c r="E62" s="558" t="s">
        <v>924</v>
      </c>
      <c r="F62" s="558" t="s">
        <v>923</v>
      </c>
      <c r="G62" s="558" t="s">
        <v>925</v>
      </c>
      <c r="H62" s="558" t="s">
        <v>926</v>
      </c>
      <c r="I62" s="558" t="s">
        <v>927</v>
      </c>
      <c r="J62" s="559" t="s">
        <v>175</v>
      </c>
      <c r="K62" s="559"/>
      <c r="L62" s="559"/>
      <c r="M62" s="559"/>
      <c r="N62" s="559"/>
      <c r="O62" s="559"/>
      <c r="P62" s="559"/>
      <c r="Q62" s="559"/>
      <c r="R62" s="559"/>
    </row>
    <row r="63" spans="1:37">
      <c r="A63" s="550">
        <v>2005</v>
      </c>
      <c r="B63" s="550" t="s">
        <v>1215</v>
      </c>
      <c r="C63" s="558"/>
      <c r="D63" s="558"/>
      <c r="E63" s="558"/>
      <c r="F63" s="558"/>
      <c r="G63" s="558"/>
      <c r="H63" s="558"/>
      <c r="I63" s="558"/>
      <c r="J63" s="559"/>
    </row>
    <row r="64" spans="1:37">
      <c r="A64" s="550">
        <v>2005</v>
      </c>
      <c r="B64" s="550" t="s">
        <v>565</v>
      </c>
      <c r="C64" s="550">
        <f t="shared" ref="C64:C105" si="0">C5+L5</f>
        <v>99</v>
      </c>
      <c r="D64" s="550">
        <f t="shared" ref="D64:D105" si="1">D5+M5</f>
        <v>1453</v>
      </c>
      <c r="E64" s="550">
        <f t="shared" ref="E64:E105" si="2">E5+N5</f>
        <v>816</v>
      </c>
      <c r="F64" s="550">
        <f t="shared" ref="F64:F105" si="3">F5+O5</f>
        <v>3857</v>
      </c>
      <c r="G64" s="550">
        <f t="shared" ref="G64:G105" si="4">G5+P5</f>
        <v>3711</v>
      </c>
      <c r="H64" s="550">
        <f t="shared" ref="H64:H105" si="5">H5+Q5</f>
        <v>3290</v>
      </c>
      <c r="I64" s="550">
        <f t="shared" ref="I64:I105" si="6">I5+R5</f>
        <v>8091</v>
      </c>
      <c r="J64" s="550">
        <f t="shared" ref="J64:J95" si="7">J5</f>
        <v>3697</v>
      </c>
    </row>
    <row r="65" spans="1:10">
      <c r="A65" s="550">
        <v>2005</v>
      </c>
      <c r="B65" s="550" t="s">
        <v>566</v>
      </c>
      <c r="C65" s="550">
        <f t="shared" si="0"/>
        <v>171</v>
      </c>
      <c r="D65" s="550">
        <f t="shared" si="1"/>
        <v>2251</v>
      </c>
      <c r="E65" s="550">
        <f t="shared" si="2"/>
        <v>1396</v>
      </c>
      <c r="F65" s="550">
        <f t="shared" si="3"/>
        <v>5069</v>
      </c>
      <c r="G65" s="550">
        <f t="shared" si="4"/>
        <v>4331</v>
      </c>
      <c r="H65" s="550">
        <f t="shared" si="5"/>
        <v>2950</v>
      </c>
      <c r="I65" s="550">
        <f t="shared" si="6"/>
        <v>8427</v>
      </c>
      <c r="J65" s="550">
        <f t="shared" si="7"/>
        <v>2034</v>
      </c>
    </row>
    <row r="66" spans="1:10">
      <c r="A66" s="550">
        <v>2005</v>
      </c>
      <c r="B66" s="550" t="s">
        <v>567</v>
      </c>
      <c r="C66" s="550">
        <f t="shared" si="0"/>
        <v>98</v>
      </c>
      <c r="D66" s="550">
        <f t="shared" si="1"/>
        <v>2107</v>
      </c>
      <c r="E66" s="550">
        <f t="shared" si="2"/>
        <v>1436</v>
      </c>
      <c r="F66" s="550">
        <f t="shared" si="3"/>
        <v>5336</v>
      </c>
      <c r="G66" s="550">
        <f t="shared" si="4"/>
        <v>3863</v>
      </c>
      <c r="H66" s="550">
        <f t="shared" si="5"/>
        <v>2897</v>
      </c>
      <c r="I66" s="550">
        <f t="shared" si="6"/>
        <v>7096</v>
      </c>
      <c r="J66" s="550">
        <f t="shared" si="7"/>
        <v>1098</v>
      </c>
    </row>
    <row r="67" spans="1:10">
      <c r="A67" s="550">
        <v>2006</v>
      </c>
      <c r="B67" s="550" t="s">
        <v>568</v>
      </c>
      <c r="C67" s="550">
        <f t="shared" si="0"/>
        <v>153</v>
      </c>
      <c r="D67" s="550">
        <f t="shared" si="1"/>
        <v>1843</v>
      </c>
      <c r="E67" s="550">
        <f t="shared" si="2"/>
        <v>1619</v>
      </c>
      <c r="F67" s="550">
        <f t="shared" si="3"/>
        <v>4450</v>
      </c>
      <c r="G67" s="550">
        <f t="shared" si="4"/>
        <v>4568</v>
      </c>
      <c r="H67" s="550">
        <f t="shared" si="5"/>
        <v>3311</v>
      </c>
      <c r="I67" s="550">
        <f t="shared" si="6"/>
        <v>7492</v>
      </c>
      <c r="J67" s="550">
        <f t="shared" si="7"/>
        <v>902</v>
      </c>
    </row>
    <row r="68" spans="1:10">
      <c r="A68" s="550">
        <v>2006</v>
      </c>
      <c r="B68" s="550" t="s">
        <v>569</v>
      </c>
      <c r="C68" s="550">
        <f t="shared" si="0"/>
        <v>223</v>
      </c>
      <c r="D68" s="550">
        <f t="shared" si="1"/>
        <v>1772</v>
      </c>
      <c r="E68" s="550">
        <f t="shared" si="2"/>
        <v>1745</v>
      </c>
      <c r="F68" s="550">
        <f t="shared" si="3"/>
        <v>3789</v>
      </c>
      <c r="G68" s="550">
        <f t="shared" si="4"/>
        <v>4795</v>
      </c>
      <c r="H68" s="550">
        <f t="shared" si="5"/>
        <v>3329</v>
      </c>
      <c r="I68" s="550">
        <f t="shared" si="6"/>
        <v>6723</v>
      </c>
      <c r="J68" s="550">
        <f t="shared" si="7"/>
        <v>670</v>
      </c>
    </row>
    <row r="69" spans="1:10">
      <c r="A69" s="550">
        <v>2006</v>
      </c>
      <c r="B69" s="550" t="s">
        <v>570</v>
      </c>
      <c r="C69" s="550">
        <f t="shared" si="0"/>
        <v>156</v>
      </c>
      <c r="D69" s="550">
        <f t="shared" si="1"/>
        <v>2069</v>
      </c>
      <c r="E69" s="550">
        <f t="shared" si="2"/>
        <v>2067</v>
      </c>
      <c r="F69" s="550">
        <f t="shared" si="3"/>
        <v>4401</v>
      </c>
      <c r="G69" s="550">
        <f t="shared" si="4"/>
        <v>5072</v>
      </c>
      <c r="H69" s="550">
        <f t="shared" si="5"/>
        <v>3178</v>
      </c>
      <c r="I69" s="550">
        <f t="shared" si="6"/>
        <v>7291</v>
      </c>
      <c r="J69" s="550">
        <f t="shared" si="7"/>
        <v>612</v>
      </c>
    </row>
    <row r="70" spans="1:10">
      <c r="A70" s="550">
        <v>2006</v>
      </c>
      <c r="B70" s="550" t="s">
        <v>571</v>
      </c>
      <c r="C70" s="550">
        <f t="shared" si="0"/>
        <v>150</v>
      </c>
      <c r="D70" s="550">
        <f t="shared" si="1"/>
        <v>1827</v>
      </c>
      <c r="E70" s="550">
        <f t="shared" si="2"/>
        <v>1740</v>
      </c>
      <c r="F70" s="550">
        <f t="shared" si="3"/>
        <v>4575</v>
      </c>
      <c r="G70" s="550">
        <f t="shared" si="4"/>
        <v>4705</v>
      </c>
      <c r="H70" s="550">
        <f t="shared" si="5"/>
        <v>4202</v>
      </c>
      <c r="I70" s="550">
        <f t="shared" si="6"/>
        <v>6224</v>
      </c>
      <c r="J70" s="550">
        <f t="shared" si="7"/>
        <v>274</v>
      </c>
    </row>
    <row r="71" spans="1:10">
      <c r="A71" s="550">
        <v>2007</v>
      </c>
      <c r="B71" s="550" t="s">
        <v>572</v>
      </c>
      <c r="C71" s="550">
        <f t="shared" si="0"/>
        <v>229</v>
      </c>
      <c r="D71" s="550">
        <f t="shared" si="1"/>
        <v>1850</v>
      </c>
      <c r="E71" s="550">
        <f t="shared" si="2"/>
        <v>2004</v>
      </c>
      <c r="F71" s="550">
        <f t="shared" si="3"/>
        <v>4239</v>
      </c>
      <c r="G71" s="550">
        <f t="shared" si="4"/>
        <v>4513</v>
      </c>
      <c r="H71" s="550">
        <f t="shared" si="5"/>
        <v>5314</v>
      </c>
      <c r="I71" s="550">
        <f t="shared" si="6"/>
        <v>5941</v>
      </c>
      <c r="J71" s="550">
        <f t="shared" si="7"/>
        <v>226</v>
      </c>
    </row>
    <row r="72" spans="1:10">
      <c r="A72" s="550">
        <v>2007</v>
      </c>
      <c r="B72" s="550" t="s">
        <v>573</v>
      </c>
      <c r="C72" s="550">
        <f t="shared" si="0"/>
        <v>240</v>
      </c>
      <c r="D72" s="550">
        <f t="shared" si="1"/>
        <v>1399</v>
      </c>
      <c r="E72" s="550">
        <f t="shared" si="2"/>
        <v>2326</v>
      </c>
      <c r="F72" s="550">
        <f t="shared" si="3"/>
        <v>3312</v>
      </c>
      <c r="G72" s="550">
        <f t="shared" si="4"/>
        <v>4484</v>
      </c>
      <c r="H72" s="550">
        <f t="shared" si="5"/>
        <v>5516</v>
      </c>
      <c r="I72" s="550">
        <f t="shared" si="6"/>
        <v>5630</v>
      </c>
      <c r="J72" s="550">
        <f t="shared" si="7"/>
        <v>202</v>
      </c>
    </row>
    <row r="73" spans="1:10">
      <c r="A73" s="550">
        <v>2007</v>
      </c>
      <c r="B73" s="550" t="s">
        <v>574</v>
      </c>
      <c r="C73" s="550">
        <f t="shared" si="0"/>
        <v>194</v>
      </c>
      <c r="D73" s="550">
        <f t="shared" si="1"/>
        <v>1880</v>
      </c>
      <c r="E73" s="550">
        <f t="shared" si="2"/>
        <v>3302</v>
      </c>
      <c r="F73" s="550">
        <f t="shared" si="3"/>
        <v>3596</v>
      </c>
      <c r="G73" s="550">
        <f t="shared" si="4"/>
        <v>4680</v>
      </c>
      <c r="H73" s="550">
        <f t="shared" si="5"/>
        <v>6152</v>
      </c>
      <c r="I73" s="550">
        <f t="shared" si="6"/>
        <v>5609</v>
      </c>
      <c r="J73" s="550">
        <f t="shared" si="7"/>
        <v>207</v>
      </c>
    </row>
    <row r="74" spans="1:10">
      <c r="A74" s="550">
        <v>2007</v>
      </c>
      <c r="B74" s="550" t="s">
        <v>575</v>
      </c>
      <c r="C74" s="550">
        <f t="shared" si="0"/>
        <v>205</v>
      </c>
      <c r="D74" s="550">
        <f t="shared" si="1"/>
        <v>1843</v>
      </c>
      <c r="E74" s="550">
        <f t="shared" si="2"/>
        <v>3474</v>
      </c>
      <c r="F74" s="550">
        <f t="shared" si="3"/>
        <v>4064</v>
      </c>
      <c r="G74" s="550">
        <f t="shared" si="4"/>
        <v>4818</v>
      </c>
      <c r="H74" s="550">
        <f t="shared" si="5"/>
        <v>5565</v>
      </c>
      <c r="I74" s="550">
        <f t="shared" si="6"/>
        <v>5036</v>
      </c>
      <c r="J74" s="550">
        <f t="shared" si="7"/>
        <v>165</v>
      </c>
    </row>
    <row r="75" spans="1:10">
      <c r="A75" s="550">
        <v>2008</v>
      </c>
      <c r="B75" s="550" t="s">
        <v>576</v>
      </c>
      <c r="C75" s="550">
        <f t="shared" si="0"/>
        <v>338</v>
      </c>
      <c r="D75" s="550">
        <f t="shared" si="1"/>
        <v>2253</v>
      </c>
      <c r="E75" s="550">
        <f t="shared" si="2"/>
        <v>3332</v>
      </c>
      <c r="F75" s="550">
        <f t="shared" si="3"/>
        <v>4146</v>
      </c>
      <c r="G75" s="550">
        <f t="shared" si="4"/>
        <v>4842</v>
      </c>
      <c r="H75" s="550">
        <f t="shared" si="5"/>
        <v>5217</v>
      </c>
      <c r="I75" s="550">
        <f t="shared" si="6"/>
        <v>5108</v>
      </c>
      <c r="J75" s="550">
        <f t="shared" si="7"/>
        <v>157</v>
      </c>
    </row>
    <row r="76" spans="1:10">
      <c r="A76" s="550">
        <v>2008</v>
      </c>
      <c r="B76" s="550" t="s">
        <v>577</v>
      </c>
      <c r="C76" s="550">
        <f t="shared" si="0"/>
        <v>462</v>
      </c>
      <c r="D76" s="550">
        <f t="shared" si="1"/>
        <v>2523</v>
      </c>
      <c r="E76" s="550">
        <f t="shared" si="2"/>
        <v>2925</v>
      </c>
      <c r="F76" s="550">
        <f t="shared" si="3"/>
        <v>3585</v>
      </c>
      <c r="G76" s="550">
        <f t="shared" si="4"/>
        <v>4408</v>
      </c>
      <c r="H76" s="550">
        <f t="shared" si="5"/>
        <v>5399</v>
      </c>
      <c r="I76" s="550">
        <f t="shared" si="6"/>
        <v>4028</v>
      </c>
      <c r="J76" s="550">
        <f t="shared" si="7"/>
        <v>137</v>
      </c>
    </row>
    <row r="77" spans="1:10">
      <c r="A77" s="550">
        <v>2008</v>
      </c>
      <c r="B77" s="550" t="s">
        <v>578</v>
      </c>
      <c r="C77" s="550">
        <f t="shared" si="0"/>
        <v>366</v>
      </c>
      <c r="D77" s="550">
        <f t="shared" si="1"/>
        <v>2266</v>
      </c>
      <c r="E77" s="550">
        <f t="shared" si="2"/>
        <v>2685</v>
      </c>
      <c r="F77" s="550">
        <f t="shared" si="3"/>
        <v>4191</v>
      </c>
      <c r="G77" s="550">
        <f t="shared" si="4"/>
        <v>3843</v>
      </c>
      <c r="H77" s="550">
        <f t="shared" si="5"/>
        <v>4989</v>
      </c>
      <c r="I77" s="550">
        <f t="shared" si="6"/>
        <v>3828</v>
      </c>
      <c r="J77" s="550">
        <f t="shared" si="7"/>
        <v>136</v>
      </c>
    </row>
    <row r="78" spans="1:10">
      <c r="A78" s="550">
        <v>2008</v>
      </c>
      <c r="B78" s="550" t="s">
        <v>579</v>
      </c>
      <c r="C78" s="550">
        <f t="shared" si="0"/>
        <v>195</v>
      </c>
      <c r="D78" s="550">
        <f t="shared" si="1"/>
        <v>2136</v>
      </c>
      <c r="E78" s="550">
        <f t="shared" si="2"/>
        <v>3735</v>
      </c>
      <c r="F78" s="550">
        <f t="shared" si="3"/>
        <v>4191</v>
      </c>
      <c r="G78" s="550">
        <f t="shared" si="4"/>
        <v>3128</v>
      </c>
      <c r="H78" s="550">
        <f t="shared" si="5"/>
        <v>4920</v>
      </c>
      <c r="I78" s="550">
        <f t="shared" si="6"/>
        <v>3172</v>
      </c>
      <c r="J78" s="550">
        <f t="shared" si="7"/>
        <v>181</v>
      </c>
    </row>
    <row r="79" spans="1:10">
      <c r="A79" s="550">
        <v>2009</v>
      </c>
      <c r="B79" s="550" t="s">
        <v>580</v>
      </c>
      <c r="C79" s="550">
        <f t="shared" si="0"/>
        <v>250</v>
      </c>
      <c r="D79" s="550">
        <f t="shared" si="1"/>
        <v>1724</v>
      </c>
      <c r="E79" s="550">
        <f t="shared" si="2"/>
        <v>2910</v>
      </c>
      <c r="F79" s="550">
        <f t="shared" si="3"/>
        <v>3197</v>
      </c>
      <c r="G79" s="550">
        <f t="shared" si="4"/>
        <v>2872</v>
      </c>
      <c r="H79" s="550">
        <f t="shared" si="5"/>
        <v>3419</v>
      </c>
      <c r="I79" s="550">
        <f t="shared" si="6"/>
        <v>2614</v>
      </c>
      <c r="J79" s="550">
        <f t="shared" si="7"/>
        <v>110</v>
      </c>
    </row>
    <row r="80" spans="1:10">
      <c r="A80" s="550">
        <v>2009</v>
      </c>
      <c r="B80" s="550" t="s">
        <v>581</v>
      </c>
      <c r="C80" s="550">
        <f t="shared" si="0"/>
        <v>185</v>
      </c>
      <c r="D80" s="550">
        <f t="shared" si="1"/>
        <v>1666</v>
      </c>
      <c r="E80" s="550">
        <f t="shared" si="2"/>
        <v>2440</v>
      </c>
      <c r="F80" s="550">
        <f t="shared" si="3"/>
        <v>2478</v>
      </c>
      <c r="G80" s="550">
        <f t="shared" si="4"/>
        <v>2845</v>
      </c>
      <c r="H80" s="550">
        <f t="shared" si="5"/>
        <v>3521</v>
      </c>
      <c r="I80" s="550">
        <f t="shared" si="6"/>
        <v>2306</v>
      </c>
      <c r="J80" s="550">
        <f t="shared" si="7"/>
        <v>87</v>
      </c>
    </row>
    <row r="81" spans="1:10">
      <c r="A81" s="550">
        <v>2009</v>
      </c>
      <c r="B81" s="550" t="s">
        <v>582</v>
      </c>
      <c r="C81" s="550">
        <f t="shared" si="0"/>
        <v>334</v>
      </c>
      <c r="D81" s="550">
        <f t="shared" si="1"/>
        <v>1942</v>
      </c>
      <c r="E81" s="550">
        <f t="shared" si="2"/>
        <v>2666</v>
      </c>
      <c r="F81" s="550">
        <f t="shared" si="3"/>
        <v>3400</v>
      </c>
      <c r="G81" s="550">
        <f t="shared" si="4"/>
        <v>3117</v>
      </c>
      <c r="H81" s="550">
        <f t="shared" si="5"/>
        <v>3662</v>
      </c>
      <c r="I81" s="550">
        <f t="shared" si="6"/>
        <v>2364</v>
      </c>
      <c r="J81" s="550">
        <f t="shared" si="7"/>
        <v>138</v>
      </c>
    </row>
    <row r="82" spans="1:10">
      <c r="A82" s="550">
        <v>2009</v>
      </c>
      <c r="B82" s="550" t="s">
        <v>583</v>
      </c>
      <c r="C82" s="550">
        <f t="shared" si="0"/>
        <v>169</v>
      </c>
      <c r="D82" s="550">
        <f t="shared" si="1"/>
        <v>1552</v>
      </c>
      <c r="E82" s="550">
        <f t="shared" si="2"/>
        <v>2510</v>
      </c>
      <c r="F82" s="550">
        <f t="shared" si="3"/>
        <v>4108</v>
      </c>
      <c r="G82" s="550">
        <f t="shared" si="4"/>
        <v>2861</v>
      </c>
      <c r="H82" s="550">
        <f t="shared" si="5"/>
        <v>3934</v>
      </c>
      <c r="I82" s="550">
        <f t="shared" si="6"/>
        <v>1835</v>
      </c>
      <c r="J82" s="550">
        <f t="shared" si="7"/>
        <v>110</v>
      </c>
    </row>
    <row r="83" spans="1:10">
      <c r="A83" s="550">
        <v>2010</v>
      </c>
      <c r="B83" s="550" t="s">
        <v>636</v>
      </c>
      <c r="C83" s="550">
        <f t="shared" si="0"/>
        <v>173</v>
      </c>
      <c r="D83" s="550">
        <f t="shared" si="1"/>
        <v>1976</v>
      </c>
      <c r="E83" s="550">
        <f t="shared" si="2"/>
        <v>2457</v>
      </c>
      <c r="F83" s="550">
        <f t="shared" si="3"/>
        <v>4787</v>
      </c>
      <c r="G83" s="550">
        <f t="shared" si="4"/>
        <v>3314</v>
      </c>
      <c r="H83" s="550">
        <f t="shared" si="5"/>
        <v>3860</v>
      </c>
      <c r="I83" s="550">
        <f t="shared" si="6"/>
        <v>2169</v>
      </c>
      <c r="J83" s="550">
        <f t="shared" si="7"/>
        <v>99</v>
      </c>
    </row>
    <row r="84" spans="1:10">
      <c r="A84" s="550">
        <v>2010</v>
      </c>
      <c r="B84" s="550" t="s">
        <v>637</v>
      </c>
      <c r="C84" s="550">
        <f t="shared" si="0"/>
        <v>127</v>
      </c>
      <c r="D84" s="550">
        <f t="shared" si="1"/>
        <v>1984</v>
      </c>
      <c r="E84" s="550">
        <f t="shared" si="2"/>
        <v>2274</v>
      </c>
      <c r="F84" s="550">
        <f t="shared" si="3"/>
        <v>4419</v>
      </c>
      <c r="G84" s="550">
        <f t="shared" si="4"/>
        <v>3461</v>
      </c>
      <c r="H84" s="550">
        <f t="shared" si="5"/>
        <v>4894</v>
      </c>
      <c r="I84" s="550">
        <f t="shared" si="6"/>
        <v>2295</v>
      </c>
      <c r="J84" s="550">
        <f t="shared" si="7"/>
        <v>72</v>
      </c>
    </row>
    <row r="85" spans="1:10">
      <c r="A85" s="550">
        <v>2010</v>
      </c>
      <c r="B85" s="550" t="s">
        <v>638</v>
      </c>
      <c r="C85" s="550">
        <f t="shared" si="0"/>
        <v>157</v>
      </c>
      <c r="D85" s="550">
        <f t="shared" si="1"/>
        <v>2315</v>
      </c>
      <c r="E85" s="550">
        <f t="shared" si="2"/>
        <v>2410</v>
      </c>
      <c r="F85" s="550">
        <f t="shared" si="3"/>
        <v>5037</v>
      </c>
      <c r="G85" s="550">
        <f t="shared" si="4"/>
        <v>3279</v>
      </c>
      <c r="H85" s="550">
        <f t="shared" si="5"/>
        <v>4393</v>
      </c>
      <c r="I85" s="550">
        <f t="shared" si="6"/>
        <v>1958</v>
      </c>
      <c r="J85" s="550">
        <f t="shared" si="7"/>
        <v>104</v>
      </c>
    </row>
    <row r="86" spans="1:10">
      <c r="A86" s="550">
        <v>2010</v>
      </c>
      <c r="B86" s="550" t="s">
        <v>639</v>
      </c>
      <c r="C86" s="550">
        <f t="shared" si="0"/>
        <v>332</v>
      </c>
      <c r="D86" s="550">
        <f t="shared" si="1"/>
        <v>2008</v>
      </c>
      <c r="E86" s="550">
        <f t="shared" si="2"/>
        <v>3046</v>
      </c>
      <c r="F86" s="550">
        <f t="shared" si="3"/>
        <v>4846</v>
      </c>
      <c r="G86" s="550">
        <f t="shared" si="4"/>
        <v>2900</v>
      </c>
      <c r="H86" s="550">
        <f t="shared" si="5"/>
        <v>4856</v>
      </c>
      <c r="I86" s="550">
        <f t="shared" si="6"/>
        <v>1836</v>
      </c>
      <c r="J86" s="550">
        <f t="shared" si="7"/>
        <v>98</v>
      </c>
    </row>
    <row r="87" spans="1:10">
      <c r="A87" s="550">
        <v>2011</v>
      </c>
      <c r="B87" s="550" t="s">
        <v>667</v>
      </c>
      <c r="C87" s="550">
        <f t="shared" si="0"/>
        <v>410</v>
      </c>
      <c r="D87" s="550">
        <f t="shared" si="1"/>
        <v>2751</v>
      </c>
      <c r="E87" s="550">
        <f t="shared" si="2"/>
        <v>3204</v>
      </c>
      <c r="F87" s="550">
        <f t="shared" si="3"/>
        <v>5150</v>
      </c>
      <c r="G87" s="550">
        <f t="shared" si="4"/>
        <v>3252</v>
      </c>
      <c r="H87" s="550">
        <f t="shared" si="5"/>
        <v>4549</v>
      </c>
      <c r="I87" s="550">
        <f t="shared" si="6"/>
        <v>2104</v>
      </c>
      <c r="J87" s="550">
        <f t="shared" si="7"/>
        <v>127</v>
      </c>
    </row>
    <row r="88" spans="1:10">
      <c r="A88" s="550">
        <v>2011</v>
      </c>
      <c r="B88" s="550" t="s">
        <v>668</v>
      </c>
      <c r="C88" s="550">
        <f t="shared" si="0"/>
        <v>331</v>
      </c>
      <c r="D88" s="550">
        <f t="shared" si="1"/>
        <v>2854</v>
      </c>
      <c r="E88" s="550">
        <f t="shared" si="2"/>
        <v>2408</v>
      </c>
      <c r="F88" s="550">
        <f t="shared" si="3"/>
        <v>3601</v>
      </c>
      <c r="G88" s="550">
        <f t="shared" si="4"/>
        <v>3594</v>
      </c>
      <c r="H88" s="550">
        <f t="shared" si="5"/>
        <v>4301</v>
      </c>
      <c r="I88" s="550">
        <f t="shared" si="6"/>
        <v>1940</v>
      </c>
      <c r="J88" s="550">
        <f t="shared" si="7"/>
        <v>83</v>
      </c>
    </row>
    <row r="89" spans="1:10">
      <c r="A89" s="550">
        <v>2011</v>
      </c>
      <c r="B89" s="550" t="s">
        <v>669</v>
      </c>
      <c r="C89" s="550">
        <f t="shared" si="0"/>
        <v>431</v>
      </c>
      <c r="D89" s="550">
        <f t="shared" si="1"/>
        <v>3379</v>
      </c>
      <c r="E89" s="550">
        <f t="shared" si="2"/>
        <v>2446</v>
      </c>
      <c r="F89" s="550">
        <f t="shared" si="3"/>
        <v>4319</v>
      </c>
      <c r="G89" s="550">
        <f t="shared" si="4"/>
        <v>3713</v>
      </c>
      <c r="H89" s="550">
        <f t="shared" si="5"/>
        <v>4433</v>
      </c>
      <c r="I89" s="550">
        <f t="shared" si="6"/>
        <v>1957</v>
      </c>
      <c r="J89" s="550">
        <f t="shared" si="7"/>
        <v>82</v>
      </c>
    </row>
    <row r="90" spans="1:10">
      <c r="A90" s="550">
        <v>2011</v>
      </c>
      <c r="B90" s="550" t="s">
        <v>670</v>
      </c>
      <c r="C90" s="550">
        <f t="shared" si="0"/>
        <v>339</v>
      </c>
      <c r="D90" s="550">
        <f t="shared" si="1"/>
        <v>3438</v>
      </c>
      <c r="E90" s="550">
        <f t="shared" si="2"/>
        <v>2608</v>
      </c>
      <c r="F90" s="550">
        <f t="shared" si="3"/>
        <v>4166</v>
      </c>
      <c r="G90" s="550">
        <f t="shared" si="4"/>
        <v>3277</v>
      </c>
      <c r="H90" s="550">
        <f t="shared" si="5"/>
        <v>4597</v>
      </c>
      <c r="I90" s="550">
        <f t="shared" si="6"/>
        <v>1592</v>
      </c>
      <c r="J90" s="550">
        <f t="shared" si="7"/>
        <v>109</v>
      </c>
    </row>
    <row r="91" spans="1:10">
      <c r="A91" s="550">
        <v>2012</v>
      </c>
      <c r="B91" s="550" t="s">
        <v>718</v>
      </c>
      <c r="C91" s="550">
        <f t="shared" si="0"/>
        <v>554</v>
      </c>
      <c r="D91" s="550">
        <f t="shared" si="1"/>
        <v>4860</v>
      </c>
      <c r="E91" s="550">
        <f t="shared" si="2"/>
        <v>3594</v>
      </c>
      <c r="F91" s="550">
        <f t="shared" si="3"/>
        <v>5165</v>
      </c>
      <c r="G91" s="550">
        <f t="shared" si="4"/>
        <v>3337</v>
      </c>
      <c r="H91" s="550">
        <f t="shared" si="5"/>
        <v>4374</v>
      </c>
      <c r="I91" s="550">
        <f t="shared" si="6"/>
        <v>1657</v>
      </c>
      <c r="J91" s="550">
        <f t="shared" si="7"/>
        <v>83</v>
      </c>
    </row>
    <row r="92" spans="1:10">
      <c r="A92" s="550">
        <v>2012</v>
      </c>
      <c r="B92" s="550" t="s">
        <v>719</v>
      </c>
      <c r="C92" s="550">
        <f t="shared" si="0"/>
        <v>697</v>
      </c>
      <c r="D92" s="550">
        <f t="shared" si="1"/>
        <v>4918</v>
      </c>
      <c r="E92" s="550">
        <f t="shared" si="2"/>
        <v>3287</v>
      </c>
      <c r="F92" s="550">
        <f t="shared" si="3"/>
        <v>4317</v>
      </c>
      <c r="G92" s="550">
        <f t="shared" si="4"/>
        <v>4198</v>
      </c>
      <c r="H92" s="550">
        <f t="shared" si="5"/>
        <v>5481</v>
      </c>
      <c r="I92" s="550">
        <f t="shared" si="6"/>
        <v>1663</v>
      </c>
      <c r="J92" s="550">
        <f t="shared" si="7"/>
        <v>68</v>
      </c>
    </row>
    <row r="93" spans="1:10">
      <c r="A93" s="550">
        <v>2012</v>
      </c>
      <c r="B93" s="550" t="s">
        <v>720</v>
      </c>
      <c r="C93" s="550">
        <f t="shared" si="0"/>
        <v>495</v>
      </c>
      <c r="D93" s="550">
        <f t="shared" si="1"/>
        <v>5079</v>
      </c>
      <c r="E93" s="550">
        <f t="shared" si="2"/>
        <v>3172</v>
      </c>
      <c r="F93" s="550">
        <f t="shared" si="3"/>
        <v>4727</v>
      </c>
      <c r="G93" s="550">
        <f t="shared" si="4"/>
        <v>4586</v>
      </c>
      <c r="H93" s="550">
        <f t="shared" si="5"/>
        <v>5000</v>
      </c>
      <c r="I93" s="550">
        <f t="shared" si="6"/>
        <v>1215</v>
      </c>
      <c r="J93" s="550">
        <f t="shared" si="7"/>
        <v>83</v>
      </c>
    </row>
    <row r="94" spans="1:10">
      <c r="A94" s="550">
        <v>2012</v>
      </c>
      <c r="B94" s="550" t="s">
        <v>721</v>
      </c>
      <c r="C94" s="550">
        <f t="shared" si="0"/>
        <v>617</v>
      </c>
      <c r="D94" s="550">
        <f t="shared" si="1"/>
        <v>6603</v>
      </c>
      <c r="E94" s="550">
        <f t="shared" si="2"/>
        <v>3218</v>
      </c>
      <c r="F94" s="550">
        <f t="shared" si="3"/>
        <v>4317</v>
      </c>
      <c r="G94" s="550">
        <f t="shared" si="4"/>
        <v>4125</v>
      </c>
      <c r="H94" s="550">
        <f t="shared" si="5"/>
        <v>4447</v>
      </c>
      <c r="I94" s="550">
        <f t="shared" si="6"/>
        <v>1410</v>
      </c>
      <c r="J94" s="550">
        <f t="shared" si="7"/>
        <v>114</v>
      </c>
    </row>
    <row r="95" spans="1:10">
      <c r="A95" s="550">
        <v>2013</v>
      </c>
      <c r="B95" s="550" t="s">
        <v>806</v>
      </c>
      <c r="C95" s="550">
        <f t="shared" si="0"/>
        <v>1115</v>
      </c>
      <c r="D95" s="550">
        <f t="shared" si="1"/>
        <v>6148</v>
      </c>
      <c r="E95" s="550">
        <f t="shared" si="2"/>
        <v>3532</v>
      </c>
      <c r="F95" s="550">
        <f t="shared" si="3"/>
        <v>4938</v>
      </c>
      <c r="G95" s="550">
        <f t="shared" si="4"/>
        <v>3921</v>
      </c>
      <c r="H95" s="550">
        <f t="shared" si="5"/>
        <v>4926</v>
      </c>
      <c r="I95" s="550">
        <f t="shared" si="6"/>
        <v>1259</v>
      </c>
      <c r="J95" s="550">
        <f t="shared" si="7"/>
        <v>92</v>
      </c>
    </row>
    <row r="96" spans="1:10">
      <c r="A96" s="550">
        <v>2013</v>
      </c>
      <c r="B96" s="550" t="s">
        <v>807</v>
      </c>
      <c r="C96" s="550">
        <f t="shared" si="0"/>
        <v>1110</v>
      </c>
      <c r="D96" s="550">
        <f t="shared" si="1"/>
        <v>5543</v>
      </c>
      <c r="E96" s="550">
        <f t="shared" si="2"/>
        <v>3574</v>
      </c>
      <c r="F96" s="550">
        <f t="shared" si="3"/>
        <v>5581</v>
      </c>
      <c r="G96" s="550">
        <f t="shared" si="4"/>
        <v>4666</v>
      </c>
      <c r="H96" s="550">
        <f t="shared" si="5"/>
        <v>4934</v>
      </c>
      <c r="I96" s="550">
        <f t="shared" si="6"/>
        <v>1278</v>
      </c>
      <c r="J96" s="550">
        <f t="shared" ref="J96:J113" si="8">J37</f>
        <v>67</v>
      </c>
    </row>
    <row r="97" spans="1:10">
      <c r="A97" s="550">
        <v>2013</v>
      </c>
      <c r="B97" s="550" t="s">
        <v>808</v>
      </c>
      <c r="C97" s="550">
        <f t="shared" si="0"/>
        <v>1547</v>
      </c>
      <c r="D97" s="550">
        <f t="shared" si="1"/>
        <v>6089</v>
      </c>
      <c r="E97" s="550">
        <f t="shared" si="2"/>
        <v>3572</v>
      </c>
      <c r="F97" s="550">
        <f t="shared" si="3"/>
        <v>5860</v>
      </c>
      <c r="G97" s="550">
        <f t="shared" si="4"/>
        <v>4936</v>
      </c>
      <c r="H97" s="550">
        <f t="shared" si="5"/>
        <v>4447</v>
      </c>
      <c r="I97" s="550">
        <f t="shared" si="6"/>
        <v>1249</v>
      </c>
      <c r="J97" s="550">
        <f t="shared" si="8"/>
        <v>75</v>
      </c>
    </row>
    <row r="98" spans="1:10">
      <c r="A98" s="550">
        <v>2013</v>
      </c>
      <c r="B98" s="550" t="s">
        <v>809</v>
      </c>
      <c r="C98" s="550">
        <f t="shared" si="0"/>
        <v>1099</v>
      </c>
      <c r="D98" s="550">
        <f t="shared" si="1"/>
        <v>6381</v>
      </c>
      <c r="E98" s="550">
        <f t="shared" si="2"/>
        <v>3611</v>
      </c>
      <c r="F98" s="550">
        <f t="shared" si="3"/>
        <v>5899</v>
      </c>
      <c r="G98" s="550">
        <f t="shared" si="4"/>
        <v>4990</v>
      </c>
      <c r="H98" s="550">
        <f t="shared" si="5"/>
        <v>5141</v>
      </c>
      <c r="I98" s="550">
        <f t="shared" si="6"/>
        <v>1374</v>
      </c>
      <c r="J98" s="550">
        <f t="shared" si="8"/>
        <v>85</v>
      </c>
    </row>
    <row r="99" spans="1:10">
      <c r="A99" s="550">
        <v>2014</v>
      </c>
      <c r="B99" s="550" t="s">
        <v>943</v>
      </c>
      <c r="C99" s="550">
        <f t="shared" si="0"/>
        <v>1374</v>
      </c>
      <c r="D99" s="550">
        <f t="shared" si="1"/>
        <v>6689</v>
      </c>
      <c r="E99" s="550">
        <f t="shared" si="2"/>
        <v>4427</v>
      </c>
      <c r="F99" s="550">
        <f t="shared" si="3"/>
        <v>6250</v>
      </c>
      <c r="G99" s="550">
        <f t="shared" si="4"/>
        <v>4100</v>
      </c>
      <c r="H99" s="550">
        <f t="shared" si="5"/>
        <v>5498</v>
      </c>
      <c r="I99" s="550">
        <f t="shared" si="6"/>
        <v>1269</v>
      </c>
      <c r="J99" s="550">
        <f t="shared" si="8"/>
        <v>125</v>
      </c>
    </row>
    <row r="100" spans="1:10">
      <c r="A100" s="550">
        <v>2014</v>
      </c>
      <c r="B100" s="550" t="s">
        <v>944</v>
      </c>
      <c r="C100" s="550">
        <f t="shared" si="0"/>
        <v>1265</v>
      </c>
      <c r="D100" s="550">
        <f t="shared" si="1"/>
        <v>5826</v>
      </c>
      <c r="E100" s="550">
        <f t="shared" si="2"/>
        <v>3964</v>
      </c>
      <c r="F100" s="550">
        <f t="shared" si="3"/>
        <v>6284</v>
      </c>
      <c r="G100" s="550">
        <f t="shared" si="4"/>
        <v>4881</v>
      </c>
      <c r="H100" s="550">
        <f t="shared" si="5"/>
        <v>6682</v>
      </c>
      <c r="I100" s="550">
        <f t="shared" si="6"/>
        <v>1046</v>
      </c>
      <c r="J100" s="550">
        <f t="shared" si="8"/>
        <v>169</v>
      </c>
    </row>
    <row r="101" spans="1:10">
      <c r="A101" s="550">
        <v>2014</v>
      </c>
      <c r="B101" s="550" t="s">
        <v>945</v>
      </c>
      <c r="C101" s="550">
        <f t="shared" si="0"/>
        <v>1073</v>
      </c>
      <c r="D101" s="550">
        <f t="shared" si="1"/>
        <v>7437</v>
      </c>
      <c r="E101" s="550">
        <f t="shared" si="2"/>
        <v>4304</v>
      </c>
      <c r="F101" s="550">
        <f t="shared" si="3"/>
        <v>6037</v>
      </c>
      <c r="G101" s="550">
        <f t="shared" si="4"/>
        <v>4193</v>
      </c>
      <c r="H101" s="550">
        <f t="shared" si="5"/>
        <v>6506</v>
      </c>
      <c r="I101" s="550">
        <f t="shared" si="6"/>
        <v>1087</v>
      </c>
      <c r="J101" s="550">
        <f t="shared" si="8"/>
        <v>150</v>
      </c>
    </row>
    <row r="102" spans="1:10">
      <c r="A102" s="550">
        <v>2014</v>
      </c>
      <c r="B102" s="550" t="s">
        <v>946</v>
      </c>
      <c r="C102" s="550">
        <f t="shared" si="0"/>
        <v>1439</v>
      </c>
      <c r="D102" s="550">
        <f t="shared" si="1"/>
        <v>7760</v>
      </c>
      <c r="E102" s="550">
        <f t="shared" si="2"/>
        <v>4431</v>
      </c>
      <c r="F102" s="550">
        <f t="shared" si="3"/>
        <v>6387</v>
      </c>
      <c r="G102" s="550">
        <f t="shared" si="4"/>
        <v>3998</v>
      </c>
      <c r="H102" s="550">
        <f t="shared" si="5"/>
        <v>6362</v>
      </c>
      <c r="I102" s="550">
        <f t="shared" si="6"/>
        <v>856</v>
      </c>
      <c r="J102" s="550">
        <f t="shared" si="8"/>
        <v>220</v>
      </c>
    </row>
    <row r="103" spans="1:10">
      <c r="A103" s="550">
        <v>2015</v>
      </c>
      <c r="B103" s="550" t="s">
        <v>999</v>
      </c>
      <c r="C103" s="550">
        <f t="shared" si="0"/>
        <v>2203</v>
      </c>
      <c r="D103" s="550">
        <f t="shared" si="1"/>
        <v>7016</v>
      </c>
      <c r="E103" s="550">
        <f t="shared" si="2"/>
        <v>4417</v>
      </c>
      <c r="F103" s="550">
        <f t="shared" si="3"/>
        <v>6903</v>
      </c>
      <c r="G103" s="550">
        <f t="shared" si="4"/>
        <v>4479</v>
      </c>
      <c r="H103" s="550">
        <f t="shared" si="5"/>
        <v>5784</v>
      </c>
      <c r="I103" s="550">
        <f t="shared" si="6"/>
        <v>1060</v>
      </c>
      <c r="J103" s="550">
        <f t="shared" si="8"/>
        <v>231</v>
      </c>
    </row>
    <row r="104" spans="1:10">
      <c r="A104" s="550">
        <v>2015</v>
      </c>
      <c r="B104" s="550" t="s">
        <v>1000</v>
      </c>
      <c r="C104" s="550">
        <f t="shared" si="0"/>
        <v>1796</v>
      </c>
      <c r="D104" s="550">
        <f t="shared" si="1"/>
        <v>6014</v>
      </c>
      <c r="E104" s="550">
        <f t="shared" si="2"/>
        <v>4588</v>
      </c>
      <c r="F104" s="550">
        <f t="shared" si="3"/>
        <v>6461</v>
      </c>
      <c r="G104" s="550">
        <f t="shared" si="4"/>
        <v>4466</v>
      </c>
      <c r="H104" s="550">
        <f t="shared" si="5"/>
        <v>6708</v>
      </c>
      <c r="I104" s="550">
        <f t="shared" si="6"/>
        <v>954</v>
      </c>
      <c r="J104" s="550">
        <f t="shared" si="8"/>
        <v>191</v>
      </c>
    </row>
    <row r="105" spans="1:10">
      <c r="A105" s="550">
        <v>2015</v>
      </c>
      <c r="B105" s="550" t="s">
        <v>1001</v>
      </c>
      <c r="C105" s="550">
        <f t="shared" si="0"/>
        <v>1987</v>
      </c>
      <c r="D105" s="550">
        <f t="shared" si="1"/>
        <v>6691</v>
      </c>
      <c r="E105" s="550">
        <f t="shared" si="2"/>
        <v>5320</v>
      </c>
      <c r="F105" s="550">
        <f t="shared" si="3"/>
        <v>6717</v>
      </c>
      <c r="G105" s="550">
        <f t="shared" si="4"/>
        <v>4824</v>
      </c>
      <c r="H105" s="550">
        <f t="shared" si="5"/>
        <v>6052</v>
      </c>
      <c r="I105" s="550">
        <f t="shared" si="6"/>
        <v>808</v>
      </c>
      <c r="J105" s="550">
        <f t="shared" si="8"/>
        <v>227</v>
      </c>
    </row>
    <row r="106" spans="1:10">
      <c r="A106" s="550">
        <v>2015</v>
      </c>
      <c r="B106" s="550" t="s">
        <v>1002</v>
      </c>
      <c r="C106" s="550">
        <f t="shared" ref="C106:I106" si="9">C47+L47</f>
        <v>1978</v>
      </c>
      <c r="D106" s="550">
        <f t="shared" si="9"/>
        <v>7149</v>
      </c>
      <c r="E106" s="550">
        <f t="shared" si="9"/>
        <v>5587</v>
      </c>
      <c r="F106" s="550">
        <f t="shared" si="9"/>
        <v>6872</v>
      </c>
      <c r="G106" s="550">
        <f t="shared" si="9"/>
        <v>4344</v>
      </c>
      <c r="H106" s="550">
        <f t="shared" si="9"/>
        <v>6217</v>
      </c>
      <c r="I106" s="550">
        <f t="shared" si="9"/>
        <v>784</v>
      </c>
      <c r="J106" s="550">
        <f t="shared" si="8"/>
        <v>210</v>
      </c>
    </row>
    <row r="107" spans="1:10">
      <c r="A107" s="550">
        <v>2016</v>
      </c>
      <c r="B107" s="258" t="s">
        <v>1054</v>
      </c>
      <c r="C107" s="550">
        <f t="shared" ref="C107:I109" si="10">C48+L48</f>
        <v>2051</v>
      </c>
      <c r="D107" s="550">
        <f t="shared" si="10"/>
        <v>7078</v>
      </c>
      <c r="E107" s="550">
        <f t="shared" si="10"/>
        <v>5965</v>
      </c>
      <c r="F107" s="550">
        <f t="shared" si="10"/>
        <v>7277</v>
      </c>
      <c r="G107" s="550">
        <f t="shared" si="10"/>
        <v>3763</v>
      </c>
      <c r="H107" s="550">
        <f t="shared" si="10"/>
        <v>5670</v>
      </c>
      <c r="I107" s="550">
        <f t="shared" si="10"/>
        <v>1165</v>
      </c>
      <c r="J107" s="550">
        <f t="shared" si="8"/>
        <v>220</v>
      </c>
    </row>
    <row r="108" spans="1:10">
      <c r="A108" s="550">
        <v>2016</v>
      </c>
      <c r="B108" s="258" t="s">
        <v>1055</v>
      </c>
      <c r="C108" s="550">
        <f t="shared" si="10"/>
        <v>1983</v>
      </c>
      <c r="D108" s="550">
        <f t="shared" si="10"/>
        <v>6160</v>
      </c>
      <c r="E108" s="550">
        <f t="shared" si="10"/>
        <v>5578</v>
      </c>
      <c r="F108" s="550">
        <f t="shared" si="10"/>
        <v>7599</v>
      </c>
      <c r="G108" s="550">
        <f t="shared" si="10"/>
        <v>4043</v>
      </c>
      <c r="H108" s="550">
        <f t="shared" si="10"/>
        <v>6910</v>
      </c>
      <c r="I108" s="550">
        <f t="shared" si="10"/>
        <v>1004</v>
      </c>
      <c r="J108" s="550">
        <f t="shared" si="8"/>
        <v>332</v>
      </c>
    </row>
    <row r="109" spans="1:10">
      <c r="A109" s="550">
        <v>2016</v>
      </c>
      <c r="B109" s="258" t="s">
        <v>1056</v>
      </c>
      <c r="C109" s="550">
        <f t="shared" si="10"/>
        <v>2080</v>
      </c>
      <c r="D109" s="550">
        <f t="shared" si="10"/>
        <v>7362</v>
      </c>
      <c r="E109" s="550">
        <f t="shared" si="10"/>
        <v>6578</v>
      </c>
      <c r="F109" s="550">
        <f t="shared" si="10"/>
        <v>7745</v>
      </c>
      <c r="G109" s="550">
        <f t="shared" si="10"/>
        <v>4043</v>
      </c>
      <c r="H109" s="550">
        <f t="shared" si="10"/>
        <v>7322</v>
      </c>
      <c r="I109" s="550">
        <f t="shared" si="10"/>
        <v>1080</v>
      </c>
      <c r="J109" s="550">
        <f t="shared" si="8"/>
        <v>349</v>
      </c>
    </row>
    <row r="110" spans="1:10">
      <c r="A110" s="550">
        <v>2016</v>
      </c>
      <c r="B110" s="258" t="s">
        <v>1057</v>
      </c>
      <c r="C110" s="550">
        <f t="shared" ref="C110:I110" si="11">C51+L51</f>
        <v>1941</v>
      </c>
      <c r="D110" s="550">
        <f t="shared" si="11"/>
        <v>8080</v>
      </c>
      <c r="E110" s="550">
        <f t="shared" si="11"/>
        <v>6683</v>
      </c>
      <c r="F110" s="550">
        <f t="shared" si="11"/>
        <v>8713</v>
      </c>
      <c r="G110" s="550">
        <f t="shared" si="11"/>
        <v>4950</v>
      </c>
      <c r="H110" s="550">
        <f t="shared" si="11"/>
        <v>6604</v>
      </c>
      <c r="I110" s="550">
        <f t="shared" si="11"/>
        <v>960</v>
      </c>
      <c r="J110" s="550">
        <f t="shared" si="8"/>
        <v>473</v>
      </c>
    </row>
    <row r="111" spans="1:10">
      <c r="A111" s="550">
        <v>2017</v>
      </c>
      <c r="B111" s="258" t="s">
        <v>1136</v>
      </c>
      <c r="C111" s="550">
        <f t="shared" ref="C111:I111" si="12">C52+L52</f>
        <v>2552</v>
      </c>
      <c r="D111" s="550">
        <f t="shared" si="12"/>
        <v>7522</v>
      </c>
      <c r="E111" s="550">
        <f t="shared" si="12"/>
        <v>6465</v>
      </c>
      <c r="F111" s="550">
        <f t="shared" si="12"/>
        <v>8622</v>
      </c>
      <c r="G111" s="550">
        <f t="shared" si="12"/>
        <v>5340</v>
      </c>
      <c r="H111" s="550">
        <f t="shared" si="12"/>
        <v>5918</v>
      </c>
      <c r="I111" s="550">
        <f t="shared" si="12"/>
        <v>1176</v>
      </c>
      <c r="J111" s="550">
        <f t="shared" si="8"/>
        <v>444</v>
      </c>
    </row>
    <row r="112" spans="1:10">
      <c r="A112" s="550">
        <v>2017</v>
      </c>
      <c r="B112" s="258" t="s">
        <v>1137</v>
      </c>
      <c r="C112" s="550">
        <f t="shared" ref="C112:I112" si="13">C53+L53</f>
        <v>2108</v>
      </c>
      <c r="D112" s="550">
        <f t="shared" si="13"/>
        <v>6622</v>
      </c>
      <c r="E112" s="550">
        <f t="shared" si="13"/>
        <v>6022</v>
      </c>
      <c r="F112" s="550">
        <f t="shared" si="13"/>
        <v>8965</v>
      </c>
      <c r="G112" s="550">
        <f t="shared" si="13"/>
        <v>6633</v>
      </c>
      <c r="H112" s="550">
        <f t="shared" si="13"/>
        <v>6265</v>
      </c>
      <c r="I112" s="550">
        <f t="shared" si="13"/>
        <v>1090</v>
      </c>
      <c r="J112" s="550">
        <f t="shared" si="8"/>
        <v>454</v>
      </c>
    </row>
    <row r="113" spans="1:10">
      <c r="A113" s="550">
        <v>2017</v>
      </c>
      <c r="B113" s="258" t="s">
        <v>1138</v>
      </c>
      <c r="C113" s="550">
        <f t="shared" ref="C113:I113" si="14">C54+L54</f>
        <v>2549</v>
      </c>
      <c r="D113" s="550">
        <f t="shared" si="14"/>
        <v>7073</v>
      </c>
      <c r="E113" s="550">
        <f t="shared" si="14"/>
        <v>7132</v>
      </c>
      <c r="F113" s="550">
        <f t="shared" si="14"/>
        <v>8090</v>
      </c>
      <c r="G113" s="550">
        <f t="shared" si="14"/>
        <v>5383</v>
      </c>
      <c r="H113" s="550">
        <f t="shared" si="14"/>
        <v>5555</v>
      </c>
      <c r="I113" s="550">
        <f t="shared" si="14"/>
        <v>1153</v>
      </c>
      <c r="J113" s="550">
        <f t="shared" si="8"/>
        <v>464</v>
      </c>
    </row>
    <row r="114" spans="1:10">
      <c r="A114" s="550">
        <v>2017</v>
      </c>
      <c r="B114" s="258" t="s">
        <v>1139</v>
      </c>
      <c r="C114" s="550">
        <f t="shared" ref="C114:C118" si="15">C55+L55</f>
        <v>2447</v>
      </c>
      <c r="D114" s="550">
        <f t="shared" ref="D114:D118" si="16">D55+M55</f>
        <v>8591</v>
      </c>
      <c r="E114" s="550">
        <f t="shared" ref="E114:E118" si="17">E55+N55</f>
        <v>7466</v>
      </c>
      <c r="F114" s="550">
        <f t="shared" ref="F114:F118" si="18">F55+O55</f>
        <v>8059</v>
      </c>
      <c r="G114" s="550">
        <f t="shared" ref="G114:G118" si="19">G55+P55</f>
        <v>6236</v>
      </c>
      <c r="H114" s="550">
        <f t="shared" ref="H114:H118" si="20">H55+Q55</f>
        <v>5630</v>
      </c>
      <c r="I114" s="550">
        <f t="shared" ref="I114:I118" si="21">I55+R55</f>
        <v>1075</v>
      </c>
      <c r="J114" s="550">
        <f t="shared" ref="J114:J118" si="22">J55</f>
        <v>599</v>
      </c>
    </row>
    <row r="115" spans="1:10">
      <c r="A115" s="550">
        <v>2018</v>
      </c>
      <c r="B115" s="258" t="s">
        <v>1210</v>
      </c>
      <c r="C115" s="550">
        <f t="shared" si="15"/>
        <v>2590</v>
      </c>
      <c r="D115" s="550">
        <f t="shared" si="16"/>
        <v>7181</v>
      </c>
      <c r="E115" s="550">
        <f t="shared" si="17"/>
        <v>7805</v>
      </c>
      <c r="F115" s="550">
        <f t="shared" si="18"/>
        <v>7873</v>
      </c>
      <c r="G115" s="550">
        <f t="shared" si="19"/>
        <v>5907</v>
      </c>
      <c r="H115" s="550">
        <f t="shared" si="20"/>
        <v>5881</v>
      </c>
      <c r="I115" s="550">
        <f t="shared" si="21"/>
        <v>1125</v>
      </c>
      <c r="J115" s="550">
        <f t="shared" si="22"/>
        <v>539</v>
      </c>
    </row>
    <row r="116" spans="1:10">
      <c r="A116" s="550">
        <v>2018</v>
      </c>
      <c r="B116" s="258" t="s">
        <v>1211</v>
      </c>
      <c r="C116" s="550">
        <f t="shared" si="15"/>
        <v>2447</v>
      </c>
      <c r="D116" s="550">
        <f t="shared" si="16"/>
        <v>5970</v>
      </c>
      <c r="E116" s="550">
        <f t="shared" si="17"/>
        <v>7419</v>
      </c>
      <c r="F116" s="550">
        <f t="shared" si="18"/>
        <v>8220</v>
      </c>
      <c r="G116" s="550">
        <f t="shared" si="19"/>
        <v>6124</v>
      </c>
      <c r="H116" s="550">
        <f t="shared" si="20"/>
        <v>6199</v>
      </c>
      <c r="I116" s="550">
        <f t="shared" si="21"/>
        <v>1066</v>
      </c>
      <c r="J116" s="550">
        <f t="shared" si="22"/>
        <v>560</v>
      </c>
    </row>
    <row r="117" spans="1:10">
      <c r="A117" s="550">
        <v>2018</v>
      </c>
      <c r="B117" s="258" t="s">
        <v>1212</v>
      </c>
      <c r="C117" s="550">
        <f t="shared" si="15"/>
        <v>2465</v>
      </c>
      <c r="D117" s="550">
        <f t="shared" si="16"/>
        <v>7090</v>
      </c>
      <c r="E117" s="550">
        <f t="shared" si="17"/>
        <v>7819</v>
      </c>
      <c r="F117" s="550">
        <f t="shared" si="18"/>
        <v>7682</v>
      </c>
      <c r="G117" s="550">
        <f t="shared" si="19"/>
        <v>5200</v>
      </c>
      <c r="H117" s="550">
        <f t="shared" si="20"/>
        <v>5600</v>
      </c>
      <c r="I117" s="550">
        <f t="shared" si="21"/>
        <v>926</v>
      </c>
      <c r="J117" s="550">
        <f t="shared" si="22"/>
        <v>639</v>
      </c>
    </row>
    <row r="118" spans="1:10">
      <c r="A118" s="550">
        <v>2018</v>
      </c>
      <c r="B118" s="258" t="s">
        <v>1213</v>
      </c>
      <c r="C118" s="550">
        <f t="shared" si="15"/>
        <v>2287</v>
      </c>
      <c r="D118" s="550">
        <f t="shared" si="16"/>
        <v>8332</v>
      </c>
      <c r="E118" s="550">
        <f t="shared" si="17"/>
        <v>8448</v>
      </c>
      <c r="F118" s="550">
        <f t="shared" si="18"/>
        <v>8157</v>
      </c>
      <c r="G118" s="550">
        <f t="shared" si="19"/>
        <v>6292</v>
      </c>
      <c r="H118" s="550">
        <f t="shared" si="20"/>
        <v>5683</v>
      </c>
      <c r="I118" s="550">
        <f t="shared" si="21"/>
        <v>771</v>
      </c>
      <c r="J118" s="550">
        <f t="shared" si="22"/>
        <v>591</v>
      </c>
    </row>
    <row r="119" spans="1:10">
      <c r="B119" s="560"/>
    </row>
    <row r="120" spans="1:10">
      <c r="A120" s="549" t="s">
        <v>1135</v>
      </c>
    </row>
    <row r="121" spans="1:10">
      <c r="A121" s="549" t="s">
        <v>186</v>
      </c>
    </row>
    <row r="122" spans="1:10">
      <c r="A122" s="549" t="s">
        <v>187</v>
      </c>
    </row>
  </sheetData>
  <mergeCells count="1">
    <mergeCell ref="M1:N1"/>
  </mergeCells>
  <hyperlinks>
    <hyperlink ref="M1:N1" location="Contents!A1" display="Back to Contents" xr:uid="{00000000-0004-0000-2F00-000000000000}"/>
  </hyperlinks>
  <pageMargins left="0.75" right="0.75" top="1" bottom="1" header="0.5" footer="0.5"/>
  <pageSetup paperSize="9" orientation="landscape" horizontalDpi="4294967292" verticalDpi="4294967292" r:id="rId1"/>
  <headerFooter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5" tint="0.39997558519241921"/>
  </sheetPr>
  <dimension ref="A1:AA66"/>
  <sheetViews>
    <sheetView workbookViewId="0">
      <selection activeCell="O1" sqref="O1:P1"/>
    </sheetView>
  </sheetViews>
  <sheetFormatPr defaultColWidth="9.140625" defaultRowHeight="12.75"/>
  <cols>
    <col min="1" max="2" width="9.140625" style="549"/>
    <col min="3" max="6" width="9.28515625" style="549" bestFit="1" customWidth="1"/>
    <col min="7" max="7" width="9.5703125" style="549" bestFit="1" customWidth="1"/>
    <col min="8" max="9" width="9.28515625" style="549" bestFit="1" customWidth="1"/>
    <col min="10" max="16384" width="9.140625" style="549"/>
  </cols>
  <sheetData>
    <row r="1" spans="1:27" ht="27.75" customHeight="1">
      <c r="A1" s="555" t="s">
        <v>354</v>
      </c>
      <c r="B1" s="555"/>
      <c r="C1" s="555"/>
      <c r="D1" s="555"/>
      <c r="E1" s="555"/>
      <c r="F1" s="555"/>
      <c r="G1" s="555"/>
      <c r="H1" s="555"/>
      <c r="I1" s="555"/>
      <c r="J1" s="555"/>
      <c r="K1" s="555"/>
      <c r="L1" s="555"/>
      <c r="M1" s="555"/>
      <c r="N1" s="555"/>
      <c r="O1" s="684" t="s">
        <v>473</v>
      </c>
      <c r="P1" s="684"/>
      <c r="Q1" s="555"/>
      <c r="R1" s="555"/>
      <c r="S1" s="555"/>
      <c r="T1" s="555"/>
      <c r="U1" s="555"/>
      <c r="V1" s="555"/>
    </row>
    <row r="2" spans="1:27" ht="21.75" customHeight="1">
      <c r="A2" s="552" t="s">
        <v>310</v>
      </c>
    </row>
    <row r="3" spans="1:27" ht="22.5">
      <c r="A3" s="561" t="s">
        <v>458</v>
      </c>
      <c r="B3" s="561" t="s">
        <v>1216</v>
      </c>
      <c r="C3" s="562" t="s">
        <v>287</v>
      </c>
      <c r="D3" s="562" t="s">
        <v>288</v>
      </c>
      <c r="E3" s="562" t="s">
        <v>289</v>
      </c>
      <c r="F3" s="562" t="s">
        <v>290</v>
      </c>
      <c r="G3" s="562" t="s">
        <v>291</v>
      </c>
      <c r="H3" s="562" t="s">
        <v>292</v>
      </c>
      <c r="I3" s="562" t="s">
        <v>293</v>
      </c>
      <c r="T3"/>
      <c r="U3"/>
      <c r="V3"/>
      <c r="W3"/>
      <c r="X3"/>
      <c r="Y3"/>
      <c r="Z3"/>
      <c r="AA3"/>
    </row>
    <row r="4" spans="1:27">
      <c r="A4" s="563">
        <v>2005</v>
      </c>
      <c r="B4" s="563" t="s">
        <v>1214</v>
      </c>
      <c r="C4" s="671"/>
      <c r="D4" s="671"/>
      <c r="E4" s="671"/>
      <c r="F4" s="671"/>
      <c r="G4" s="671"/>
      <c r="H4" s="671"/>
      <c r="I4" s="671"/>
      <c r="T4"/>
      <c r="U4"/>
      <c r="V4"/>
      <c r="W4"/>
      <c r="X4"/>
      <c r="Y4"/>
      <c r="Z4"/>
      <c r="AA4"/>
    </row>
    <row r="5" spans="1:27">
      <c r="A5" s="563">
        <v>2005</v>
      </c>
      <c r="B5" s="563" t="s">
        <v>1110</v>
      </c>
      <c r="C5" s="564">
        <v>796.27726532999998</v>
      </c>
      <c r="D5" s="564">
        <v>3558.9032573</v>
      </c>
      <c r="E5" s="564">
        <v>3379.3058050999998</v>
      </c>
      <c r="F5" s="564">
        <v>7747.1446643999998</v>
      </c>
      <c r="G5" s="564">
        <v>11099.981775</v>
      </c>
      <c r="H5" s="564">
        <v>4523.9243286999999</v>
      </c>
      <c r="I5" s="564">
        <v>3331.4629043999998</v>
      </c>
      <c r="T5"/>
      <c r="U5"/>
      <c r="V5"/>
      <c r="W5"/>
      <c r="X5"/>
      <c r="Y5"/>
      <c r="Z5"/>
      <c r="AA5"/>
    </row>
    <row r="6" spans="1:27">
      <c r="A6" s="563">
        <v>2005</v>
      </c>
      <c r="B6" s="563" t="s">
        <v>178</v>
      </c>
      <c r="C6" s="564">
        <v>829.85506543999998</v>
      </c>
      <c r="D6" s="564">
        <v>4061.6698483999999</v>
      </c>
      <c r="E6" s="564">
        <v>3636.2474477000001</v>
      </c>
      <c r="F6" s="564">
        <v>8208.7720998000004</v>
      </c>
      <c r="G6" s="564">
        <v>10546.994967000001</v>
      </c>
      <c r="H6" s="564">
        <v>4476.6863825999999</v>
      </c>
      <c r="I6" s="564">
        <v>2934.7741885999999</v>
      </c>
      <c r="T6"/>
      <c r="U6"/>
      <c r="V6"/>
      <c r="W6"/>
      <c r="X6"/>
      <c r="Y6"/>
      <c r="Z6"/>
      <c r="AA6"/>
    </row>
    <row r="7" spans="1:27">
      <c r="A7" s="563">
        <v>2005</v>
      </c>
      <c r="B7" s="563" t="s">
        <v>179</v>
      </c>
      <c r="C7" s="564">
        <v>760.54704956</v>
      </c>
      <c r="D7" s="564">
        <v>3776.8809007</v>
      </c>
      <c r="E7" s="564">
        <v>3877.7886672999998</v>
      </c>
      <c r="F7" s="564">
        <v>7900.4246074000002</v>
      </c>
      <c r="G7" s="564">
        <v>9322.2850300999999</v>
      </c>
      <c r="H7" s="564">
        <v>4197.6874565999997</v>
      </c>
      <c r="I7" s="564">
        <v>3051.3862884</v>
      </c>
      <c r="T7"/>
      <c r="U7"/>
      <c r="V7"/>
      <c r="W7"/>
      <c r="X7"/>
      <c r="Y7"/>
      <c r="Z7"/>
      <c r="AA7"/>
    </row>
    <row r="8" spans="1:27">
      <c r="A8" s="563">
        <v>2006</v>
      </c>
      <c r="B8" s="563" t="s">
        <v>180</v>
      </c>
      <c r="C8" s="564">
        <v>930.54237780999995</v>
      </c>
      <c r="D8" s="564">
        <v>3598.2632926000001</v>
      </c>
      <c r="E8" s="564">
        <v>3610.9435837999999</v>
      </c>
      <c r="F8" s="564">
        <v>7546.0007665000003</v>
      </c>
      <c r="G8" s="564">
        <v>8821.9699992000005</v>
      </c>
      <c r="H8" s="564">
        <v>4079.9573291000002</v>
      </c>
      <c r="I8" s="564">
        <v>3033.3226510999998</v>
      </c>
      <c r="T8"/>
      <c r="U8"/>
      <c r="V8"/>
      <c r="W8"/>
      <c r="X8"/>
      <c r="Y8"/>
      <c r="Z8"/>
      <c r="AA8"/>
    </row>
    <row r="9" spans="1:27">
      <c r="A9" s="563">
        <v>2006</v>
      </c>
      <c r="B9" s="563" t="s">
        <v>1111</v>
      </c>
      <c r="C9" s="564">
        <v>1068.4824087</v>
      </c>
      <c r="D9" s="564">
        <v>3943.0845964999999</v>
      </c>
      <c r="E9" s="564">
        <v>3591.4256257000002</v>
      </c>
      <c r="F9" s="564">
        <v>7304.6693738000004</v>
      </c>
      <c r="G9" s="564">
        <v>7017.6914132000002</v>
      </c>
      <c r="H9" s="564">
        <v>3816.6858569000001</v>
      </c>
      <c r="I9" s="564">
        <v>2337.9607251000002</v>
      </c>
      <c r="T9"/>
      <c r="U9"/>
      <c r="V9"/>
      <c r="W9"/>
      <c r="X9"/>
      <c r="Y9"/>
      <c r="Z9"/>
      <c r="AA9"/>
    </row>
    <row r="10" spans="1:27">
      <c r="A10" s="563">
        <v>2006</v>
      </c>
      <c r="B10" s="563" t="s">
        <v>181</v>
      </c>
      <c r="C10" s="564">
        <v>1110.6239955000001</v>
      </c>
      <c r="D10" s="564">
        <v>3529.7626948000002</v>
      </c>
      <c r="E10" s="564">
        <v>3259.7134243</v>
      </c>
      <c r="F10" s="564">
        <v>6568.2872805999996</v>
      </c>
      <c r="G10" s="564">
        <v>6759.3102387999998</v>
      </c>
      <c r="H10" s="564">
        <v>3381.3484229000001</v>
      </c>
      <c r="I10" s="564">
        <v>2204.9539430999998</v>
      </c>
      <c r="T10"/>
      <c r="U10"/>
      <c r="V10"/>
      <c r="W10"/>
      <c r="X10"/>
      <c r="Y10"/>
      <c r="Z10"/>
      <c r="AA10"/>
    </row>
    <row r="11" spans="1:27">
      <c r="A11" s="563">
        <v>2006</v>
      </c>
      <c r="B11" s="563" t="s">
        <v>182</v>
      </c>
      <c r="C11" s="564">
        <v>943.17141088999995</v>
      </c>
      <c r="D11" s="564">
        <v>3240.5986100999999</v>
      </c>
      <c r="E11" s="564">
        <v>3318.6600552999998</v>
      </c>
      <c r="F11" s="564">
        <v>6217.2747562000004</v>
      </c>
      <c r="G11" s="564">
        <v>6615.3448264999997</v>
      </c>
      <c r="H11" s="564">
        <v>3834.4301747999998</v>
      </c>
      <c r="I11" s="564">
        <v>2386.5201661000001</v>
      </c>
      <c r="T11"/>
      <c r="U11"/>
      <c r="V11"/>
      <c r="W11"/>
      <c r="X11"/>
      <c r="Y11"/>
      <c r="Z11"/>
      <c r="AA11"/>
    </row>
    <row r="12" spans="1:27">
      <c r="A12" s="563">
        <v>2007</v>
      </c>
      <c r="B12" s="563" t="s">
        <v>183</v>
      </c>
      <c r="C12" s="564">
        <v>1163.2419064999999</v>
      </c>
      <c r="D12" s="564">
        <v>3771.5139405</v>
      </c>
      <c r="E12" s="564">
        <v>2581.4242783</v>
      </c>
      <c r="F12" s="564">
        <v>6813.0211814000004</v>
      </c>
      <c r="G12" s="564">
        <v>7238.6354785000003</v>
      </c>
      <c r="H12" s="564">
        <v>3852.0891071000001</v>
      </c>
      <c r="I12" s="564">
        <v>2564.0741076999998</v>
      </c>
      <c r="T12"/>
      <c r="U12"/>
      <c r="V12"/>
      <c r="W12"/>
      <c r="X12"/>
      <c r="Y12"/>
      <c r="Z12"/>
      <c r="AA12"/>
    </row>
    <row r="13" spans="1:27">
      <c r="A13" s="563">
        <v>2007</v>
      </c>
      <c r="B13" s="563" t="s">
        <v>1112</v>
      </c>
      <c r="C13" s="564">
        <v>959.64773085000002</v>
      </c>
      <c r="D13" s="564">
        <v>3668.9471705999999</v>
      </c>
      <c r="E13" s="564">
        <v>2833.5505984000001</v>
      </c>
      <c r="F13" s="564">
        <v>5879.0959646000001</v>
      </c>
      <c r="G13" s="564">
        <v>7919.4823353000002</v>
      </c>
      <c r="H13" s="564">
        <v>4271.8092366000001</v>
      </c>
      <c r="I13" s="564">
        <v>3348.4669635999999</v>
      </c>
      <c r="T13"/>
      <c r="U13"/>
      <c r="V13"/>
      <c r="W13"/>
      <c r="X13"/>
      <c r="Y13"/>
      <c r="Z13"/>
      <c r="AA13"/>
    </row>
    <row r="14" spans="1:27">
      <c r="A14" s="563">
        <v>2007</v>
      </c>
      <c r="B14" s="563" t="s">
        <v>184</v>
      </c>
      <c r="C14" s="564">
        <v>1113.8416278</v>
      </c>
      <c r="D14" s="564">
        <v>3392.8332083</v>
      </c>
      <c r="E14" s="564">
        <v>2919.8180311000001</v>
      </c>
      <c r="F14" s="564">
        <v>6396.5921271999996</v>
      </c>
      <c r="G14" s="564">
        <v>8164.8254533999998</v>
      </c>
      <c r="H14" s="564">
        <v>4183.1856897999996</v>
      </c>
      <c r="I14" s="564">
        <v>3976.9038623000001</v>
      </c>
      <c r="T14"/>
      <c r="U14"/>
      <c r="V14"/>
      <c r="W14"/>
      <c r="X14"/>
      <c r="Y14"/>
      <c r="Z14"/>
      <c r="AA14"/>
    </row>
    <row r="15" spans="1:27">
      <c r="A15" s="563">
        <v>2007</v>
      </c>
      <c r="B15" s="563" t="s">
        <v>185</v>
      </c>
      <c r="C15" s="564">
        <v>823.73498527000004</v>
      </c>
      <c r="D15" s="564">
        <v>3080.7361562000001</v>
      </c>
      <c r="E15" s="564">
        <v>3264.2142365999998</v>
      </c>
      <c r="F15" s="564">
        <v>6007.2782577999997</v>
      </c>
      <c r="G15" s="564">
        <v>6834.6908598</v>
      </c>
      <c r="H15" s="564">
        <v>3742.2315263</v>
      </c>
      <c r="I15" s="564">
        <v>4114.1139781000002</v>
      </c>
      <c r="T15"/>
      <c r="U15"/>
      <c r="V15"/>
      <c r="W15"/>
      <c r="X15"/>
      <c r="Y15"/>
      <c r="Z15"/>
      <c r="AA15"/>
    </row>
    <row r="16" spans="1:27">
      <c r="A16" s="563">
        <v>2008</v>
      </c>
      <c r="B16" s="563" t="s">
        <v>519</v>
      </c>
      <c r="C16" s="564">
        <v>784.98723647999998</v>
      </c>
      <c r="D16" s="564">
        <v>3289.5395683000002</v>
      </c>
      <c r="E16" s="564">
        <v>2840.2633682000001</v>
      </c>
      <c r="F16" s="564">
        <v>5662.9614781</v>
      </c>
      <c r="G16" s="564">
        <v>6485.0786072999999</v>
      </c>
      <c r="H16" s="564">
        <v>3666.6395192999998</v>
      </c>
      <c r="I16" s="564">
        <v>3579.5302224000002</v>
      </c>
      <c r="T16"/>
      <c r="U16"/>
      <c r="V16"/>
      <c r="W16"/>
      <c r="X16"/>
      <c r="Y16"/>
      <c r="Z16"/>
      <c r="AA16"/>
    </row>
    <row r="17" spans="1:27">
      <c r="A17" s="563">
        <v>2008</v>
      </c>
      <c r="B17" s="563" t="s">
        <v>1113</v>
      </c>
      <c r="C17" s="564">
        <v>766.00725377000003</v>
      </c>
      <c r="D17" s="564">
        <v>2963.8157102</v>
      </c>
      <c r="E17" s="564">
        <v>2824.8178363000002</v>
      </c>
      <c r="F17" s="564">
        <v>5143.0252048000002</v>
      </c>
      <c r="G17" s="564">
        <v>5819.3865583999996</v>
      </c>
      <c r="H17" s="564">
        <v>3027.6401292999999</v>
      </c>
      <c r="I17" s="564">
        <v>3065.3073072000002</v>
      </c>
      <c r="T17"/>
      <c r="U17"/>
      <c r="V17"/>
      <c r="W17"/>
      <c r="X17"/>
      <c r="Y17"/>
      <c r="Z17"/>
      <c r="AA17"/>
    </row>
    <row r="18" spans="1:27">
      <c r="A18" s="563">
        <v>2008</v>
      </c>
      <c r="B18" s="563" t="s">
        <v>520</v>
      </c>
      <c r="C18" s="564">
        <v>713.85539801000004</v>
      </c>
      <c r="D18" s="564">
        <v>2885.0084250999998</v>
      </c>
      <c r="E18" s="564">
        <v>2544.9650284999998</v>
      </c>
      <c r="F18" s="564">
        <v>4794.1348314999996</v>
      </c>
      <c r="G18" s="564">
        <v>5150.1652831000001</v>
      </c>
      <c r="H18" s="564">
        <v>2774.4488629000002</v>
      </c>
      <c r="I18" s="564">
        <v>2623.4221708999999</v>
      </c>
      <c r="T18"/>
      <c r="U18"/>
      <c r="V18"/>
      <c r="W18"/>
      <c r="X18"/>
      <c r="Y18"/>
      <c r="Z18"/>
      <c r="AA18"/>
    </row>
    <row r="19" spans="1:27">
      <c r="A19" s="563">
        <v>2008</v>
      </c>
      <c r="B19" s="563" t="s">
        <v>521</v>
      </c>
      <c r="C19" s="564">
        <v>510.50180684999998</v>
      </c>
      <c r="D19" s="564">
        <v>2091.0028277000001</v>
      </c>
      <c r="E19" s="564">
        <v>2365.5689416</v>
      </c>
      <c r="F19" s="564">
        <v>3783.8434406000001</v>
      </c>
      <c r="G19" s="564">
        <v>4719.2204519999996</v>
      </c>
      <c r="H19" s="564">
        <v>2756.4715827999999</v>
      </c>
      <c r="I19" s="564">
        <v>2810.3909484999999</v>
      </c>
      <c r="T19"/>
      <c r="U19"/>
      <c r="V19"/>
      <c r="W19"/>
      <c r="X19"/>
      <c r="Y19"/>
      <c r="Z19"/>
      <c r="AA19"/>
    </row>
    <row r="20" spans="1:27">
      <c r="A20" s="563">
        <v>2009</v>
      </c>
      <c r="B20" s="563" t="s">
        <v>561</v>
      </c>
      <c r="C20" s="564">
        <v>430.31269044999999</v>
      </c>
      <c r="D20" s="564">
        <v>1758.0284199</v>
      </c>
      <c r="E20" s="564">
        <v>1946.6891697000001</v>
      </c>
      <c r="F20" s="564">
        <v>3210.9724366</v>
      </c>
      <c r="G20" s="564">
        <v>3571.9247031999998</v>
      </c>
      <c r="H20" s="564">
        <v>2298.7171377</v>
      </c>
      <c r="I20" s="564">
        <v>1969.3554423999999</v>
      </c>
      <c r="T20"/>
      <c r="U20"/>
      <c r="V20"/>
      <c r="W20"/>
      <c r="X20"/>
      <c r="Y20"/>
      <c r="Z20"/>
      <c r="AA20"/>
    </row>
    <row r="21" spans="1:27">
      <c r="A21" s="563">
        <v>2009</v>
      </c>
      <c r="B21" s="563" t="s">
        <v>1114</v>
      </c>
      <c r="C21" s="564">
        <v>600.17007286</v>
      </c>
      <c r="D21" s="564">
        <v>2272.0869461000002</v>
      </c>
      <c r="E21" s="564">
        <v>2567.9920038999999</v>
      </c>
      <c r="F21" s="564">
        <v>3688.4122981</v>
      </c>
      <c r="G21" s="564">
        <v>2850.4242715</v>
      </c>
      <c r="H21" s="564">
        <v>1969.2269062</v>
      </c>
      <c r="I21" s="564">
        <v>1537.6875014</v>
      </c>
      <c r="T21"/>
      <c r="U21"/>
      <c r="V21"/>
      <c r="W21"/>
      <c r="X21"/>
      <c r="Y21"/>
      <c r="Z21"/>
      <c r="AA21"/>
    </row>
    <row r="22" spans="1:27">
      <c r="A22" s="563">
        <v>2009</v>
      </c>
      <c r="B22" s="563" t="s">
        <v>562</v>
      </c>
      <c r="C22" s="564">
        <v>581.22215648999997</v>
      </c>
      <c r="D22" s="564">
        <v>2709.3624341999998</v>
      </c>
      <c r="E22" s="564">
        <v>3632.2324374</v>
      </c>
      <c r="F22" s="564">
        <v>4459.0148294000001</v>
      </c>
      <c r="G22" s="564">
        <v>2742.6087569000001</v>
      </c>
      <c r="H22" s="564">
        <v>2297.7454840999999</v>
      </c>
      <c r="I22" s="564">
        <v>1731.8139014999999</v>
      </c>
      <c r="T22"/>
      <c r="U22"/>
      <c r="V22"/>
      <c r="W22"/>
      <c r="X22"/>
      <c r="Y22"/>
      <c r="Z22"/>
      <c r="AA22"/>
    </row>
    <row r="23" spans="1:27">
      <c r="A23" s="563">
        <v>2009</v>
      </c>
      <c r="B23" s="563" t="s">
        <v>563</v>
      </c>
      <c r="C23" s="564">
        <v>751.80096631000004</v>
      </c>
      <c r="D23" s="564">
        <v>2779.0464342</v>
      </c>
      <c r="E23" s="564">
        <v>4752.0827974000003</v>
      </c>
      <c r="F23" s="564">
        <v>4987.8881535</v>
      </c>
      <c r="G23" s="564">
        <v>2779.4960210999998</v>
      </c>
      <c r="H23" s="564">
        <v>2407.1628848</v>
      </c>
      <c r="I23" s="564">
        <v>2067.5227427</v>
      </c>
      <c r="T23"/>
      <c r="U23"/>
      <c r="V23"/>
      <c r="W23"/>
      <c r="X23"/>
      <c r="Y23"/>
      <c r="Z23"/>
      <c r="AA23"/>
    </row>
    <row r="24" spans="1:27">
      <c r="A24" s="563">
        <v>2010</v>
      </c>
      <c r="B24" s="563" t="s">
        <v>633</v>
      </c>
      <c r="C24" s="564">
        <v>634.70677496999997</v>
      </c>
      <c r="D24" s="564">
        <v>3077.2076737000002</v>
      </c>
      <c r="E24" s="564">
        <v>4590.6272280000003</v>
      </c>
      <c r="F24" s="564">
        <v>5506.8837669000004</v>
      </c>
      <c r="G24" s="564">
        <v>3217.4457032</v>
      </c>
      <c r="H24" s="564">
        <v>2471.7495761</v>
      </c>
      <c r="I24" s="564">
        <v>2146.3792772000002</v>
      </c>
      <c r="T24"/>
      <c r="U24"/>
      <c r="V24"/>
      <c r="W24"/>
      <c r="X24"/>
      <c r="Y24"/>
      <c r="Z24"/>
      <c r="AA24"/>
    </row>
    <row r="25" spans="1:27">
      <c r="A25" s="563">
        <v>2010</v>
      </c>
      <c r="B25" s="563" t="s">
        <v>1115</v>
      </c>
      <c r="C25" s="564">
        <v>595.56511755999998</v>
      </c>
      <c r="D25" s="564">
        <v>2803.2785907000002</v>
      </c>
      <c r="E25" s="564">
        <v>4159.8846173000002</v>
      </c>
      <c r="F25" s="564">
        <v>5809.8212980999997</v>
      </c>
      <c r="G25" s="564">
        <v>3740.2907427</v>
      </c>
      <c r="H25" s="564">
        <v>2689.4832594999998</v>
      </c>
      <c r="I25" s="564">
        <v>2322.6763740000001</v>
      </c>
      <c r="T25"/>
      <c r="U25"/>
      <c r="V25"/>
      <c r="W25"/>
      <c r="X25"/>
      <c r="Y25"/>
      <c r="Z25"/>
      <c r="AA25"/>
    </row>
    <row r="26" spans="1:27">
      <c r="A26" s="563">
        <v>2010</v>
      </c>
      <c r="B26" s="563" t="s">
        <v>634</v>
      </c>
      <c r="C26" s="564">
        <v>593.53204521999999</v>
      </c>
      <c r="D26" s="564">
        <v>2735.6016193</v>
      </c>
      <c r="E26" s="564">
        <v>4289.9096005000001</v>
      </c>
      <c r="F26" s="564">
        <v>6123.5261191999998</v>
      </c>
      <c r="G26" s="564">
        <v>4010.2159510000001</v>
      </c>
      <c r="H26" s="564">
        <v>2869.2301533999998</v>
      </c>
      <c r="I26" s="564">
        <v>2527.9845113000001</v>
      </c>
      <c r="T26"/>
      <c r="U26"/>
      <c r="V26"/>
      <c r="W26"/>
      <c r="X26"/>
      <c r="Y26"/>
      <c r="Z26"/>
      <c r="AA26"/>
    </row>
    <row r="27" spans="1:27">
      <c r="A27" s="563">
        <v>2010</v>
      </c>
      <c r="B27" s="563" t="s">
        <v>635</v>
      </c>
      <c r="C27" s="564">
        <v>584.59938700999999</v>
      </c>
      <c r="D27" s="564">
        <v>2743.0267850999999</v>
      </c>
      <c r="E27" s="564">
        <v>4485.6746955999997</v>
      </c>
      <c r="F27" s="564">
        <v>5688.9570414999998</v>
      </c>
      <c r="G27" s="564">
        <v>3809.8900318999999</v>
      </c>
      <c r="H27" s="564">
        <v>2896.8060608000001</v>
      </c>
      <c r="I27" s="564">
        <v>2754.0459980999999</v>
      </c>
      <c r="T27"/>
      <c r="U27"/>
      <c r="V27"/>
      <c r="W27"/>
      <c r="X27"/>
      <c r="Y27"/>
      <c r="Z27"/>
      <c r="AA27"/>
    </row>
    <row r="28" spans="1:27">
      <c r="A28" s="563">
        <v>2011</v>
      </c>
      <c r="B28" s="565" t="s">
        <v>664</v>
      </c>
      <c r="C28" s="564">
        <v>607.57977915000004</v>
      </c>
      <c r="D28" s="564">
        <v>2803.1357647999998</v>
      </c>
      <c r="E28" s="564">
        <v>3721.1801126</v>
      </c>
      <c r="F28" s="564">
        <v>5515.0600298999998</v>
      </c>
      <c r="G28" s="564">
        <v>3618.4184300000002</v>
      </c>
      <c r="H28" s="564">
        <v>2319.3284423999999</v>
      </c>
      <c r="I28" s="564">
        <v>2356.2974410000002</v>
      </c>
      <c r="T28"/>
      <c r="U28"/>
      <c r="V28"/>
      <c r="W28"/>
      <c r="X28"/>
      <c r="Y28"/>
      <c r="Z28"/>
      <c r="AA28"/>
    </row>
    <row r="29" spans="1:27">
      <c r="A29" s="563">
        <v>2011</v>
      </c>
      <c r="B29" s="565" t="s">
        <v>1116</v>
      </c>
      <c r="C29" s="564">
        <v>562.51629464999996</v>
      </c>
      <c r="D29" s="564">
        <v>2593.8894835000001</v>
      </c>
      <c r="E29" s="564">
        <v>3542.7742328999998</v>
      </c>
      <c r="F29" s="564">
        <v>5230.6498406999999</v>
      </c>
      <c r="G29" s="564">
        <v>3457.3078737999999</v>
      </c>
      <c r="H29" s="564">
        <v>2451.7646682999998</v>
      </c>
      <c r="I29" s="564">
        <v>2273.0976062</v>
      </c>
      <c r="T29"/>
      <c r="U29"/>
      <c r="V29"/>
      <c r="W29"/>
      <c r="X29"/>
      <c r="Y29"/>
      <c r="Z29"/>
      <c r="AA29"/>
    </row>
    <row r="30" spans="1:27">
      <c r="A30" s="563">
        <v>2011</v>
      </c>
      <c r="B30" s="565" t="s">
        <v>665</v>
      </c>
      <c r="C30" s="564">
        <v>543.64385186000004</v>
      </c>
      <c r="D30" s="564">
        <v>2450.4461460000002</v>
      </c>
      <c r="E30" s="564">
        <v>3358.5558657000001</v>
      </c>
      <c r="F30" s="564">
        <v>5026.8213153999995</v>
      </c>
      <c r="G30" s="564">
        <v>3518.7769265000002</v>
      </c>
      <c r="H30" s="564">
        <v>2787.4326867</v>
      </c>
      <c r="I30" s="564">
        <v>2600.3232078999999</v>
      </c>
      <c r="T30"/>
      <c r="U30"/>
      <c r="V30"/>
      <c r="W30"/>
      <c r="X30"/>
      <c r="Y30"/>
      <c r="Z30"/>
      <c r="AA30"/>
    </row>
    <row r="31" spans="1:27">
      <c r="A31" s="563">
        <v>2011</v>
      </c>
      <c r="B31" s="565" t="s">
        <v>666</v>
      </c>
      <c r="C31" s="564">
        <v>557.85627849000002</v>
      </c>
      <c r="D31" s="564">
        <v>2875.7915376999999</v>
      </c>
      <c r="E31" s="564">
        <v>3873.5418528999999</v>
      </c>
      <c r="F31" s="564">
        <v>5014.5390667000001</v>
      </c>
      <c r="G31" s="564">
        <v>3511.0730395</v>
      </c>
      <c r="H31" s="564">
        <v>2507.1255603</v>
      </c>
      <c r="I31" s="564">
        <v>2699.0726644000001</v>
      </c>
      <c r="T31"/>
      <c r="U31"/>
      <c r="V31"/>
      <c r="W31"/>
      <c r="X31"/>
      <c r="Y31"/>
      <c r="Z31"/>
      <c r="AA31"/>
    </row>
    <row r="32" spans="1:27">
      <c r="A32" s="563">
        <v>2012</v>
      </c>
      <c r="B32" s="563" t="s">
        <v>715</v>
      </c>
      <c r="C32" s="564">
        <v>763.98248153999998</v>
      </c>
      <c r="D32" s="564">
        <v>3292.3165448</v>
      </c>
      <c r="E32" s="564">
        <v>3453.0631010000002</v>
      </c>
      <c r="F32" s="564">
        <v>4560.1666585000003</v>
      </c>
      <c r="G32" s="564">
        <v>2887.1761941999998</v>
      </c>
      <c r="H32" s="564">
        <v>1983.9760268</v>
      </c>
      <c r="I32" s="564">
        <v>2123.3189932</v>
      </c>
      <c r="T32"/>
      <c r="U32"/>
      <c r="V32"/>
      <c r="W32"/>
      <c r="X32"/>
      <c r="Y32"/>
      <c r="Z32"/>
      <c r="AA32"/>
    </row>
    <row r="33" spans="1:27">
      <c r="A33" s="563">
        <v>2012</v>
      </c>
      <c r="B33" s="563" t="s">
        <v>1117</v>
      </c>
      <c r="C33" s="564">
        <v>1102.9627902</v>
      </c>
      <c r="D33" s="564">
        <v>4145.7604584999999</v>
      </c>
      <c r="E33" s="564">
        <v>3228.5652187999999</v>
      </c>
      <c r="F33" s="564">
        <v>4446.3357758000002</v>
      </c>
      <c r="G33" s="564">
        <v>2749.1351202000001</v>
      </c>
      <c r="H33" s="564">
        <v>1595.3799454</v>
      </c>
      <c r="I33" s="564">
        <v>1776.8606912</v>
      </c>
      <c r="T33"/>
      <c r="U33"/>
      <c r="V33"/>
      <c r="W33"/>
      <c r="X33"/>
      <c r="Y33"/>
      <c r="Z33"/>
      <c r="AA33"/>
    </row>
    <row r="34" spans="1:27">
      <c r="A34" s="563">
        <v>2012</v>
      </c>
      <c r="B34" s="563" t="s">
        <v>716</v>
      </c>
      <c r="C34" s="564">
        <v>1215.1457210999999</v>
      </c>
      <c r="D34" s="564">
        <v>4534.1709119999996</v>
      </c>
      <c r="E34" s="564">
        <v>3267.5664855999999</v>
      </c>
      <c r="F34" s="564">
        <v>4766.6447607</v>
      </c>
      <c r="G34" s="564">
        <v>2637.3623536</v>
      </c>
      <c r="H34" s="564">
        <v>1569.5430899</v>
      </c>
      <c r="I34" s="564">
        <v>1629.5666771000001</v>
      </c>
      <c r="T34"/>
      <c r="U34"/>
      <c r="V34"/>
      <c r="W34"/>
      <c r="X34"/>
      <c r="Y34"/>
      <c r="Z34"/>
      <c r="AA34"/>
    </row>
    <row r="35" spans="1:27">
      <c r="A35" s="563">
        <v>2012</v>
      </c>
      <c r="B35" s="563" t="s">
        <v>717</v>
      </c>
      <c r="C35" s="564">
        <v>1207.8789968999999</v>
      </c>
      <c r="D35" s="564">
        <v>5071.0938901999998</v>
      </c>
      <c r="E35" s="564">
        <v>3768.6039780000001</v>
      </c>
      <c r="F35" s="564">
        <v>4956.5581472000003</v>
      </c>
      <c r="G35" s="564">
        <v>2816.8645228999999</v>
      </c>
      <c r="H35" s="564">
        <v>1673.8531235999999</v>
      </c>
      <c r="I35" s="564">
        <v>1685.1473413000001</v>
      </c>
      <c r="T35"/>
      <c r="U35"/>
      <c r="V35"/>
      <c r="W35"/>
      <c r="X35"/>
      <c r="Y35"/>
      <c r="Z35"/>
      <c r="AA35"/>
    </row>
    <row r="36" spans="1:27">
      <c r="A36" s="563">
        <v>2013</v>
      </c>
      <c r="B36" s="565" t="s">
        <v>803</v>
      </c>
      <c r="C36" s="564">
        <v>1676.6427745000001</v>
      </c>
      <c r="D36" s="564">
        <v>5097.4656869999999</v>
      </c>
      <c r="E36" s="564">
        <v>3524.1611978999999</v>
      </c>
      <c r="F36" s="564">
        <v>5325.4251946000004</v>
      </c>
      <c r="G36" s="564">
        <v>2955.677338</v>
      </c>
      <c r="H36" s="564">
        <v>1679.0189619</v>
      </c>
      <c r="I36" s="564">
        <v>1789.6088460999999</v>
      </c>
      <c r="T36"/>
      <c r="U36"/>
      <c r="V36"/>
      <c r="W36"/>
      <c r="X36"/>
      <c r="Y36"/>
      <c r="Z36"/>
      <c r="AA36"/>
    </row>
    <row r="37" spans="1:27">
      <c r="A37" s="563">
        <v>2013</v>
      </c>
      <c r="B37" s="565" t="s">
        <v>1118</v>
      </c>
      <c r="C37" s="564">
        <v>1984.2988935999999</v>
      </c>
      <c r="D37" s="564">
        <v>5415.3312635000002</v>
      </c>
      <c r="E37" s="564">
        <v>3460.7451959999999</v>
      </c>
      <c r="F37" s="564">
        <v>5587.5593496000001</v>
      </c>
      <c r="G37" s="564">
        <v>3450.2275116000001</v>
      </c>
      <c r="H37" s="564">
        <v>1957.1537335999999</v>
      </c>
      <c r="I37" s="564">
        <v>2108.6840520999999</v>
      </c>
      <c r="T37"/>
      <c r="U37"/>
      <c r="V37"/>
      <c r="W37"/>
      <c r="X37"/>
      <c r="Y37"/>
      <c r="Z37"/>
      <c r="AA37"/>
    </row>
    <row r="38" spans="1:27">
      <c r="A38" s="563">
        <v>2013</v>
      </c>
      <c r="B38" s="565" t="s">
        <v>804</v>
      </c>
      <c r="C38" s="564">
        <v>2052.7952353000001</v>
      </c>
      <c r="D38" s="564">
        <v>5987.9130763000003</v>
      </c>
      <c r="E38" s="564">
        <v>3776.2945030000001</v>
      </c>
      <c r="F38" s="564">
        <v>6080.9979819</v>
      </c>
      <c r="G38" s="564">
        <v>3641.8257340999999</v>
      </c>
      <c r="H38" s="564">
        <v>2150.5049801</v>
      </c>
      <c r="I38" s="564">
        <v>2321.6684893000001</v>
      </c>
      <c r="T38"/>
      <c r="U38"/>
      <c r="V38"/>
      <c r="W38"/>
      <c r="X38"/>
      <c r="Y38"/>
      <c r="Z38"/>
      <c r="AA38"/>
    </row>
    <row r="39" spans="1:27">
      <c r="A39" s="563">
        <v>2013</v>
      </c>
      <c r="B39" s="565" t="s">
        <v>805</v>
      </c>
      <c r="C39" s="564">
        <v>2348.9158392999998</v>
      </c>
      <c r="D39" s="564">
        <v>6465.0830722999999</v>
      </c>
      <c r="E39" s="564">
        <v>3798.3615969000002</v>
      </c>
      <c r="F39" s="564">
        <v>6397.8221935000001</v>
      </c>
      <c r="G39" s="564">
        <v>3792.614787</v>
      </c>
      <c r="H39" s="564">
        <v>2365.4311514999999</v>
      </c>
      <c r="I39" s="564">
        <v>2529.7713595999999</v>
      </c>
      <c r="T39"/>
      <c r="U39"/>
      <c r="V39"/>
      <c r="W39"/>
      <c r="X39"/>
      <c r="Y39"/>
      <c r="Z39"/>
      <c r="AA39"/>
    </row>
    <row r="40" spans="1:27">
      <c r="A40" s="563">
        <v>2014</v>
      </c>
      <c r="B40" s="565" t="s">
        <v>1119</v>
      </c>
      <c r="C40" s="564">
        <v>2638.4793410000002</v>
      </c>
      <c r="D40" s="564">
        <v>6951.0930243000003</v>
      </c>
      <c r="E40" s="564">
        <v>3751.0478004000001</v>
      </c>
      <c r="F40" s="564">
        <v>6665.3624765000004</v>
      </c>
      <c r="G40" s="564">
        <v>3884.9336285999998</v>
      </c>
      <c r="H40" s="564">
        <v>2444.2152446999999</v>
      </c>
      <c r="I40" s="564">
        <v>2884.8684846000001</v>
      </c>
      <c r="T40"/>
      <c r="U40"/>
      <c r="V40"/>
      <c r="W40"/>
      <c r="X40"/>
      <c r="Y40"/>
      <c r="Z40"/>
      <c r="AA40"/>
    </row>
    <row r="41" spans="1:27">
      <c r="A41" s="563">
        <v>2014</v>
      </c>
      <c r="B41" s="565" t="s">
        <v>1120</v>
      </c>
      <c r="C41" s="564">
        <v>2464.3556603000002</v>
      </c>
      <c r="D41" s="564">
        <v>7462.4640467999998</v>
      </c>
      <c r="E41" s="564">
        <v>3999.0807046</v>
      </c>
      <c r="F41" s="564">
        <v>7774.0821552999996</v>
      </c>
      <c r="G41" s="564">
        <v>4290.8888291000003</v>
      </c>
      <c r="H41" s="564">
        <v>2695.5409736000001</v>
      </c>
      <c r="I41" s="564">
        <v>3192.5876303</v>
      </c>
      <c r="T41"/>
      <c r="U41"/>
      <c r="V41"/>
      <c r="W41"/>
      <c r="X41"/>
      <c r="Y41"/>
      <c r="Z41"/>
      <c r="AA41"/>
    </row>
    <row r="42" spans="1:27">
      <c r="A42" s="563">
        <v>2014</v>
      </c>
      <c r="B42" s="565" t="s">
        <v>1121</v>
      </c>
      <c r="C42" s="564">
        <v>2582.6536354</v>
      </c>
      <c r="D42" s="564">
        <v>7685.3822571000001</v>
      </c>
      <c r="E42" s="564">
        <v>4322.5696909999997</v>
      </c>
      <c r="F42" s="564">
        <v>8869.1849588999994</v>
      </c>
      <c r="G42" s="564">
        <v>4915.1701160000002</v>
      </c>
      <c r="H42" s="564">
        <v>3041.3335855</v>
      </c>
      <c r="I42" s="564">
        <v>3677.7057561000001</v>
      </c>
      <c r="T42"/>
      <c r="U42"/>
      <c r="V42"/>
      <c r="W42"/>
      <c r="X42"/>
      <c r="Y42"/>
      <c r="Z42"/>
      <c r="AA42"/>
    </row>
    <row r="43" spans="1:27">
      <c r="A43" s="563">
        <v>2014</v>
      </c>
      <c r="B43" s="565" t="s">
        <v>1122</v>
      </c>
      <c r="C43" s="564">
        <v>3082.7172528000001</v>
      </c>
      <c r="D43" s="564">
        <v>7277.8324850999998</v>
      </c>
      <c r="E43" s="564">
        <v>4359.4360273000002</v>
      </c>
      <c r="F43" s="564">
        <v>8926.4568495999993</v>
      </c>
      <c r="G43" s="564">
        <v>5013.7774362</v>
      </c>
      <c r="H43" s="564">
        <v>3153.7959713</v>
      </c>
      <c r="I43" s="564">
        <v>3788.9839777000002</v>
      </c>
      <c r="T43"/>
      <c r="U43"/>
      <c r="V43"/>
      <c r="W43"/>
      <c r="X43"/>
      <c r="Y43"/>
      <c r="Z43"/>
      <c r="AA43"/>
    </row>
    <row r="44" spans="1:27">
      <c r="A44" s="563">
        <v>2015</v>
      </c>
      <c r="B44" s="563" t="s">
        <v>1123</v>
      </c>
      <c r="C44" s="564">
        <v>3420.3997149000002</v>
      </c>
      <c r="D44" s="564">
        <v>6964.9787967000002</v>
      </c>
      <c r="E44" s="564">
        <v>3968.9100754000001</v>
      </c>
      <c r="F44" s="564">
        <v>8951.1973842000007</v>
      </c>
      <c r="G44" s="564">
        <v>5021.6267918000003</v>
      </c>
      <c r="H44" s="564">
        <v>3109.1522067999999</v>
      </c>
      <c r="I44" s="564">
        <v>3819.7350302</v>
      </c>
      <c r="T44"/>
      <c r="U44"/>
      <c r="V44"/>
      <c r="W44"/>
      <c r="X44"/>
      <c r="Y44"/>
      <c r="Z44"/>
      <c r="AA44"/>
    </row>
    <row r="45" spans="1:27">
      <c r="A45" s="563">
        <v>2015</v>
      </c>
      <c r="B45" s="563" t="s">
        <v>1124</v>
      </c>
      <c r="C45" s="564">
        <v>3640.6138778999998</v>
      </c>
      <c r="D45" s="564">
        <v>7181.2013883999998</v>
      </c>
      <c r="E45" s="564">
        <v>4072.1153519999998</v>
      </c>
      <c r="F45" s="564">
        <v>9248.7848926000006</v>
      </c>
      <c r="G45" s="564">
        <v>5291.5864924999996</v>
      </c>
      <c r="H45" s="564">
        <v>3190.4288981</v>
      </c>
      <c r="I45" s="564">
        <v>3877.2690985999998</v>
      </c>
      <c r="T45"/>
      <c r="U45"/>
      <c r="V45"/>
      <c r="W45"/>
      <c r="X45"/>
      <c r="Y45"/>
      <c r="Z45"/>
      <c r="AA45"/>
    </row>
    <row r="46" spans="1:27">
      <c r="A46" s="563">
        <v>2015</v>
      </c>
      <c r="B46" s="563" t="s">
        <v>1125</v>
      </c>
      <c r="C46" s="564">
        <v>3594.8642696000002</v>
      </c>
      <c r="D46" s="564">
        <v>7805.8902756999996</v>
      </c>
      <c r="E46" s="564">
        <v>4511.3440598999996</v>
      </c>
      <c r="F46" s="564">
        <v>9837.5188032999995</v>
      </c>
      <c r="G46" s="564">
        <v>5291.0366596000003</v>
      </c>
      <c r="H46" s="564">
        <v>3275.8571575999999</v>
      </c>
      <c r="I46" s="564">
        <v>3981.4887742000001</v>
      </c>
      <c r="T46"/>
      <c r="U46"/>
      <c r="V46"/>
      <c r="W46"/>
      <c r="X46"/>
      <c r="Y46"/>
      <c r="Z46"/>
      <c r="AA46"/>
    </row>
    <row r="47" spans="1:27">
      <c r="A47" s="563">
        <v>2015</v>
      </c>
      <c r="B47" s="563" t="s">
        <v>1126</v>
      </c>
      <c r="C47" s="564">
        <v>3373.2523007999998</v>
      </c>
      <c r="D47" s="564">
        <v>7594.6941229000004</v>
      </c>
      <c r="E47" s="564">
        <v>4047.6670352000001</v>
      </c>
      <c r="F47" s="564">
        <v>9210.0487059999996</v>
      </c>
      <c r="G47" s="564">
        <v>4972.0298854000002</v>
      </c>
      <c r="H47" s="564">
        <v>3182.5530094999999</v>
      </c>
      <c r="I47" s="564">
        <v>3699.7549401000001</v>
      </c>
      <c r="T47"/>
      <c r="U47"/>
      <c r="V47"/>
      <c r="W47"/>
      <c r="X47"/>
      <c r="Y47"/>
      <c r="Z47"/>
      <c r="AA47"/>
    </row>
    <row r="48" spans="1:27">
      <c r="A48" s="563">
        <v>2016</v>
      </c>
      <c r="B48" s="396" t="s">
        <v>1127</v>
      </c>
      <c r="C48" s="564">
        <v>3507.2005205</v>
      </c>
      <c r="D48" s="564">
        <v>7413.2632643999996</v>
      </c>
      <c r="E48" s="564">
        <v>4092.2726426999998</v>
      </c>
      <c r="F48" s="564">
        <v>9269.1653738999994</v>
      </c>
      <c r="G48" s="564">
        <v>5001.7450805999997</v>
      </c>
      <c r="H48" s="564">
        <v>2916.5389865000002</v>
      </c>
      <c r="I48" s="564">
        <v>3986.8141314</v>
      </c>
      <c r="T48"/>
      <c r="U48"/>
      <c r="V48"/>
      <c r="W48"/>
      <c r="X48"/>
      <c r="Y48"/>
      <c r="Z48"/>
      <c r="AA48"/>
    </row>
    <row r="49" spans="1:27">
      <c r="A49" s="563">
        <v>2016</v>
      </c>
      <c r="B49" s="396" t="s">
        <v>1128</v>
      </c>
      <c r="C49" s="564">
        <v>3421.6186383999998</v>
      </c>
      <c r="D49" s="564">
        <v>7791.1478933999997</v>
      </c>
      <c r="E49" s="564">
        <v>4191.1531839999998</v>
      </c>
      <c r="F49" s="564">
        <v>9715.5784600000006</v>
      </c>
      <c r="G49" s="564">
        <v>5076.3790894000003</v>
      </c>
      <c r="H49" s="564">
        <v>3049.2355305000001</v>
      </c>
      <c r="I49" s="564">
        <v>4065.8872043000001</v>
      </c>
      <c r="T49"/>
      <c r="U49"/>
      <c r="V49"/>
      <c r="W49"/>
      <c r="X49"/>
      <c r="Y49"/>
      <c r="Z49"/>
      <c r="AA49"/>
    </row>
    <row r="50" spans="1:27">
      <c r="A50" s="563">
        <v>2016</v>
      </c>
      <c r="B50" s="396" t="s">
        <v>1129</v>
      </c>
      <c r="C50" s="564">
        <v>3864.9918766999999</v>
      </c>
      <c r="D50" s="564">
        <v>8193.7156104000005</v>
      </c>
      <c r="E50" s="564">
        <v>4211.6353626999999</v>
      </c>
      <c r="F50" s="564">
        <v>10309.565415999999</v>
      </c>
      <c r="G50" s="564">
        <v>5175.6305910999999</v>
      </c>
      <c r="H50" s="564">
        <v>3289.5205775999998</v>
      </c>
      <c r="I50" s="564">
        <v>4284.9405660000002</v>
      </c>
      <c r="T50"/>
      <c r="U50"/>
      <c r="V50"/>
      <c r="W50"/>
      <c r="X50"/>
      <c r="Y50"/>
      <c r="Z50"/>
      <c r="AA50"/>
    </row>
    <row r="51" spans="1:27">
      <c r="A51" s="563">
        <v>2016</v>
      </c>
      <c r="B51" s="396" t="s">
        <v>1130</v>
      </c>
      <c r="C51" s="564">
        <v>4127.5990334999997</v>
      </c>
      <c r="D51" s="564">
        <v>8394.0819873</v>
      </c>
      <c r="E51" s="564">
        <v>4044.6600723000001</v>
      </c>
      <c r="F51" s="564">
        <v>10267.864928000001</v>
      </c>
      <c r="G51" s="564">
        <v>4749.9207690000003</v>
      </c>
      <c r="H51" s="564">
        <v>3394.4259145999999</v>
      </c>
      <c r="I51" s="564">
        <v>4179.4472949000001</v>
      </c>
      <c r="T51"/>
      <c r="U51"/>
      <c r="V51"/>
      <c r="W51"/>
      <c r="X51"/>
      <c r="Y51"/>
      <c r="Z51"/>
      <c r="AA51"/>
    </row>
    <row r="52" spans="1:27">
      <c r="A52" s="563">
        <v>2017</v>
      </c>
      <c r="B52" s="396" t="s">
        <v>1131</v>
      </c>
      <c r="C52" s="564">
        <v>4498.9062270000004</v>
      </c>
      <c r="D52" s="564">
        <v>8073.6249873999996</v>
      </c>
      <c r="E52" s="564">
        <v>4184.7128310999997</v>
      </c>
      <c r="F52" s="564">
        <v>10460.269999</v>
      </c>
      <c r="G52" s="564">
        <v>5161.9901680000003</v>
      </c>
      <c r="H52" s="564">
        <v>3444.7805911</v>
      </c>
      <c r="I52" s="564">
        <v>4106.7151960000001</v>
      </c>
      <c r="T52"/>
      <c r="U52"/>
      <c r="V52"/>
      <c r="W52"/>
      <c r="X52"/>
      <c r="Y52"/>
      <c r="Z52"/>
      <c r="AA52"/>
    </row>
    <row r="53" spans="1:27">
      <c r="A53" s="563">
        <v>2017</v>
      </c>
      <c r="B53" s="396" t="s">
        <v>1132</v>
      </c>
      <c r="C53" s="564">
        <v>4389.8557191</v>
      </c>
      <c r="D53" s="564">
        <v>7850.2992848000004</v>
      </c>
      <c r="E53" s="564">
        <v>4157.1215775999999</v>
      </c>
      <c r="F53" s="564">
        <v>10836.312006</v>
      </c>
      <c r="G53" s="564">
        <v>5441.0951014000002</v>
      </c>
      <c r="H53" s="564">
        <v>3392.5105370000001</v>
      </c>
      <c r="I53" s="564">
        <v>4233.8057736000001</v>
      </c>
      <c r="T53"/>
      <c r="U53"/>
      <c r="V53"/>
      <c r="W53"/>
      <c r="X53"/>
      <c r="Y53"/>
      <c r="Z53"/>
      <c r="AA53"/>
    </row>
    <row r="54" spans="1:27">
      <c r="A54" s="563">
        <v>2017</v>
      </c>
      <c r="B54" s="396" t="s">
        <v>1133</v>
      </c>
      <c r="C54" s="564">
        <v>4832.8356211999999</v>
      </c>
      <c r="D54" s="564">
        <v>8264.3406949</v>
      </c>
      <c r="E54" s="564">
        <v>4106.2495841999998</v>
      </c>
      <c r="F54" s="564">
        <v>11369.681898999999</v>
      </c>
      <c r="G54" s="564">
        <v>5656.4724319999996</v>
      </c>
      <c r="H54" s="564">
        <v>3765.3131236999998</v>
      </c>
      <c r="I54" s="564">
        <v>4416.1066444999997</v>
      </c>
      <c r="T54"/>
      <c r="U54"/>
      <c r="V54"/>
      <c r="W54"/>
      <c r="X54"/>
      <c r="Y54"/>
      <c r="Z54"/>
      <c r="AA54"/>
    </row>
    <row r="55" spans="1:27">
      <c r="A55" s="563">
        <v>2017</v>
      </c>
      <c r="B55" s="396" t="s">
        <v>1134</v>
      </c>
      <c r="C55" s="564">
        <v>5770.6611763999999</v>
      </c>
      <c r="D55" s="564">
        <v>8482.0565420000003</v>
      </c>
      <c r="E55" s="564">
        <v>3843.4996041999998</v>
      </c>
      <c r="F55" s="564">
        <v>11325.118490000001</v>
      </c>
      <c r="G55" s="564">
        <v>5430.8271605</v>
      </c>
      <c r="H55" s="564">
        <v>3672.9464520000001</v>
      </c>
      <c r="I55" s="564">
        <v>4350.8905752000001</v>
      </c>
      <c r="T55"/>
      <c r="U55"/>
      <c r="V55"/>
      <c r="W55"/>
      <c r="X55"/>
      <c r="Y55"/>
      <c r="Z55"/>
      <c r="AA55"/>
    </row>
    <row r="56" spans="1:27">
      <c r="A56" s="563">
        <v>2018</v>
      </c>
      <c r="B56" s="396" t="s">
        <v>1206</v>
      </c>
      <c r="C56" s="564">
        <v>5171.9361639999997</v>
      </c>
      <c r="D56" s="564">
        <v>7378.0346761999999</v>
      </c>
      <c r="E56" s="564">
        <v>3533.2702976999999</v>
      </c>
      <c r="F56" s="564">
        <v>9994.0035607999998</v>
      </c>
      <c r="G56" s="564">
        <v>4737.0463771000004</v>
      </c>
      <c r="H56" s="564">
        <v>2977.5069585000001</v>
      </c>
      <c r="I56" s="564">
        <v>3692.2019656000002</v>
      </c>
      <c r="T56"/>
      <c r="U56"/>
      <c r="V56"/>
      <c r="W56"/>
      <c r="X56"/>
      <c r="Y56"/>
      <c r="Z56"/>
      <c r="AA56"/>
    </row>
    <row r="57" spans="1:27">
      <c r="A57" s="563">
        <v>2018</v>
      </c>
      <c r="B57" s="396" t="s">
        <v>1207</v>
      </c>
      <c r="C57" s="564">
        <v>5474.0692270999998</v>
      </c>
      <c r="D57" s="564">
        <v>7287.6130443000002</v>
      </c>
      <c r="E57" s="564">
        <v>3552.7217770000002</v>
      </c>
      <c r="F57" s="564">
        <v>9656.3171612999995</v>
      </c>
      <c r="G57" s="564">
        <v>4224.3438862000003</v>
      </c>
      <c r="H57" s="564">
        <v>2769.3967526000001</v>
      </c>
      <c r="I57" s="564">
        <v>3545.5381514999999</v>
      </c>
      <c r="T57"/>
      <c r="U57"/>
      <c r="V57"/>
      <c r="W57"/>
      <c r="X57"/>
      <c r="Y57"/>
      <c r="Z57"/>
      <c r="AA57"/>
    </row>
    <row r="58" spans="1:27">
      <c r="A58" s="563">
        <v>2018</v>
      </c>
      <c r="B58" s="396" t="s">
        <v>1208</v>
      </c>
      <c r="C58" s="564">
        <v>6226.5966257999999</v>
      </c>
      <c r="D58" s="564">
        <v>7914.1586359000003</v>
      </c>
      <c r="E58" s="564">
        <v>4022.1393925000002</v>
      </c>
      <c r="F58" s="564">
        <v>10140.846965999999</v>
      </c>
      <c r="G58" s="564">
        <v>3889.8761217000001</v>
      </c>
      <c r="H58" s="564">
        <v>2600.1874079999998</v>
      </c>
      <c r="I58" s="564">
        <v>3653.1948502</v>
      </c>
      <c r="T58"/>
      <c r="U58"/>
      <c r="V58"/>
      <c r="W58"/>
      <c r="X58"/>
      <c r="Y58"/>
      <c r="Z58"/>
      <c r="AA58"/>
    </row>
    <row r="59" spans="1:27">
      <c r="A59" s="563">
        <v>2018</v>
      </c>
      <c r="B59" s="396" t="s">
        <v>1209</v>
      </c>
      <c r="C59" s="564">
        <v>6120.5251230000003</v>
      </c>
      <c r="D59" s="564">
        <v>7051.3333542999999</v>
      </c>
      <c r="E59" s="564">
        <v>3361.9433921</v>
      </c>
      <c r="F59" s="564">
        <v>8943.0426693000009</v>
      </c>
      <c r="G59" s="564">
        <v>3212.7464804000001</v>
      </c>
      <c r="H59" s="564">
        <v>2273.203751</v>
      </c>
      <c r="I59" s="564">
        <v>2877.2052299000002</v>
      </c>
    </row>
    <row r="60" spans="1:27">
      <c r="A60" s="563"/>
      <c r="B60" s="563"/>
      <c r="C60" s="564"/>
      <c r="D60" s="564"/>
      <c r="E60" s="564"/>
      <c r="F60" s="564"/>
      <c r="G60" s="564"/>
      <c r="H60" s="564"/>
      <c r="I60" s="564"/>
    </row>
    <row r="61" spans="1:27">
      <c r="A61" s="563"/>
      <c r="B61" s="563"/>
      <c r="C61" s="564"/>
      <c r="D61" s="564"/>
      <c r="E61" s="564"/>
      <c r="F61" s="564"/>
      <c r="G61" s="564"/>
      <c r="H61" s="564"/>
      <c r="I61" s="564"/>
    </row>
    <row r="64" spans="1:27">
      <c r="B64" s="549" t="s">
        <v>1135</v>
      </c>
    </row>
    <row r="65" spans="2:2">
      <c r="B65" s="549" t="s">
        <v>186</v>
      </c>
    </row>
    <row r="66" spans="2:2">
      <c r="B66" s="549" t="s">
        <v>187</v>
      </c>
    </row>
  </sheetData>
  <mergeCells count="1">
    <mergeCell ref="O1:P1"/>
  </mergeCells>
  <hyperlinks>
    <hyperlink ref="O1:P1" location="Contents!A1" display="Back to Contents" xr:uid="{00000000-0004-0000-3000-000000000000}"/>
  </hyperlinks>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A1:AL99"/>
  <sheetViews>
    <sheetView zoomScale="75" zoomScaleNormal="75" workbookViewId="0">
      <selection activeCell="K1" sqref="K1:L1"/>
    </sheetView>
  </sheetViews>
  <sheetFormatPr defaultColWidth="8.85546875" defaultRowHeight="12.75"/>
  <cols>
    <col min="1" max="2" width="11.42578125" customWidth="1"/>
    <col min="3" max="3" width="13" customWidth="1"/>
    <col min="4" max="4" width="8.85546875" customWidth="1"/>
    <col min="5" max="5" width="11.28515625" customWidth="1"/>
    <col min="6" max="6" width="10.42578125" bestFit="1" customWidth="1"/>
    <col min="7" max="9" width="8.85546875" customWidth="1"/>
    <col min="10" max="10" width="10.7109375" style="2" customWidth="1"/>
    <col min="11" max="11" width="10.7109375" customWidth="1"/>
    <col min="12" max="12" width="10" customWidth="1"/>
    <col min="19" max="19" width="12.42578125" bestFit="1" customWidth="1"/>
    <col min="29" max="29" width="10.85546875" customWidth="1"/>
  </cols>
  <sheetData>
    <row r="1" spans="1:38" ht="30" customHeight="1">
      <c r="A1" s="28" t="s">
        <v>447</v>
      </c>
      <c r="B1" s="29"/>
      <c r="C1" s="29"/>
      <c r="D1" s="29"/>
      <c r="E1" s="29"/>
      <c r="F1" s="29"/>
      <c r="G1" s="29"/>
      <c r="H1" s="29"/>
      <c r="I1" s="29"/>
      <c r="J1" s="30"/>
      <c r="K1" s="684" t="s">
        <v>473</v>
      </c>
      <c r="L1" s="684"/>
      <c r="M1" s="683"/>
      <c r="N1" s="683"/>
      <c r="O1" s="29"/>
      <c r="P1" s="28" t="s">
        <v>8</v>
      </c>
      <c r="Q1" s="29"/>
      <c r="R1" s="24"/>
      <c r="S1" s="24"/>
      <c r="T1" s="24"/>
      <c r="U1" s="24"/>
      <c r="V1" s="191"/>
      <c r="W1" s="191"/>
      <c r="X1" s="191"/>
      <c r="Y1" s="191"/>
      <c r="Z1" s="191"/>
      <c r="AA1" s="191"/>
      <c r="AB1" s="69"/>
      <c r="AC1" s="531"/>
      <c r="AD1" s="531"/>
      <c r="AE1" s="531"/>
      <c r="AF1" s="531"/>
      <c r="AG1" s="532" t="s">
        <v>1261</v>
      </c>
      <c r="AH1" s="531"/>
      <c r="AI1" s="531"/>
      <c r="AJ1" s="532"/>
      <c r="AK1" s="532"/>
      <c r="AL1" s="532"/>
    </row>
    <row r="2" spans="1:38" ht="63.75">
      <c r="A2" s="14" t="s">
        <v>416</v>
      </c>
      <c r="B2" s="4" t="s">
        <v>126</v>
      </c>
      <c r="C2" s="4" t="s">
        <v>177</v>
      </c>
      <c r="D2" s="4" t="s">
        <v>372</v>
      </c>
      <c r="E2" s="4" t="s">
        <v>706</v>
      </c>
      <c r="F2" s="4" t="s">
        <v>374</v>
      </c>
      <c r="G2" s="192" t="s">
        <v>752</v>
      </c>
      <c r="H2" s="192" t="s">
        <v>753</v>
      </c>
      <c r="I2" s="4" t="s">
        <v>373</v>
      </c>
      <c r="J2" s="4" t="s">
        <v>375</v>
      </c>
      <c r="K2" s="4" t="s">
        <v>376</v>
      </c>
      <c r="L2" s="4" t="s">
        <v>534</v>
      </c>
      <c r="M2" s="4" t="s">
        <v>402</v>
      </c>
      <c r="N2" s="120" t="s">
        <v>857</v>
      </c>
      <c r="O2" s="4" t="s">
        <v>841</v>
      </c>
      <c r="P2" s="120" t="s">
        <v>886</v>
      </c>
      <c r="Q2" s="138"/>
      <c r="R2" s="139" t="s">
        <v>9</v>
      </c>
      <c r="S2" s="139" t="s">
        <v>10</v>
      </c>
      <c r="T2" s="139" t="s">
        <v>11</v>
      </c>
      <c r="U2" s="139" t="s">
        <v>12</v>
      </c>
      <c r="V2" s="139" t="s">
        <v>13</v>
      </c>
      <c r="W2" s="139" t="s">
        <v>383</v>
      </c>
      <c r="X2" s="139" t="s">
        <v>14</v>
      </c>
      <c r="Y2" s="140" t="s">
        <v>15</v>
      </c>
      <c r="Z2" s="260" t="s">
        <v>928</v>
      </c>
      <c r="AA2" s="260" t="s">
        <v>929</v>
      </c>
      <c r="AB2" s="67"/>
      <c r="AC2" s="533"/>
      <c r="AD2" s="533"/>
      <c r="AE2" s="532"/>
      <c r="AF2" s="533"/>
      <c r="AG2" s="533"/>
      <c r="AH2" s="533"/>
      <c r="AI2" s="532"/>
      <c r="AJ2" s="532"/>
      <c r="AK2" s="532"/>
      <c r="AL2" s="532"/>
    </row>
    <row r="3" spans="1:38">
      <c r="A3" s="14">
        <v>2000</v>
      </c>
      <c r="B3">
        <f>'1.1, 1.2'!R3</f>
        <v>2495048</v>
      </c>
      <c r="C3" s="4"/>
      <c r="D3" s="4"/>
      <c r="E3" s="4">
        <v>3857.7</v>
      </c>
      <c r="F3" s="3">
        <f t="shared" ref="F3:F11" si="0">B3/E3</f>
        <v>646.77087383674211</v>
      </c>
      <c r="G3" s="192"/>
      <c r="H3" s="192"/>
      <c r="I3" s="4"/>
      <c r="J3" s="4"/>
      <c r="K3" s="4"/>
      <c r="L3" s="4"/>
      <c r="M3" s="4"/>
      <c r="N3" s="120"/>
      <c r="O3" s="4"/>
      <c r="P3" s="120"/>
      <c r="Q3" s="141"/>
      <c r="R3" s="260"/>
      <c r="S3" s="260"/>
      <c r="T3" s="260"/>
      <c r="U3" s="260"/>
      <c r="V3" s="260"/>
      <c r="W3" s="260"/>
      <c r="X3" s="260"/>
      <c r="Y3" s="605"/>
      <c r="Z3" s="260"/>
      <c r="AA3" s="260"/>
      <c r="AB3" s="67"/>
      <c r="AC3" s="533"/>
      <c r="AD3" s="533"/>
      <c r="AE3" s="532"/>
      <c r="AF3" s="533"/>
      <c r="AG3" s="533"/>
      <c r="AH3" s="533"/>
      <c r="AI3" s="532"/>
      <c r="AJ3" s="532"/>
      <c r="AK3" s="532"/>
      <c r="AL3" s="532"/>
    </row>
    <row r="4" spans="1:38">
      <c r="A4">
        <v>2001</v>
      </c>
      <c r="B4">
        <f>'1.1, 1.2'!R4</f>
        <v>2563612</v>
      </c>
      <c r="C4" s="6">
        <v>34.010136983999999</v>
      </c>
      <c r="D4" s="6">
        <v>2.5950785597000001</v>
      </c>
      <c r="E4" s="3">
        <v>3880.5</v>
      </c>
      <c r="F4" s="3">
        <f t="shared" si="0"/>
        <v>660.63960829789971</v>
      </c>
      <c r="G4" s="3">
        <f>'1.1, 1.2'!B4/E4</f>
        <v>570.49168921530736</v>
      </c>
      <c r="H4" s="3">
        <f>'1.1, 1.2'!C4/E4</f>
        <v>90.147919082592452</v>
      </c>
      <c r="I4" s="3">
        <f t="shared" ref="I4:I15" si="1">C4*1000000/E4</f>
        <v>8764.3697935833006</v>
      </c>
      <c r="J4" s="5">
        <f t="shared" ref="J4:J15" si="2">C4/B4*1000000000</f>
        <v>13266.491568926966</v>
      </c>
      <c r="K4" s="3">
        <f t="shared" ref="K4:K16" si="3">C4+D4</f>
        <v>36.605215543699998</v>
      </c>
      <c r="L4" s="6">
        <v>1.66</v>
      </c>
      <c r="M4" s="3">
        <f t="shared" ref="M4:M15" si="4">C4*L4</f>
        <v>56.456827393439994</v>
      </c>
      <c r="P4" s="3">
        <f>(G4+H4)</f>
        <v>660.63960829789983</v>
      </c>
      <c r="Q4" s="141">
        <v>2001</v>
      </c>
      <c r="R4" s="142">
        <v>28.819297775999999</v>
      </c>
      <c r="S4" s="142">
        <v>5.1908392076999998</v>
      </c>
      <c r="T4" s="142">
        <v>2.1857900224</v>
      </c>
      <c r="U4" s="142">
        <v>0.1474907785</v>
      </c>
      <c r="V4" s="142">
        <v>0.23425710659999999</v>
      </c>
      <c r="W4" s="142">
        <v>2.7540652200000001E-2</v>
      </c>
      <c r="X4" s="142">
        <f>SUM(R4:W4)</f>
        <v>36.6052155434</v>
      </c>
      <c r="Y4" s="143">
        <f t="shared" ref="Y4:Y19" si="5">X4/E4*1000000</f>
        <v>9433.1182949104495</v>
      </c>
      <c r="Z4" s="1">
        <f t="shared" ref="Z4:Z19" si="6">R4/E4*1000000</f>
        <v>7426.6970173946647</v>
      </c>
      <c r="AA4" s="1">
        <f t="shared" ref="AA4:AA19" si="7">S4/E4*1000000</f>
        <v>1337.6727761113259</v>
      </c>
      <c r="AB4" s="44"/>
      <c r="AC4" s="661">
        <f>R4/X$4</f>
        <v>0.78730031631233444</v>
      </c>
      <c r="AD4" s="661">
        <f t="shared" ref="AD4:AD19" si="8">S4/X4</f>
        <v>0.14180600033745516</v>
      </c>
      <c r="AE4" s="661">
        <f t="shared" ref="AE4:AE18" si="9">SUM(AC4:AD4)</f>
        <v>0.9291063166497896</v>
      </c>
      <c r="AF4" s="534"/>
      <c r="AG4" s="532">
        <f t="shared" ref="AG4:AG19" si="10">R4/E4*1000000</f>
        <v>7426.6970173946647</v>
      </c>
      <c r="AH4" s="534"/>
      <c r="AI4" s="532"/>
      <c r="AJ4" s="532"/>
      <c r="AK4" s="532"/>
      <c r="AL4" s="532"/>
    </row>
    <row r="5" spans="1:38">
      <c r="A5">
        <v>2002</v>
      </c>
      <c r="B5">
        <f>'1.1, 1.2'!R5</f>
        <v>2647901</v>
      </c>
      <c r="C5" s="6">
        <v>35.103149405000003</v>
      </c>
      <c r="D5" s="6">
        <v>2.7011628227000002</v>
      </c>
      <c r="E5" s="3">
        <v>3948.5</v>
      </c>
      <c r="F5" s="3">
        <f t="shared" si="0"/>
        <v>670.60934532100794</v>
      </c>
      <c r="G5" s="3">
        <f>'1.1, 1.2'!B5/E5</f>
        <v>580.5944029378245</v>
      </c>
      <c r="H5" s="3">
        <f>'1.1, 1.2'!C5/E5</f>
        <v>90.014942383183481</v>
      </c>
      <c r="I5" s="3">
        <f t="shared" si="1"/>
        <v>8890.2493111308086</v>
      </c>
      <c r="J5" s="5">
        <f t="shared" si="2"/>
        <v>13256.971995931874</v>
      </c>
      <c r="K5" s="3">
        <f t="shared" si="3"/>
        <v>37.804312227700002</v>
      </c>
      <c r="L5" s="6">
        <v>1.65</v>
      </c>
      <c r="M5" s="3">
        <f t="shared" si="4"/>
        <v>57.920196518250002</v>
      </c>
      <c r="N5" s="62">
        <f>E5/E4-1</f>
        <v>1.7523515010952284E-2</v>
      </c>
      <c r="O5" s="62">
        <f>B5/B4-1</f>
        <v>3.2879000410358517E-2</v>
      </c>
      <c r="P5" s="3">
        <f t="shared" ref="P5:P17" si="11">(G5+H5)</f>
        <v>670.60934532100794</v>
      </c>
      <c r="Q5" s="141">
        <v>2002</v>
      </c>
      <c r="R5" s="142">
        <v>29.814354914999999</v>
      </c>
      <c r="S5" s="142">
        <v>5.2887944895999999</v>
      </c>
      <c r="T5" s="142">
        <v>2.277525019</v>
      </c>
      <c r="U5" s="142">
        <v>0.15767408990000001</v>
      </c>
      <c r="V5" s="142">
        <v>0.232251242</v>
      </c>
      <c r="W5" s="142">
        <v>3.3712471799999998E-2</v>
      </c>
      <c r="X5" s="142">
        <f t="shared" ref="X5:X19" si="12">SUM(R5:W5)</f>
        <v>37.804312227299995</v>
      </c>
      <c r="Y5" s="143">
        <f t="shared" si="5"/>
        <v>9574.3477845510952</v>
      </c>
      <c r="Z5" s="1">
        <f t="shared" si="6"/>
        <v>7550.8053476003543</v>
      </c>
      <c r="AA5" s="1">
        <f t="shared" si="7"/>
        <v>1339.4439634291502</v>
      </c>
      <c r="AB5" s="44"/>
      <c r="AC5" s="661">
        <f t="shared" ref="AC5:AC19" si="13">R5/X5</f>
        <v>0.78864957880307285</v>
      </c>
      <c r="AD5" s="661">
        <f t="shared" si="8"/>
        <v>0.13989923842023375</v>
      </c>
      <c r="AE5" s="661">
        <f t="shared" si="9"/>
        <v>0.92854881722330662</v>
      </c>
      <c r="AF5" s="534"/>
      <c r="AG5" s="532">
        <f t="shared" si="10"/>
        <v>7550.8053476003543</v>
      </c>
      <c r="AH5" s="534"/>
      <c r="AI5" s="532"/>
      <c r="AJ5" s="532"/>
      <c r="AK5" s="532"/>
      <c r="AL5" s="532"/>
    </row>
    <row r="6" spans="1:38">
      <c r="A6">
        <v>2003</v>
      </c>
      <c r="B6">
        <f>'1.1, 1.2'!R6</f>
        <v>2759370</v>
      </c>
      <c r="C6" s="6">
        <v>36.165959274000002</v>
      </c>
      <c r="D6" s="6">
        <v>2.8017549088</v>
      </c>
      <c r="E6" s="3">
        <v>4027.2</v>
      </c>
      <c r="F6" s="3">
        <f t="shared" si="0"/>
        <v>685.18325387365917</v>
      </c>
      <c r="G6" s="3">
        <f>'1.1, 1.2'!B6/E6</f>
        <v>594.76981525625752</v>
      </c>
      <c r="H6" s="3">
        <f>'1.1, 1.2'!C6/E6</f>
        <v>90.413438617401667</v>
      </c>
      <c r="I6" s="3">
        <f t="shared" si="1"/>
        <v>8980.4229424910627</v>
      </c>
      <c r="J6" s="5">
        <f t="shared" si="2"/>
        <v>13106.600156557477</v>
      </c>
      <c r="K6" s="3">
        <f t="shared" si="3"/>
        <v>38.967714182800002</v>
      </c>
      <c r="L6" s="6">
        <v>1.65</v>
      </c>
      <c r="M6" s="3">
        <f t="shared" si="4"/>
        <v>59.673832802100002</v>
      </c>
      <c r="N6" s="62">
        <f t="shared" ref="N6:N18" si="14">E6/E5-1</f>
        <v>1.9931619602380657E-2</v>
      </c>
      <c r="O6" s="62">
        <f t="shared" ref="O6:O16" si="15">B6/B5-1</f>
        <v>4.2097117679248619E-2</v>
      </c>
      <c r="P6" s="3">
        <f t="shared" si="11"/>
        <v>685.18325387365917</v>
      </c>
      <c r="Q6" s="141">
        <v>2003</v>
      </c>
      <c r="R6" s="142">
        <v>30.763977697000001</v>
      </c>
      <c r="S6" s="142">
        <v>5.4019815772999999</v>
      </c>
      <c r="T6" s="142">
        <v>2.3578934284000002</v>
      </c>
      <c r="U6" s="142">
        <v>0.16817809989999999</v>
      </c>
      <c r="V6" s="142">
        <v>0.23439017470000001</v>
      </c>
      <c r="W6" s="142">
        <v>4.1293205700000002E-2</v>
      </c>
      <c r="X6" s="142">
        <f t="shared" si="12"/>
        <v>38.967714182999998</v>
      </c>
      <c r="Y6" s="143">
        <f t="shared" si="5"/>
        <v>9676.1308559296776</v>
      </c>
      <c r="Z6" s="1">
        <f t="shared" si="6"/>
        <v>7639.0488917858565</v>
      </c>
      <c r="AA6" s="1">
        <f t="shared" si="7"/>
        <v>1341.3740507796981</v>
      </c>
      <c r="AB6" s="44"/>
      <c r="AC6" s="661">
        <f t="shared" si="13"/>
        <v>0.7894734998446753</v>
      </c>
      <c r="AD6" s="661">
        <f t="shared" si="8"/>
        <v>0.13862710940475592</v>
      </c>
      <c r="AE6" s="661">
        <f t="shared" si="9"/>
        <v>0.92810060924943127</v>
      </c>
      <c r="AF6" s="534"/>
      <c r="AG6" s="532">
        <f t="shared" si="10"/>
        <v>7639.0488917858565</v>
      </c>
      <c r="AH6" s="534"/>
      <c r="AI6" s="532"/>
      <c r="AJ6" s="532"/>
      <c r="AK6" s="532"/>
      <c r="AL6" s="532"/>
    </row>
    <row r="7" spans="1:38">
      <c r="A7">
        <v>2004</v>
      </c>
      <c r="B7">
        <f>'1.1, 1.2'!R7</f>
        <v>2866914</v>
      </c>
      <c r="C7" s="6">
        <v>37.124693692999998</v>
      </c>
      <c r="D7" s="6">
        <v>2.9808367336999999</v>
      </c>
      <c r="E7" s="3">
        <v>4087.5</v>
      </c>
      <c r="F7" s="3">
        <f t="shared" si="0"/>
        <v>701.38568807339448</v>
      </c>
      <c r="G7" s="3">
        <f>'1.1, 1.2'!B7/E7</f>
        <v>609.42776758409786</v>
      </c>
      <c r="H7" s="3">
        <f>'1.1, 1.2'!C7/E7</f>
        <v>91.95792048929664</v>
      </c>
      <c r="I7" s="3">
        <f t="shared" si="1"/>
        <v>9082.4938698470942</v>
      </c>
      <c r="J7" s="5">
        <f t="shared" si="2"/>
        <v>12949.357285569082</v>
      </c>
      <c r="K7" s="3">
        <f t="shared" si="3"/>
        <v>40.1055304267</v>
      </c>
      <c r="L7" s="6">
        <v>1.65</v>
      </c>
      <c r="M7" s="3">
        <f t="shared" si="4"/>
        <v>61.25574459344999</v>
      </c>
      <c r="N7" s="62">
        <f t="shared" si="14"/>
        <v>1.4973182359952375E-2</v>
      </c>
      <c r="O7" s="62">
        <f t="shared" si="15"/>
        <v>3.8974113656378151E-2</v>
      </c>
      <c r="P7" s="3">
        <f t="shared" si="11"/>
        <v>701.38568807339448</v>
      </c>
      <c r="Q7" s="141">
        <v>2004</v>
      </c>
      <c r="R7" s="142">
        <v>31.558520635000001</v>
      </c>
      <c r="S7" s="142">
        <v>5.5661730576000004</v>
      </c>
      <c r="T7" s="142">
        <v>2.5073723444999998</v>
      </c>
      <c r="U7" s="142">
        <v>0.1869930215</v>
      </c>
      <c r="V7" s="142">
        <v>0.24015671820000001</v>
      </c>
      <c r="W7" s="142">
        <v>4.6314649499999999E-2</v>
      </c>
      <c r="X7" s="142">
        <f t="shared" si="12"/>
        <v>40.1055304263</v>
      </c>
      <c r="Y7" s="143">
        <f t="shared" si="5"/>
        <v>9811.7505630091746</v>
      </c>
      <c r="Z7" s="1">
        <f t="shared" si="6"/>
        <v>7720.7389932721717</v>
      </c>
      <c r="AA7" s="1">
        <f t="shared" si="7"/>
        <v>1361.7548764770643</v>
      </c>
      <c r="AB7" s="44"/>
      <c r="AC7" s="661">
        <f t="shared" si="13"/>
        <v>0.78688700285347357</v>
      </c>
      <c r="AD7" s="661">
        <f t="shared" si="8"/>
        <v>0.13878816707906877</v>
      </c>
      <c r="AE7" s="661">
        <f t="shared" si="9"/>
        <v>0.92567516993254229</v>
      </c>
      <c r="AF7" s="534"/>
      <c r="AG7" s="532">
        <f t="shared" si="10"/>
        <v>7720.7389932721717</v>
      </c>
      <c r="AH7" s="534"/>
      <c r="AI7" s="532"/>
      <c r="AJ7" s="532"/>
      <c r="AK7" s="532"/>
      <c r="AL7" s="532"/>
    </row>
    <row r="8" spans="1:38">
      <c r="A8">
        <v>2005</v>
      </c>
      <c r="B8">
        <f>'1.1, 1.2'!R8</f>
        <v>2967099</v>
      </c>
      <c r="C8" s="6">
        <v>37.406844509999999</v>
      </c>
      <c r="D8" s="6">
        <v>3.1060444112000001</v>
      </c>
      <c r="E8" s="3">
        <v>4133.8999999999996</v>
      </c>
      <c r="F8" s="3">
        <f t="shared" si="0"/>
        <v>717.74813130457926</v>
      </c>
      <c r="G8" s="3">
        <f>'1.1, 1.2'!B8/E8</f>
        <v>623.81189675608994</v>
      </c>
      <c r="H8" s="3">
        <f>'1.1, 1.2'!C8/E8</f>
        <v>93.936234548489324</v>
      </c>
      <c r="I8" s="3">
        <f t="shared" si="1"/>
        <v>9048.8024649846393</v>
      </c>
      <c r="J8" s="5">
        <f t="shared" si="2"/>
        <v>12607.211458060548</v>
      </c>
      <c r="K8" s="3">
        <f t="shared" si="3"/>
        <v>40.512888921200002</v>
      </c>
      <c r="L8" s="6">
        <v>1.64</v>
      </c>
      <c r="M8" s="3">
        <f t="shared" si="4"/>
        <v>61.347224996399994</v>
      </c>
      <c r="N8" s="62">
        <f t="shared" si="14"/>
        <v>1.1351681957186388E-2</v>
      </c>
      <c r="O8" s="62">
        <f t="shared" si="15"/>
        <v>3.494524077108685E-2</v>
      </c>
      <c r="P8" s="3">
        <f t="shared" si="11"/>
        <v>717.74813130457926</v>
      </c>
      <c r="Q8" s="141">
        <v>2005</v>
      </c>
      <c r="R8" s="142">
        <v>31.740800140000001</v>
      </c>
      <c r="S8" s="142">
        <v>5.6660443707999999</v>
      </c>
      <c r="T8" s="142">
        <v>2.5763293814999999</v>
      </c>
      <c r="U8" s="142">
        <v>0.20047818780000001</v>
      </c>
      <c r="V8" s="142">
        <v>0.27194537660000001</v>
      </c>
      <c r="W8" s="142">
        <v>5.7291465200000002E-2</v>
      </c>
      <c r="X8" s="142">
        <f t="shared" si="12"/>
        <v>40.512888921900007</v>
      </c>
      <c r="Y8" s="143">
        <f t="shared" si="5"/>
        <v>9800.1618137594069</v>
      </c>
      <c r="Z8" s="1">
        <f t="shared" si="6"/>
        <v>7678.1731875468695</v>
      </c>
      <c r="AA8" s="1">
        <f t="shared" si="7"/>
        <v>1370.6292776312928</v>
      </c>
      <c r="AB8" s="44"/>
      <c r="AC8" s="661">
        <f t="shared" si="13"/>
        <v>0.78347412353607571</v>
      </c>
      <c r="AD8" s="661">
        <f t="shared" si="8"/>
        <v>0.13985782109300807</v>
      </c>
      <c r="AE8" s="661">
        <f t="shared" si="9"/>
        <v>0.92333194462908375</v>
      </c>
      <c r="AF8" s="534"/>
      <c r="AG8" s="532">
        <f t="shared" si="10"/>
        <v>7678.1731875468695</v>
      </c>
      <c r="AH8" s="534"/>
      <c r="AI8" s="532"/>
      <c r="AJ8" s="532"/>
      <c r="AK8" s="532"/>
      <c r="AL8" s="532"/>
    </row>
    <row r="9" spans="1:38">
      <c r="A9">
        <v>2006</v>
      </c>
      <c r="B9">
        <f>'1.1, 1.2'!R9</f>
        <v>3029639</v>
      </c>
      <c r="C9" s="6">
        <v>37.309752674000002</v>
      </c>
      <c r="D9" s="6">
        <v>3.1990209568000001</v>
      </c>
      <c r="E9" s="3">
        <v>4184.6000000000004</v>
      </c>
      <c r="F9" s="3">
        <f t="shared" si="0"/>
        <v>723.99727572527831</v>
      </c>
      <c r="G9" s="3">
        <f>'1.1, 1.2'!B9/E9</f>
        <v>628.93490417244175</v>
      </c>
      <c r="H9" s="3">
        <f>'1.1, 1.2'!C9/E9</f>
        <v>95.062371552836581</v>
      </c>
      <c r="I9" s="3">
        <f t="shared" si="1"/>
        <v>8915.9663227070687</v>
      </c>
      <c r="J9" s="5">
        <f t="shared" si="2"/>
        <v>12314.916950171293</v>
      </c>
      <c r="K9" s="3">
        <f t="shared" si="3"/>
        <v>40.5087736308</v>
      </c>
      <c r="L9" s="6">
        <v>1.64</v>
      </c>
      <c r="M9" s="3">
        <f t="shared" si="4"/>
        <v>61.18799438536</v>
      </c>
      <c r="N9" s="62">
        <f t="shared" si="14"/>
        <v>1.226444761605272E-2</v>
      </c>
      <c r="O9" s="62">
        <f t="shared" si="15"/>
        <v>2.1077827197542032E-2</v>
      </c>
      <c r="P9" s="3">
        <f t="shared" si="11"/>
        <v>723.99727572527831</v>
      </c>
      <c r="Q9" s="141">
        <v>2006</v>
      </c>
      <c r="R9" s="142">
        <v>31.550370703999999</v>
      </c>
      <c r="S9" s="142">
        <v>5.7593819704999998</v>
      </c>
      <c r="T9" s="142">
        <v>2.6108192369999998</v>
      </c>
      <c r="U9" s="142">
        <v>0.20898887220000001</v>
      </c>
      <c r="V9" s="142">
        <v>0.31463962810000001</v>
      </c>
      <c r="W9" s="142">
        <v>6.4573219500000001E-2</v>
      </c>
      <c r="X9" s="142">
        <f t="shared" si="12"/>
        <v>40.508773631299995</v>
      </c>
      <c r="Y9" s="143">
        <f t="shared" si="5"/>
        <v>9680.4410532189431</v>
      </c>
      <c r="Z9" s="1">
        <f t="shared" si="6"/>
        <v>7539.6383654351657</v>
      </c>
      <c r="AA9" s="1">
        <f t="shared" si="7"/>
        <v>1376.3279573913871</v>
      </c>
      <c r="AB9" s="44"/>
      <c r="AC9" s="661">
        <f t="shared" si="13"/>
        <v>0.77885277375126238</v>
      </c>
      <c r="AD9" s="661">
        <f t="shared" si="8"/>
        <v>0.14217616220427584</v>
      </c>
      <c r="AE9" s="661">
        <f t="shared" si="9"/>
        <v>0.92102893595553825</v>
      </c>
      <c r="AF9" s="534"/>
      <c r="AG9" s="532">
        <f t="shared" si="10"/>
        <v>7539.6383654351657</v>
      </c>
      <c r="AH9" s="534"/>
      <c r="AI9" s="532"/>
      <c r="AJ9" s="532"/>
      <c r="AK9" s="532"/>
      <c r="AL9" s="532"/>
    </row>
    <row r="10" spans="1:38">
      <c r="A10">
        <v>2007</v>
      </c>
      <c r="B10">
        <f>'1.1, 1.2'!R10</f>
        <v>3088635</v>
      </c>
      <c r="C10" s="6">
        <v>37.849211793999999</v>
      </c>
      <c r="D10" s="6">
        <v>3.3005003124000001</v>
      </c>
      <c r="E10" s="3">
        <v>4223.8</v>
      </c>
      <c r="F10" s="3">
        <f t="shared" si="0"/>
        <v>731.24556086935934</v>
      </c>
      <c r="G10" s="3">
        <f>'1.1, 1.2'!B10/E10</f>
        <v>634.39130640655333</v>
      </c>
      <c r="H10" s="3">
        <f>'1.1, 1.2'!C10/E10</f>
        <v>96.854254462805997</v>
      </c>
      <c r="I10" s="3">
        <f t="shared" si="1"/>
        <v>8960.9384426345932</v>
      </c>
      <c r="J10" s="5">
        <f t="shared" si="2"/>
        <v>12254.349184672194</v>
      </c>
      <c r="K10" s="3">
        <f t="shared" si="3"/>
        <v>41.149712106399996</v>
      </c>
      <c r="L10" s="6">
        <v>1.63</v>
      </c>
      <c r="M10" s="3">
        <f t="shared" si="4"/>
        <v>61.694215224219995</v>
      </c>
      <c r="N10" s="62">
        <f t="shared" si="14"/>
        <v>9.3676814988290502E-3</v>
      </c>
      <c r="O10" s="62">
        <f t="shared" si="15"/>
        <v>1.9472947106899507E-2</v>
      </c>
      <c r="P10" s="3">
        <f t="shared" si="11"/>
        <v>731.24556086935934</v>
      </c>
      <c r="Q10" s="141">
        <v>2007</v>
      </c>
      <c r="R10" s="142">
        <v>31.912625965</v>
      </c>
      <c r="S10" s="142">
        <v>5.9365858295000002</v>
      </c>
      <c r="T10" s="142">
        <v>2.6819365206999999</v>
      </c>
      <c r="U10" s="142">
        <v>0.21717609930000001</v>
      </c>
      <c r="V10" s="142">
        <v>0.34175423240000002</v>
      </c>
      <c r="W10" s="142">
        <v>5.9633460100000001E-2</v>
      </c>
      <c r="X10" s="142">
        <f t="shared" si="12"/>
        <v>41.149712106999999</v>
      </c>
      <c r="Y10" s="143">
        <f t="shared" si="5"/>
        <v>9742.3438863109041</v>
      </c>
      <c r="Z10" s="1">
        <f t="shared" si="6"/>
        <v>7555.4301730669067</v>
      </c>
      <c r="AA10" s="1">
        <f t="shared" si="7"/>
        <v>1405.5082696860648</v>
      </c>
      <c r="AB10" s="44"/>
      <c r="AC10" s="661">
        <f t="shared" si="13"/>
        <v>0.77552489023541249</v>
      </c>
      <c r="AD10" s="661">
        <f t="shared" si="8"/>
        <v>0.14426797966564933</v>
      </c>
      <c r="AE10" s="661">
        <f t="shared" si="9"/>
        <v>0.91979286990106179</v>
      </c>
      <c r="AF10" s="534"/>
      <c r="AG10" s="532">
        <f t="shared" si="10"/>
        <v>7555.4301730669067</v>
      </c>
      <c r="AH10" s="534"/>
      <c r="AI10" s="532"/>
      <c r="AJ10" s="532"/>
      <c r="AK10" s="532"/>
      <c r="AL10" s="532"/>
    </row>
    <row r="11" spans="1:38">
      <c r="A11">
        <v>2008</v>
      </c>
      <c r="B11">
        <f>'1.1, 1.2'!R11</f>
        <v>3108630</v>
      </c>
      <c r="C11" s="6">
        <v>37.244549632999998</v>
      </c>
      <c r="D11" s="6">
        <v>3.3400574725999999</v>
      </c>
      <c r="E11" s="3">
        <v>4259.8</v>
      </c>
      <c r="F11" s="3">
        <f t="shared" si="0"/>
        <v>729.75961312737684</v>
      </c>
      <c r="G11" s="3">
        <f>'1.1, 1.2'!B11/E11</f>
        <v>632.22099629090565</v>
      </c>
      <c r="H11" s="3">
        <f>'1.1, 1.2'!C11/E11</f>
        <v>97.538616836471192</v>
      </c>
      <c r="I11" s="3">
        <f t="shared" si="1"/>
        <v>8743.2625083337243</v>
      </c>
      <c r="J11" s="5">
        <f t="shared" si="2"/>
        <v>11981.017243287235</v>
      </c>
      <c r="K11" s="3">
        <f t="shared" si="3"/>
        <v>40.5846071056</v>
      </c>
      <c r="L11" s="6">
        <v>1.62</v>
      </c>
      <c r="M11" s="3">
        <f t="shared" si="4"/>
        <v>60.336170405460003</v>
      </c>
      <c r="N11" s="62">
        <f t="shared" si="14"/>
        <v>8.5231308300581787E-3</v>
      </c>
      <c r="O11" s="62">
        <f t="shared" si="15"/>
        <v>6.4737335424871478E-3</v>
      </c>
      <c r="P11" s="3">
        <f t="shared" si="11"/>
        <v>729.75961312737684</v>
      </c>
      <c r="Q11" s="141">
        <v>2008</v>
      </c>
      <c r="R11" s="142">
        <v>31.218919686</v>
      </c>
      <c r="S11" s="142">
        <v>6.0256299466999996</v>
      </c>
      <c r="T11" s="142">
        <v>2.6725322645</v>
      </c>
      <c r="U11" s="142">
        <v>0.2237715639</v>
      </c>
      <c r="V11" s="142">
        <v>0.38083265199999999</v>
      </c>
      <c r="W11" s="142">
        <v>6.2920992300000006E-2</v>
      </c>
      <c r="X11" s="142">
        <f t="shared" si="12"/>
        <v>40.584607105400003</v>
      </c>
      <c r="Y11" s="143">
        <f t="shared" si="5"/>
        <v>9527.3503698295699</v>
      </c>
      <c r="Z11" s="1">
        <f t="shared" si="6"/>
        <v>7328.7289745997459</v>
      </c>
      <c r="AA11" s="1">
        <f t="shared" si="7"/>
        <v>1414.5335336635521</v>
      </c>
      <c r="AB11" s="44"/>
      <c r="AC11" s="661">
        <f t="shared" si="13"/>
        <v>0.76923055100479587</v>
      </c>
      <c r="AD11" s="661">
        <f t="shared" si="8"/>
        <v>0.14847082124144198</v>
      </c>
      <c r="AE11" s="661">
        <f t="shared" si="9"/>
        <v>0.91770137224623782</v>
      </c>
      <c r="AF11" s="534"/>
      <c r="AG11" s="532">
        <f t="shared" si="10"/>
        <v>7328.7289745997459</v>
      </c>
      <c r="AH11" s="534"/>
      <c r="AI11" s="532"/>
      <c r="AJ11" s="532"/>
      <c r="AK11" s="532"/>
      <c r="AL11" s="532"/>
    </row>
    <row r="12" spans="1:38">
      <c r="A12">
        <v>2009</v>
      </c>
      <c r="B12">
        <f>'1.1, 1.2'!R12</f>
        <v>3099837</v>
      </c>
      <c r="C12" s="6">
        <v>37.325787245000001</v>
      </c>
      <c r="D12" s="6">
        <v>3.2238360526999998</v>
      </c>
      <c r="E12" s="3">
        <v>4302.6000000000004</v>
      </c>
      <c r="F12" s="3">
        <f t="shared" ref="F12:F18" si="16">B12/E12</f>
        <v>720.45670059963732</v>
      </c>
      <c r="G12" s="3">
        <f>'1.1, 1.2'!B12/E12</f>
        <v>624.03174824524706</v>
      </c>
      <c r="H12" s="3">
        <f>'1.1, 1.2'!C12/E12</f>
        <v>96.424952354390356</v>
      </c>
      <c r="I12" s="3">
        <f t="shared" si="1"/>
        <v>8675.1701866313379</v>
      </c>
      <c r="J12" s="5">
        <f t="shared" si="2"/>
        <v>12041.209665217881</v>
      </c>
      <c r="K12" s="3">
        <f t="shared" si="3"/>
        <v>40.549623297700002</v>
      </c>
      <c r="L12" s="6">
        <v>1.61</v>
      </c>
      <c r="M12" s="3">
        <f t="shared" si="4"/>
        <v>60.094517464450007</v>
      </c>
      <c r="N12" s="62">
        <f t="shared" si="14"/>
        <v>1.004742006666981E-2</v>
      </c>
      <c r="O12" s="62">
        <f t="shared" si="15"/>
        <v>-2.8285772189035052E-3</v>
      </c>
      <c r="P12" s="3">
        <f t="shared" si="11"/>
        <v>720.45670059963743</v>
      </c>
      <c r="Q12" s="141">
        <v>2009</v>
      </c>
      <c r="R12" s="142">
        <v>31.306408926</v>
      </c>
      <c r="S12" s="142">
        <v>6.0193783189000003</v>
      </c>
      <c r="T12" s="142">
        <v>2.5346882516</v>
      </c>
      <c r="U12" s="142">
        <v>0.2296372109</v>
      </c>
      <c r="V12" s="142">
        <v>0.39626146159999998</v>
      </c>
      <c r="W12" s="142">
        <v>6.3249128500000001E-2</v>
      </c>
      <c r="X12" s="142">
        <f t="shared" si="12"/>
        <v>40.549623297499998</v>
      </c>
      <c r="Y12" s="143">
        <f t="shared" si="5"/>
        <v>9424.4464504020816</v>
      </c>
      <c r="Z12" s="1">
        <f t="shared" si="6"/>
        <v>7276.1606763352383</v>
      </c>
      <c r="AA12" s="1">
        <f t="shared" si="7"/>
        <v>1399.0095102728581</v>
      </c>
      <c r="AB12" s="44"/>
      <c r="AC12" s="661">
        <f t="shared" si="13"/>
        <v>0.77205178199349955</v>
      </c>
      <c r="AD12" s="661">
        <f t="shared" si="8"/>
        <v>0.14844474077447503</v>
      </c>
      <c r="AE12" s="661">
        <f t="shared" si="9"/>
        <v>0.92049652276797456</v>
      </c>
      <c r="AF12" s="534"/>
      <c r="AG12" s="532">
        <f t="shared" si="10"/>
        <v>7276.1606763352383</v>
      </c>
      <c r="AH12" s="534"/>
      <c r="AI12" s="532"/>
      <c r="AJ12" s="532"/>
      <c r="AK12" s="532"/>
      <c r="AL12" s="532"/>
    </row>
    <row r="13" spans="1:38">
      <c r="A13">
        <v>2010</v>
      </c>
      <c r="B13">
        <f>'1.1, 1.2'!R13</f>
        <v>3122349</v>
      </c>
      <c r="C13" s="6">
        <v>37.295398339999998</v>
      </c>
      <c r="D13" s="6">
        <v>3.2276405813000002</v>
      </c>
      <c r="E13" s="3">
        <v>4350.7</v>
      </c>
      <c r="F13" s="3">
        <f t="shared" si="16"/>
        <v>717.66589284482961</v>
      </c>
      <c r="G13" s="3">
        <f>'1.1, 1.2'!B13/E13</f>
        <v>621.84636954972768</v>
      </c>
      <c r="H13" s="3">
        <f>'1.1, 1.2'!C13/E13</f>
        <v>95.819523295101945</v>
      </c>
      <c r="I13" s="3">
        <f t="shared" si="1"/>
        <v>8572.2753441974855</v>
      </c>
      <c r="J13" s="5">
        <f t="shared" si="2"/>
        <v>11944.660363079207</v>
      </c>
      <c r="K13" s="3">
        <f t="shared" si="3"/>
        <v>40.5230389213</v>
      </c>
      <c r="L13" s="6">
        <v>1.6</v>
      </c>
      <c r="M13" s="3">
        <f t="shared" si="4"/>
        <v>59.672637344000002</v>
      </c>
      <c r="N13" s="62">
        <f t="shared" si="14"/>
        <v>1.1179286942778699E-2</v>
      </c>
      <c r="O13" s="62">
        <f t="shared" si="15"/>
        <v>7.2623173412020847E-3</v>
      </c>
      <c r="P13" s="3">
        <f t="shared" si="11"/>
        <v>717.66589284482961</v>
      </c>
      <c r="Q13" s="141">
        <v>2010</v>
      </c>
      <c r="R13" s="142">
        <v>31.239633955999999</v>
      </c>
      <c r="S13" s="142">
        <v>6.0557643840999997</v>
      </c>
      <c r="T13" s="142">
        <v>2.5351688304</v>
      </c>
      <c r="U13" s="142">
        <v>0.23708467389999999</v>
      </c>
      <c r="V13" s="142">
        <v>0.39320600389999999</v>
      </c>
      <c r="W13" s="142">
        <v>6.2181073000000003E-2</v>
      </c>
      <c r="X13" s="142">
        <f t="shared" si="12"/>
        <v>40.5230389213</v>
      </c>
      <c r="Y13" s="143">
        <f t="shared" si="5"/>
        <v>9314.1423038361645</v>
      </c>
      <c r="Z13" s="1">
        <f t="shared" si="6"/>
        <v>7180.3695855839296</v>
      </c>
      <c r="AA13" s="1">
        <f t="shared" si="7"/>
        <v>1391.9057586365413</v>
      </c>
      <c r="AB13" s="44"/>
      <c r="AC13" s="661">
        <f t="shared" si="13"/>
        <v>0.77091044471444137</v>
      </c>
      <c r="AD13" s="661">
        <f t="shared" si="8"/>
        <v>0.14944003572537909</v>
      </c>
      <c r="AE13" s="661">
        <f t="shared" si="9"/>
        <v>0.92035048043982048</v>
      </c>
      <c r="AF13" s="534"/>
      <c r="AG13" s="532">
        <f t="shared" si="10"/>
        <v>7180.3695855839296</v>
      </c>
      <c r="AH13" s="534"/>
      <c r="AI13" s="532"/>
      <c r="AJ13" s="532"/>
      <c r="AK13" s="532"/>
      <c r="AL13" s="532"/>
    </row>
    <row r="14" spans="1:38">
      <c r="A14">
        <v>2011</v>
      </c>
      <c r="B14">
        <f>'1.1, 1.2'!R14</f>
        <v>3117515</v>
      </c>
      <c r="C14" s="6">
        <v>36.840567356999998</v>
      </c>
      <c r="D14" s="6">
        <v>3.2233717157999999</v>
      </c>
      <c r="E14" s="3">
        <v>4384</v>
      </c>
      <c r="F14" s="3">
        <f t="shared" si="16"/>
        <v>711.11199817518252</v>
      </c>
      <c r="G14" s="3">
        <f>'1.1, 1.2'!B14/E14</f>
        <v>615.52714416058393</v>
      </c>
      <c r="H14" s="3">
        <f>'1.1, 1.2'!C14/E14</f>
        <v>95.584854014598534</v>
      </c>
      <c r="I14" s="3">
        <f t="shared" si="1"/>
        <v>8403.4140869069342</v>
      </c>
      <c r="J14" s="5">
        <f t="shared" si="2"/>
        <v>11817.286318429904</v>
      </c>
      <c r="K14" s="3">
        <f t="shared" si="3"/>
        <v>40.063939072799997</v>
      </c>
      <c r="L14" s="6">
        <v>1.59</v>
      </c>
      <c r="M14" s="3">
        <f t="shared" si="4"/>
        <v>58.576502097629998</v>
      </c>
      <c r="N14" s="62">
        <f t="shared" si="14"/>
        <v>7.6539407451674535E-3</v>
      </c>
      <c r="O14" s="62">
        <f t="shared" si="15"/>
        <v>-1.5481933633940681E-3</v>
      </c>
      <c r="P14" s="3">
        <f t="shared" si="11"/>
        <v>711.11199817518241</v>
      </c>
      <c r="Q14" s="141">
        <v>2011</v>
      </c>
      <c r="R14" s="142">
        <v>30.759584574000002</v>
      </c>
      <c r="S14" s="142">
        <v>6.0809827832999996</v>
      </c>
      <c r="T14" s="142">
        <v>2.5442047681000002</v>
      </c>
      <c r="U14" s="142">
        <v>0.2338478501</v>
      </c>
      <c r="V14" s="142">
        <v>0.3818481098</v>
      </c>
      <c r="W14" s="142">
        <v>6.3470987800000003E-2</v>
      </c>
      <c r="X14" s="142">
        <f t="shared" si="12"/>
        <v>40.063939073100009</v>
      </c>
      <c r="Y14" s="143">
        <f t="shared" si="5"/>
        <v>9138.6722338275558</v>
      </c>
      <c r="Z14" s="1">
        <f t="shared" si="6"/>
        <v>7016.3285980839419</v>
      </c>
      <c r="AA14" s="1">
        <f t="shared" si="7"/>
        <v>1387.0854888914234</v>
      </c>
      <c r="AB14" s="44"/>
      <c r="AC14" s="661">
        <f t="shared" si="13"/>
        <v>0.76776236400211584</v>
      </c>
      <c r="AD14" s="661">
        <f t="shared" si="8"/>
        <v>0.15178194965314662</v>
      </c>
      <c r="AE14" s="661">
        <f t="shared" si="9"/>
        <v>0.91954431365526246</v>
      </c>
      <c r="AF14" s="532"/>
      <c r="AG14" s="532">
        <f t="shared" si="10"/>
        <v>7016.3285980839419</v>
      </c>
      <c r="AH14" s="532"/>
      <c r="AI14" s="532"/>
      <c r="AJ14" s="532"/>
      <c r="AK14" s="532"/>
      <c r="AL14" s="532"/>
    </row>
    <row r="15" spans="1:38">
      <c r="A15">
        <v>2012</v>
      </c>
      <c r="B15">
        <f>'1.1, 1.2'!R15</f>
        <v>3165744</v>
      </c>
      <c r="C15" s="6">
        <v>36.917257628000002</v>
      </c>
      <c r="D15" s="6">
        <v>3.2200608215000002</v>
      </c>
      <c r="E15" s="3">
        <v>4408.1000000000004</v>
      </c>
      <c r="F15" s="3">
        <f t="shared" si="16"/>
        <v>718.16519588938536</v>
      </c>
      <c r="G15" s="3">
        <f>'1.1, 1.2'!B15/E15</f>
        <v>620.82870170821889</v>
      </c>
      <c r="H15" s="3">
        <f>'1.1, 1.2'!C15/E15</f>
        <v>97.336494181166486</v>
      </c>
      <c r="I15" s="3">
        <f t="shared" si="1"/>
        <v>8374.8684530750197</v>
      </c>
      <c r="J15" s="5">
        <f t="shared" si="2"/>
        <v>11661.479142975553</v>
      </c>
      <c r="K15" s="3">
        <f t="shared" si="3"/>
        <v>40.1373184495</v>
      </c>
      <c r="L15" s="6">
        <v>1.59</v>
      </c>
      <c r="M15" s="3">
        <f t="shared" si="4"/>
        <v>58.698439628520006</v>
      </c>
      <c r="N15" s="62">
        <f t="shared" si="14"/>
        <v>5.4972627737226443E-3</v>
      </c>
      <c r="O15" s="62">
        <f t="shared" si="15"/>
        <v>1.5470334545302888E-2</v>
      </c>
      <c r="P15" s="3">
        <f t="shared" si="11"/>
        <v>718.16519588938536</v>
      </c>
      <c r="Q15" s="141">
        <v>2012</v>
      </c>
      <c r="R15" s="142">
        <v>30.729941398000001</v>
      </c>
      <c r="S15" s="142">
        <v>6.1873162292000004</v>
      </c>
      <c r="T15" s="142">
        <v>2.5348889088000002</v>
      </c>
      <c r="U15" s="142">
        <v>0.24018273500000001</v>
      </c>
      <c r="V15" s="142">
        <v>0.38053588329999999</v>
      </c>
      <c r="W15" s="142">
        <v>6.44532944E-2</v>
      </c>
      <c r="X15" s="142">
        <f t="shared" si="12"/>
        <v>40.1373184487</v>
      </c>
      <c r="Y15" s="143">
        <f t="shared" si="5"/>
        <v>9105.3556971711168</v>
      </c>
      <c r="Z15" s="1">
        <f t="shared" si="6"/>
        <v>6971.2441636986459</v>
      </c>
      <c r="AA15" s="1">
        <f t="shared" si="7"/>
        <v>1403.6242891948912</v>
      </c>
      <c r="AB15" s="44"/>
      <c r="AC15" s="661">
        <f t="shared" si="13"/>
        <v>0.76562019052858044</v>
      </c>
      <c r="AD15" s="661">
        <f t="shared" si="8"/>
        <v>0.1541537020493306</v>
      </c>
      <c r="AE15" s="661">
        <f t="shared" si="9"/>
        <v>0.91977389257791109</v>
      </c>
      <c r="AF15" s="532"/>
      <c r="AG15" s="532">
        <f t="shared" si="10"/>
        <v>6971.2441636986459</v>
      </c>
      <c r="AH15" s="532"/>
      <c r="AI15" s="532"/>
      <c r="AJ15" s="532"/>
      <c r="AK15" s="532"/>
      <c r="AL15" s="532"/>
    </row>
    <row r="16" spans="1:38">
      <c r="A16">
        <v>2013</v>
      </c>
      <c r="B16">
        <f>'1.1, 1.2'!R16</f>
        <v>3243457</v>
      </c>
      <c r="C16" s="6">
        <v>37.468335787999997</v>
      </c>
      <c r="D16" s="6">
        <v>3.2923864674000001</v>
      </c>
      <c r="E16" s="3">
        <v>4442.1000000000004</v>
      </c>
      <c r="F16" s="3">
        <f t="shared" si="16"/>
        <v>730.16298597510183</v>
      </c>
      <c r="G16" s="3">
        <f>'1.1, 1.2'!B16/E16</f>
        <v>629.17921703698698</v>
      </c>
      <c r="H16" s="3">
        <f>'1.1, 1.2'!C16/E16</f>
        <v>100.98376893811485</v>
      </c>
      <c r="I16" s="3">
        <f t="shared" ref="I16" si="17">C16*1000000/E16</f>
        <v>8434.824922446589</v>
      </c>
      <c r="J16" s="5">
        <f t="shared" ref="J16" si="18">C16/B16*1000000000</f>
        <v>11551.975496514982</v>
      </c>
      <c r="K16" s="3">
        <f t="shared" si="3"/>
        <v>40.760722255399997</v>
      </c>
      <c r="L16" s="6">
        <v>1.58</v>
      </c>
      <c r="M16" s="3">
        <f t="shared" ref="M16" si="19">C16*L16</f>
        <v>59.199970545039996</v>
      </c>
      <c r="N16" s="62">
        <f t="shared" si="14"/>
        <v>7.7130736598534089E-3</v>
      </c>
      <c r="O16" s="62">
        <f t="shared" si="15"/>
        <v>2.4548099909531551E-2</v>
      </c>
      <c r="P16" s="3">
        <f t="shared" si="11"/>
        <v>730.16298597510183</v>
      </c>
      <c r="Q16" s="141">
        <v>2013</v>
      </c>
      <c r="R16" s="142">
        <v>31.020045061000001</v>
      </c>
      <c r="S16" s="142">
        <v>6.4482907260999998</v>
      </c>
      <c r="T16" s="142">
        <v>2.5910532896</v>
      </c>
      <c r="U16" s="142">
        <v>0.2468066629</v>
      </c>
      <c r="V16" s="142">
        <v>0.38910741630000001</v>
      </c>
      <c r="W16" s="142">
        <v>6.5419098600000003E-2</v>
      </c>
      <c r="X16" s="142">
        <f t="shared" si="12"/>
        <v>40.760722254500003</v>
      </c>
      <c r="Y16" s="143">
        <f t="shared" si="5"/>
        <v>9176.0028487652235</v>
      </c>
      <c r="Z16" s="1">
        <f t="shared" si="6"/>
        <v>6983.1937734404892</v>
      </c>
      <c r="AA16" s="1">
        <f t="shared" si="7"/>
        <v>1451.6311488034937</v>
      </c>
      <c r="AB16" s="44"/>
      <c r="AC16" s="661">
        <f t="shared" si="13"/>
        <v>0.76102785586865729</v>
      </c>
      <c r="AD16" s="661">
        <f t="shared" si="8"/>
        <v>0.15819863754715743</v>
      </c>
      <c r="AE16" s="661">
        <f t="shared" si="9"/>
        <v>0.91922649341581475</v>
      </c>
      <c r="AF16" s="532"/>
      <c r="AG16" s="532">
        <f t="shared" si="10"/>
        <v>6983.1937734404892</v>
      </c>
      <c r="AH16" s="532"/>
      <c r="AI16" s="532"/>
      <c r="AJ16" s="532"/>
      <c r="AK16" s="532"/>
      <c r="AL16" s="532"/>
    </row>
    <row r="17" spans="1:38">
      <c r="A17">
        <v>2014</v>
      </c>
      <c r="B17">
        <f>'1.1, 1.2'!R17</f>
        <v>3359136</v>
      </c>
      <c r="C17" s="6">
        <v>38.395690860000002</v>
      </c>
      <c r="D17" s="6">
        <v>3.4031007244999998</v>
      </c>
      <c r="E17" s="3">
        <v>4509.7</v>
      </c>
      <c r="F17" s="3">
        <f t="shared" si="16"/>
        <v>744.86906002616581</v>
      </c>
      <c r="G17" s="3">
        <f>'1.1, 1.2'!B17/E17</f>
        <v>639.56892919706411</v>
      </c>
      <c r="H17" s="3">
        <f>'1.1, 1.2'!C17/E17</f>
        <v>105.30013082910172</v>
      </c>
      <c r="I17" s="3">
        <f t="shared" ref="I17:I18" si="20">C17*1000000/E17</f>
        <v>8514.0232964498755</v>
      </c>
      <c r="J17" s="5">
        <f t="shared" ref="J17:J18" si="21">C17/B17*1000000000</f>
        <v>11430.228147952332</v>
      </c>
      <c r="K17" s="3">
        <f t="shared" ref="K17:K18" si="22">C17+D17</f>
        <v>41.798791584500002</v>
      </c>
      <c r="L17" s="6">
        <v>1.58</v>
      </c>
      <c r="M17" s="3">
        <f t="shared" ref="M17:M18" si="23">C17*L17</f>
        <v>60.665191558800004</v>
      </c>
      <c r="N17" s="62">
        <f t="shared" si="14"/>
        <v>1.5218027509511067E-2</v>
      </c>
      <c r="O17" s="62">
        <f t="shared" ref="O17" si="24">B17/B16-1</f>
        <v>3.5665341023481956E-2</v>
      </c>
      <c r="P17" s="3">
        <f t="shared" si="11"/>
        <v>744.86906002616581</v>
      </c>
      <c r="Q17" s="141">
        <v>2014</v>
      </c>
      <c r="R17" s="142">
        <v>31.584605528000001</v>
      </c>
      <c r="S17" s="142">
        <v>6.8110853324000002</v>
      </c>
      <c r="T17" s="142">
        <v>2.6850155807</v>
      </c>
      <c r="U17" s="142">
        <v>0.25646131179999998</v>
      </c>
      <c r="V17" s="142">
        <v>0.39454534359999999</v>
      </c>
      <c r="W17" s="142">
        <v>6.7078488500000005E-2</v>
      </c>
      <c r="X17" s="142">
        <f t="shared" si="12"/>
        <v>41.798791585000011</v>
      </c>
      <c r="Y17" s="143">
        <f t="shared" si="5"/>
        <v>9268.6412810164784</v>
      </c>
      <c r="Z17" s="1">
        <f t="shared" si="6"/>
        <v>7003.7043546133891</v>
      </c>
      <c r="AA17" s="1">
        <f t="shared" si="7"/>
        <v>1510.3189419251835</v>
      </c>
      <c r="AB17" s="44"/>
      <c r="AC17" s="661">
        <f t="shared" si="13"/>
        <v>0.75563441741541904</v>
      </c>
      <c r="AD17" s="661">
        <f t="shared" si="8"/>
        <v>0.16294933595267472</v>
      </c>
      <c r="AE17" s="661">
        <f t="shared" si="9"/>
        <v>0.91858375336809373</v>
      </c>
      <c r="AF17" s="532"/>
      <c r="AG17" s="532">
        <f t="shared" si="10"/>
        <v>7003.7043546133891</v>
      </c>
      <c r="AH17" s="532"/>
      <c r="AI17" s="532"/>
      <c r="AJ17" s="532"/>
      <c r="AK17" s="532"/>
      <c r="AL17" s="532"/>
    </row>
    <row r="18" spans="1:38">
      <c r="A18">
        <v>2015</v>
      </c>
      <c r="B18">
        <f>'1.1, 1.2'!R18</f>
        <v>3482659</v>
      </c>
      <c r="C18" s="6">
        <v>39.855482856999998</v>
      </c>
      <c r="D18" s="6">
        <v>3.4845341433999999</v>
      </c>
      <c r="E18" s="3">
        <v>4595.7</v>
      </c>
      <c r="F18" s="3">
        <f t="shared" si="16"/>
        <v>757.808168505342</v>
      </c>
      <c r="G18" s="3">
        <f>'1.1, 1.2'!B18/E18</f>
        <v>648.27839066953891</v>
      </c>
      <c r="H18" s="3">
        <f>'1.1, 1.2'!C18/E18</f>
        <v>109.52977783580303</v>
      </c>
      <c r="I18" s="3">
        <f t="shared" si="20"/>
        <v>8672.3421583219097</v>
      </c>
      <c r="J18" s="5">
        <f t="shared" si="21"/>
        <v>11443.980836768686</v>
      </c>
      <c r="K18" s="3">
        <f t="shared" si="22"/>
        <v>43.340017000399996</v>
      </c>
      <c r="L18" s="6">
        <v>1.58</v>
      </c>
      <c r="M18" s="3">
        <f t="shared" si="23"/>
        <v>62.971662914059998</v>
      </c>
      <c r="N18" s="62">
        <f t="shared" si="14"/>
        <v>1.9070004656629003E-2</v>
      </c>
      <c r="O18" s="62">
        <f t="shared" ref="O18" si="25">B18/B17-1</f>
        <v>3.6772253341335492E-2</v>
      </c>
      <c r="P18" s="3">
        <f t="shared" ref="P18" si="26">(G18+H18)</f>
        <v>757.80816850534188</v>
      </c>
      <c r="Q18" s="141">
        <v>2015</v>
      </c>
      <c r="R18" s="142">
        <v>32.60615215</v>
      </c>
      <c r="S18" s="142">
        <v>7.2493307070000004</v>
      </c>
      <c r="T18" s="142">
        <v>2.7429218581999999</v>
      </c>
      <c r="U18" s="142">
        <v>0.26406795319999998</v>
      </c>
      <c r="V18" s="142">
        <v>0.4056256258</v>
      </c>
      <c r="W18" s="142">
        <v>7.1918706200000002E-2</v>
      </c>
      <c r="X18" s="142">
        <f t="shared" si="12"/>
        <v>43.340017000399996</v>
      </c>
      <c r="Y18" s="143">
        <f t="shared" si="5"/>
        <v>9430.5583481080139</v>
      </c>
      <c r="Z18" s="1">
        <f t="shared" si="6"/>
        <v>7094.9261592358071</v>
      </c>
      <c r="AA18" s="1">
        <f t="shared" si="7"/>
        <v>1577.4159990861024</v>
      </c>
      <c r="AB18" s="44"/>
      <c r="AC18" s="661">
        <f t="shared" si="13"/>
        <v>0.75233362621198485</v>
      </c>
      <c r="AD18" s="661">
        <f t="shared" si="8"/>
        <v>0.16726644816343969</v>
      </c>
      <c r="AE18" s="661">
        <f t="shared" si="9"/>
        <v>0.91960007437542457</v>
      </c>
      <c r="AF18" s="532"/>
      <c r="AG18" s="532">
        <f t="shared" si="10"/>
        <v>7094.9261592358071</v>
      </c>
      <c r="AH18" s="532"/>
      <c r="AI18" s="532"/>
      <c r="AJ18" s="532"/>
      <c r="AK18" s="532"/>
      <c r="AL18" s="532"/>
    </row>
    <row r="19" spans="1:38">
      <c r="A19">
        <v>2016</v>
      </c>
      <c r="B19">
        <f>'1.1, 1.2'!R19</f>
        <v>3631838</v>
      </c>
      <c r="C19" s="6">
        <v>41.810807654999998</v>
      </c>
      <c r="D19" s="6">
        <v>3.6012949077999998</v>
      </c>
      <c r="E19" s="3">
        <v>4693.2</v>
      </c>
      <c r="F19" s="3">
        <f t="shared" ref="F19" si="27">B19/E19</f>
        <v>773.85110372453767</v>
      </c>
      <c r="G19" s="3">
        <f>'1.1, 1.2'!B19/E19</f>
        <v>658.80955424870024</v>
      </c>
      <c r="H19" s="3">
        <f>'1.1, 1.2'!C19/E19</f>
        <v>115.04154947583739</v>
      </c>
      <c r="I19" s="3">
        <f t="shared" ref="I19" si="28">C19*1000000/E19</f>
        <v>8908.8058584760929</v>
      </c>
      <c r="J19" s="5">
        <f t="shared" ref="J19" si="29">C19/B19*1000000000</f>
        <v>11512.299737763633</v>
      </c>
      <c r="K19" s="3">
        <f t="shared" ref="K19" si="30">C19+D19</f>
        <v>45.412102562800001</v>
      </c>
      <c r="L19" s="6">
        <v>1.58</v>
      </c>
      <c r="M19" s="3">
        <f t="shared" ref="M19" si="31">C19*L19</f>
        <v>66.061076094900002</v>
      </c>
      <c r="N19" s="62">
        <f t="shared" ref="N19" si="32">E19/E18-1</f>
        <v>2.1215484039428079E-2</v>
      </c>
      <c r="O19" s="62">
        <f t="shared" ref="O19" si="33">B19/B18-1</f>
        <v>4.2834799502334375E-2</v>
      </c>
      <c r="P19" s="3">
        <f t="shared" ref="P19" si="34">(G19+H19)</f>
        <v>773.85110372453767</v>
      </c>
      <c r="Q19" s="141">
        <v>2016</v>
      </c>
      <c r="R19" s="142">
        <v>33.977855876</v>
      </c>
      <c r="S19" s="142">
        <v>7.8329517787</v>
      </c>
      <c r="T19" s="142">
        <v>2.8254715214999999</v>
      </c>
      <c r="U19" s="142">
        <v>0.27667708990000001</v>
      </c>
      <c r="V19" s="142">
        <v>0.41950384899999998</v>
      </c>
      <c r="W19" s="142">
        <v>7.9642447300000002E-2</v>
      </c>
      <c r="X19" s="142">
        <f t="shared" si="12"/>
        <v>45.412102562400001</v>
      </c>
      <c r="Y19" s="143">
        <f t="shared" si="5"/>
        <v>9676.149016108413</v>
      </c>
      <c r="Z19" s="1">
        <f t="shared" si="6"/>
        <v>7239.8056498764172</v>
      </c>
      <c r="AA19" s="1">
        <f t="shared" si="7"/>
        <v>1669.0002085357539</v>
      </c>
      <c r="AB19" s="44"/>
      <c r="AC19" s="661">
        <f t="shared" si="13"/>
        <v>0.74821146696107288</v>
      </c>
      <c r="AD19" s="661">
        <f t="shared" si="8"/>
        <v>0.17248599683172286</v>
      </c>
      <c r="AE19" s="661">
        <f t="shared" ref="AE19" si="35">SUM(AC19:AD19)</f>
        <v>0.92069746379279571</v>
      </c>
      <c r="AF19" s="532"/>
      <c r="AG19" s="532">
        <f t="shared" si="10"/>
        <v>7239.8056498764172</v>
      </c>
      <c r="AH19" s="532"/>
      <c r="AI19" s="532"/>
      <c r="AJ19" s="532"/>
      <c r="AK19" s="532"/>
      <c r="AL19" s="532"/>
    </row>
    <row r="20" spans="1:38">
      <c r="A20">
        <v>2017</v>
      </c>
      <c r="B20">
        <f>'1.1, 1.2'!R20</f>
        <v>3790538</v>
      </c>
      <c r="C20" s="6">
        <v>43.355683601999999</v>
      </c>
      <c r="D20" s="6">
        <v>3.7665329893999999</v>
      </c>
      <c r="E20" s="3">
        <v>4793.8999999999996</v>
      </c>
      <c r="F20" s="3">
        <f t="shared" ref="F20:F21" si="36">B20/E20</f>
        <v>790.70026492000261</v>
      </c>
      <c r="G20" s="3">
        <f>'1.1, 1.2'!B20/E20</f>
        <v>669.17019545672633</v>
      </c>
      <c r="H20" s="3">
        <f>'1.1, 1.2'!C20/E20</f>
        <v>121.53006946327626</v>
      </c>
      <c r="I20" s="3">
        <f t="shared" ref="I20:I21" si="37">C20*1000000/E20</f>
        <v>9043.9274081645435</v>
      </c>
      <c r="J20" s="5">
        <f t="shared" ref="J20" si="38">C20/B20*1000000000</f>
        <v>11437.870719670927</v>
      </c>
      <c r="K20" s="3">
        <f t="shared" ref="K20" si="39">C20+D20</f>
        <v>47.122216591399997</v>
      </c>
      <c r="L20" s="6">
        <v>1.58</v>
      </c>
      <c r="M20" s="3">
        <f t="shared" ref="M20" si="40">C20*L20</f>
        <v>68.501980091160007</v>
      </c>
      <c r="N20" s="62">
        <f t="shared" ref="N20" si="41">E20/E19-1</f>
        <v>2.1456575470893968E-2</v>
      </c>
      <c r="O20" s="62">
        <f t="shared" ref="O20" si="42">B20/B19-1</f>
        <v>4.3696882955682526E-2</v>
      </c>
      <c r="P20" s="3">
        <f t="shared" ref="P20" si="43">(G20+H20)</f>
        <v>790.70026492000261</v>
      </c>
      <c r="Q20" s="141">
        <v>2017</v>
      </c>
      <c r="R20" s="142">
        <v>34.91896483</v>
      </c>
      <c r="S20" s="142">
        <v>8.4367187716000007</v>
      </c>
      <c r="T20" s="142">
        <v>2.9706720234000001</v>
      </c>
      <c r="U20" s="142">
        <v>0.29458512910000001</v>
      </c>
      <c r="V20" s="142">
        <v>0.41408285849999998</v>
      </c>
      <c r="W20" s="142">
        <v>8.7192978300000001E-2</v>
      </c>
      <c r="X20" s="142">
        <f t="shared" ref="X20" si="44">SUM(R20:W20)</f>
        <v>47.122216590900003</v>
      </c>
      <c r="Y20" s="143">
        <f t="shared" ref="Y20" si="45">X20/E20*1000000</f>
        <v>9829.6202655249399</v>
      </c>
      <c r="Z20" s="1">
        <f t="shared" ref="Z20:Z21" si="46">R20/E20*1000000</f>
        <v>7284.0411418677904</v>
      </c>
      <c r="AA20" s="1">
        <f t="shared" ref="AA20:AA21" si="47">S20/E20*1000000</f>
        <v>1759.8862662133131</v>
      </c>
      <c r="AB20" s="44"/>
      <c r="AC20" s="661">
        <f t="shared" ref="AC20" si="48">R20/X20</f>
        <v>0.74102975955386974</v>
      </c>
      <c r="AD20" s="661">
        <f t="shared" ref="AD20" si="49">S20/X20</f>
        <v>0.17903908988078579</v>
      </c>
      <c r="AE20" s="661">
        <f t="shared" ref="AE20" si="50">SUM(AC20:AD20)</f>
        <v>0.9200688494346555</v>
      </c>
      <c r="AF20" s="532"/>
      <c r="AG20" s="532">
        <f t="shared" ref="AG20:AG21" si="51">R20/E20*1000000</f>
        <v>7284.0411418677904</v>
      </c>
      <c r="AH20" s="532"/>
      <c r="AI20" s="532"/>
      <c r="AJ20" s="532"/>
      <c r="AK20" s="532"/>
      <c r="AL20" s="532"/>
    </row>
    <row r="21" spans="1:38">
      <c r="A21">
        <v>2018</v>
      </c>
      <c r="B21">
        <f>'1.1, 1.2'!R21</f>
        <v>3920424</v>
      </c>
      <c r="C21" s="6">
        <v>44.874119505000003</v>
      </c>
      <c r="D21" s="6">
        <v>3.9171988588</v>
      </c>
      <c r="E21" s="3">
        <v>4885.5</v>
      </c>
      <c r="F21" s="3">
        <f t="shared" si="36"/>
        <v>802.46116057721827</v>
      </c>
      <c r="G21" s="3">
        <f>'1.1, 1.2'!B21/E21</f>
        <v>675.16999283594305</v>
      </c>
      <c r="H21" s="3">
        <f>'1.1, 1.2'!C21/E21</f>
        <v>127.2911677412752</v>
      </c>
      <c r="I21" s="3">
        <f t="shared" si="37"/>
        <v>9185.1641602701875</v>
      </c>
      <c r="J21" s="5">
        <f t="shared" ref="J21" si="52">C21/B21*1000000000</f>
        <v>11446.241402715626</v>
      </c>
      <c r="K21" s="3">
        <f t="shared" ref="K21" si="53">C21+D21</f>
        <v>48.791318363800002</v>
      </c>
      <c r="L21" s="6">
        <v>1.58</v>
      </c>
      <c r="M21" s="3">
        <f t="shared" ref="M21" si="54">C21*L21</f>
        <v>70.90110881790001</v>
      </c>
      <c r="N21" s="62">
        <f t="shared" ref="N21" si="55">E21/E20-1</f>
        <v>1.9107615928575905E-2</v>
      </c>
      <c r="O21" s="62">
        <f t="shared" ref="O21" si="56">B21/B20-1</f>
        <v>3.4265848278001609E-2</v>
      </c>
      <c r="P21" s="3">
        <f t="shared" ref="P21" si="57">(G21+H21)</f>
        <v>802.46116057721827</v>
      </c>
      <c r="Q21" s="144">
        <v>2018</v>
      </c>
      <c r="R21" s="145">
        <v>35.740354183999997</v>
      </c>
      <c r="S21" s="145">
        <v>9.1337653210000003</v>
      </c>
      <c r="T21" s="145">
        <v>3.0741343160999999</v>
      </c>
      <c r="U21" s="145">
        <v>0.31227624910000001</v>
      </c>
      <c r="V21" s="145">
        <v>0.41531525479999998</v>
      </c>
      <c r="W21" s="145">
        <v>0.1154730388</v>
      </c>
      <c r="X21" s="145">
        <f t="shared" ref="X21" si="58">SUM(R21:W21)</f>
        <v>48.791318363799995</v>
      </c>
      <c r="Y21" s="146">
        <f t="shared" ref="Y21" si="59">X21/E21*1000000</f>
        <v>9986.9651752737682</v>
      </c>
      <c r="Z21" s="1">
        <f t="shared" si="46"/>
        <v>7315.5980317265376</v>
      </c>
      <c r="AA21" s="1">
        <f t="shared" si="47"/>
        <v>1869.5661285436497</v>
      </c>
      <c r="AB21" s="44"/>
      <c r="AC21" s="661">
        <f t="shared" ref="AC21" si="60">R21/X21</f>
        <v>0.73251462314486326</v>
      </c>
      <c r="AD21" s="661">
        <f t="shared" ref="AD21" si="61">S21/X21</f>
        <v>0.18720062558868392</v>
      </c>
      <c r="AE21" s="661">
        <f t="shared" ref="AE21" si="62">SUM(AC21:AD21)</f>
        <v>0.91971524873354715</v>
      </c>
      <c r="AF21" s="532"/>
      <c r="AG21" s="532">
        <f t="shared" si="51"/>
        <v>7315.5980317265376</v>
      </c>
      <c r="AH21" s="532"/>
      <c r="AI21" s="532"/>
      <c r="AJ21" s="532"/>
      <c r="AK21" s="532"/>
      <c r="AL21" s="532"/>
    </row>
    <row r="22" spans="1:38">
      <c r="C22" s="6"/>
      <c r="D22" s="6"/>
      <c r="E22" s="3"/>
      <c r="F22" s="3"/>
      <c r="G22" s="3"/>
      <c r="H22" s="3"/>
      <c r="I22" s="3"/>
      <c r="J22" s="5"/>
      <c r="K22" s="3"/>
      <c r="L22" s="2"/>
      <c r="M22" s="3"/>
      <c r="N22" s="62"/>
      <c r="O22" s="62"/>
      <c r="P22" s="3"/>
      <c r="Q22" s="152"/>
      <c r="R22" s="142"/>
      <c r="S22" s="142"/>
      <c r="T22" s="142"/>
      <c r="U22" s="142"/>
      <c r="V22" s="142"/>
      <c r="W22" s="142"/>
      <c r="X22" s="153"/>
      <c r="Y22" s="1"/>
      <c r="Z22" s="1"/>
      <c r="AA22" s="44"/>
      <c r="AB22" s="44"/>
      <c r="AC22" s="532"/>
      <c r="AD22" s="532"/>
      <c r="AE22" s="532"/>
      <c r="AF22" s="532"/>
      <c r="AG22" s="532"/>
      <c r="AH22" s="532"/>
      <c r="AI22" s="532"/>
      <c r="AJ22" s="532"/>
      <c r="AK22" s="532"/>
      <c r="AL22" s="532"/>
    </row>
    <row r="23" spans="1:38">
      <c r="A23" s="10" t="s">
        <v>652</v>
      </c>
      <c r="Q23" s="148" t="s">
        <v>704</v>
      </c>
      <c r="R23" s="147"/>
      <c r="S23" s="147"/>
      <c r="T23" s="147"/>
      <c r="U23" s="147"/>
      <c r="V23" s="147"/>
      <c r="W23" s="147"/>
      <c r="X23" s="147"/>
      <c r="AA23" s="44"/>
      <c r="AB23" s="44"/>
      <c r="AC23" s="532"/>
      <c r="AD23" s="532"/>
      <c r="AE23" s="532"/>
      <c r="AF23" s="532"/>
      <c r="AG23" s="532"/>
      <c r="AH23" s="532"/>
      <c r="AI23" s="532"/>
      <c r="AJ23" s="532"/>
      <c r="AK23" s="532"/>
      <c r="AL23" s="532"/>
    </row>
    <row r="24" spans="1:38">
      <c r="N24" t="s">
        <v>831</v>
      </c>
      <c r="AA24" s="44"/>
      <c r="AB24" s="44"/>
      <c r="AC24" s="532"/>
      <c r="AD24" s="532"/>
      <c r="AE24" s="532"/>
      <c r="AF24" s="532"/>
      <c r="AG24" s="532"/>
      <c r="AH24" s="532"/>
      <c r="AI24" s="532"/>
      <c r="AJ24" s="532"/>
      <c r="AK24" s="532"/>
      <c r="AL24" s="532"/>
    </row>
    <row r="25" spans="1:38">
      <c r="A25" t="s">
        <v>127</v>
      </c>
      <c r="D25" s="113"/>
      <c r="E25" s="113"/>
      <c r="F25" s="113"/>
      <c r="G25" s="113"/>
      <c r="H25" s="113"/>
      <c r="I25" s="113"/>
      <c r="N25" s="123" t="s">
        <v>1190</v>
      </c>
      <c r="Q25" s="62">
        <f>R21/R4-1</f>
        <v>0.24015354092922014</v>
      </c>
      <c r="R25" s="62">
        <f t="shared" ref="R25:W25" si="63">S21/S4-1</f>
        <v>0.75959319014373117</v>
      </c>
      <c r="S25" s="62">
        <f t="shared" si="63"/>
        <v>0.40641794710207191</v>
      </c>
      <c r="T25" s="62">
        <f t="shared" si="63"/>
        <v>1.1172594807342482</v>
      </c>
      <c r="U25" s="62">
        <f t="shared" si="63"/>
        <v>0.77290354528779104</v>
      </c>
      <c r="V25" s="62">
        <f t="shared" si="63"/>
        <v>3.1928215047862949</v>
      </c>
      <c r="W25" s="62">
        <f t="shared" si="63"/>
        <v>0.33290618944592376</v>
      </c>
      <c r="AC25" s="532"/>
      <c r="AD25" s="532"/>
      <c r="AE25" s="532"/>
      <c r="AF25" s="532"/>
      <c r="AG25" s="532"/>
      <c r="AH25" s="532"/>
      <c r="AI25" s="532"/>
      <c r="AJ25" s="532"/>
      <c r="AK25" s="532"/>
      <c r="AL25" s="532"/>
    </row>
    <row r="26" spans="1:38">
      <c r="A26" t="s">
        <v>377</v>
      </c>
      <c r="N26" s="123" t="s">
        <v>1191</v>
      </c>
      <c r="Q26" s="62">
        <f>(R21+S21)/(R4+S4)-1</f>
        <v>0.31943365963232551</v>
      </c>
      <c r="V26" s="68"/>
      <c r="AC26" s="535"/>
      <c r="AD26" s="532"/>
      <c r="AE26" s="532"/>
      <c r="AF26" s="532"/>
      <c r="AG26" s="532"/>
      <c r="AH26" s="532"/>
      <c r="AI26" s="532"/>
      <c r="AJ26" s="532"/>
      <c r="AK26" s="532"/>
      <c r="AL26" s="532"/>
    </row>
    <row r="27" spans="1:38">
      <c r="A27" s="123" t="s">
        <v>1181</v>
      </c>
      <c r="N27" s="123" t="s">
        <v>1192</v>
      </c>
      <c r="Q27" s="62">
        <f>SUM(T21:W21)/SUM(T4:W4)-1</f>
        <v>0.50947216767604964</v>
      </c>
      <c r="V27" s="40"/>
      <c r="AC27" s="535"/>
      <c r="AD27" s="532"/>
      <c r="AE27" s="532"/>
      <c r="AF27" s="532"/>
      <c r="AG27" s="532"/>
      <c r="AH27" s="532"/>
      <c r="AI27" s="532"/>
      <c r="AJ27" s="532"/>
      <c r="AK27" s="532"/>
      <c r="AL27" s="532"/>
    </row>
    <row r="28" spans="1:38" ht="89.25">
      <c r="A28" s="242" t="s">
        <v>879</v>
      </c>
      <c r="L28" s="123"/>
      <c r="O28" s="62"/>
      <c r="T28" s="40"/>
      <c r="V28" s="414" t="s">
        <v>838</v>
      </c>
      <c r="W28" s="415"/>
      <c r="X28" s="416"/>
      <c r="Y28" s="416"/>
      <c r="Z28" s="416"/>
      <c r="AA28" s="417"/>
      <c r="AC28" s="535"/>
      <c r="AD28" s="532"/>
      <c r="AE28" s="532"/>
      <c r="AF28" s="532"/>
      <c r="AG28" s="532"/>
      <c r="AH28" s="532"/>
      <c r="AI28" s="532"/>
      <c r="AJ28" s="532"/>
      <c r="AK28" s="532"/>
      <c r="AL28" s="532"/>
    </row>
    <row r="29" spans="1:38">
      <c r="B29" s="37"/>
      <c r="C29" s="37"/>
      <c r="D29" s="37"/>
      <c r="U29" s="40"/>
      <c r="V29" s="418"/>
      <c r="W29" s="16"/>
      <c r="X29" s="394"/>
      <c r="Y29" s="394"/>
      <c r="Z29" s="394"/>
      <c r="AA29" s="395"/>
      <c r="AC29" s="535"/>
      <c r="AD29" s="532"/>
      <c r="AE29" s="532"/>
      <c r="AF29" s="532"/>
      <c r="AG29" s="532"/>
      <c r="AH29" s="532"/>
      <c r="AI29" s="532"/>
      <c r="AJ29" s="532"/>
      <c r="AK29" s="532"/>
      <c r="AL29" s="532"/>
    </row>
    <row r="30" spans="1:38" ht="22.5">
      <c r="S30" s="68"/>
      <c r="U30" s="40"/>
      <c r="V30" s="393"/>
      <c r="W30" s="419" t="s">
        <v>212</v>
      </c>
      <c r="X30" s="419" t="s">
        <v>213</v>
      </c>
      <c r="Y30" s="419" t="s">
        <v>129</v>
      </c>
      <c r="Z30" s="419" t="s">
        <v>130</v>
      </c>
      <c r="AA30" s="420" t="s">
        <v>474</v>
      </c>
      <c r="AC30" s="70"/>
      <c r="AD30" s="44"/>
    </row>
    <row r="31" spans="1:38">
      <c r="M31" s="12"/>
      <c r="R31" t="s">
        <v>856</v>
      </c>
      <c r="S31" s="68"/>
      <c r="T31" s="12">
        <f>K10/K4-1</f>
        <v>0.12414888138753599</v>
      </c>
      <c r="V31" s="421">
        <v>2001</v>
      </c>
      <c r="W31" s="262">
        <f t="shared" ref="W31:W44" si="64">R4/R$4-1</f>
        <v>0</v>
      </c>
      <c r="X31" s="262">
        <f t="shared" ref="X31:X44" si="65">S4/S$4-1</f>
        <v>0</v>
      </c>
      <c r="Y31" s="262">
        <f t="shared" ref="Y31:Y44" si="66">T4/T$4-1</f>
        <v>0</v>
      </c>
      <c r="Z31" s="262">
        <f t="shared" ref="Z31:Z44" si="67">U4/U$4-1</f>
        <v>0</v>
      </c>
      <c r="AA31" s="422">
        <f t="shared" ref="AA31:AA44" si="68">V4/V$4-1</f>
        <v>0</v>
      </c>
      <c r="AC31" s="262">
        <f>1000*C4</f>
        <v>34010.136983999997</v>
      </c>
      <c r="AD31" s="262">
        <f>1000*D4</f>
        <v>2595.0785596999999</v>
      </c>
      <c r="AF31" t="s">
        <v>1178</v>
      </c>
    </row>
    <row r="32" spans="1:38">
      <c r="M32" s="12"/>
      <c r="R32" s="123" t="s">
        <v>970</v>
      </c>
      <c r="S32" s="68"/>
      <c r="T32" s="12">
        <f>K15/K10-1</f>
        <v>-2.4602691126544673E-2</v>
      </c>
      <c r="U32" s="40"/>
      <c r="V32" s="421">
        <v>2002</v>
      </c>
      <c r="W32" s="262">
        <f t="shared" si="64"/>
        <v>3.4527459577056607E-2</v>
      </c>
      <c r="X32" s="262">
        <f t="shared" si="65"/>
        <v>1.8870798724548221E-2</v>
      </c>
      <c r="Y32" s="262">
        <f t="shared" si="66"/>
        <v>4.1968805630869799E-2</v>
      </c>
      <c r="Z32" s="262">
        <f t="shared" si="67"/>
        <v>6.9043715841529796E-2</v>
      </c>
      <c r="AA32" s="422">
        <f t="shared" si="68"/>
        <v>-8.5626627474104655E-3</v>
      </c>
      <c r="AC32" s="262">
        <f t="shared" ref="AC32:AD44" si="69">1000*C5</f>
        <v>35103.149405000004</v>
      </c>
      <c r="AD32" s="262">
        <f t="shared" si="69"/>
        <v>2701.1628227000001</v>
      </c>
      <c r="AF32" s="12">
        <f>K5/K4-1</f>
        <v>3.27575364928121E-2</v>
      </c>
    </row>
    <row r="33" spans="13:32">
      <c r="M33" s="12"/>
      <c r="R33" s="123" t="s">
        <v>969</v>
      </c>
      <c r="S33" s="68"/>
      <c r="T33" s="150">
        <f t="shared" ref="T33:T38" si="70">K16/K15-1</f>
        <v>1.5531775165407602E-2</v>
      </c>
      <c r="U33" s="40"/>
      <c r="V33" s="421">
        <v>2003</v>
      </c>
      <c r="W33" s="262">
        <f t="shared" si="64"/>
        <v>6.7478393683120252E-2</v>
      </c>
      <c r="X33" s="262">
        <f t="shared" si="65"/>
        <v>4.0675960312312354E-2</v>
      </c>
      <c r="Y33" s="262">
        <f t="shared" si="66"/>
        <v>7.8737392080795887E-2</v>
      </c>
      <c r="Z33" s="262">
        <f t="shared" si="67"/>
        <v>0.14026179541794193</v>
      </c>
      <c r="AA33" s="422">
        <f t="shared" si="68"/>
        <v>5.6804295900070301E-4</v>
      </c>
      <c r="AC33" s="262">
        <f t="shared" si="69"/>
        <v>36165.959274000001</v>
      </c>
      <c r="AD33" s="262">
        <f t="shared" si="69"/>
        <v>2801.7549088000001</v>
      </c>
      <c r="AF33" s="12">
        <f t="shared" ref="AF33:AF47" si="71">K6/K5-1</f>
        <v>3.0774318762703201E-2</v>
      </c>
    </row>
    <row r="34" spans="13:32">
      <c r="M34" s="12"/>
      <c r="R34" t="s">
        <v>937</v>
      </c>
      <c r="S34" s="68"/>
      <c r="T34" s="150">
        <f t="shared" si="70"/>
        <v>2.546739291309974E-2</v>
      </c>
      <c r="U34" s="40"/>
      <c r="V34" s="421">
        <v>2004</v>
      </c>
      <c r="W34" s="262">
        <f t="shared" si="64"/>
        <v>9.5048216659920026E-2</v>
      </c>
      <c r="X34" s="262">
        <f t="shared" si="65"/>
        <v>7.2306969043317126E-2</v>
      </c>
      <c r="Y34" s="262">
        <f t="shared" si="66"/>
        <v>0.14712406901139663</v>
      </c>
      <c r="Z34" s="262">
        <f t="shared" si="67"/>
        <v>0.26782856122764298</v>
      </c>
      <c r="AA34" s="422">
        <f t="shared" si="68"/>
        <v>2.5184344183306839E-2</v>
      </c>
      <c r="AC34" s="262">
        <f t="shared" si="69"/>
        <v>37124.693693000001</v>
      </c>
      <c r="AD34" s="262">
        <f t="shared" si="69"/>
        <v>2980.8367337</v>
      </c>
      <c r="AF34" s="12">
        <f t="shared" si="71"/>
        <v>2.919894758420849E-2</v>
      </c>
    </row>
    <row r="35" spans="13:32">
      <c r="M35" s="12"/>
      <c r="R35" t="s">
        <v>1009</v>
      </c>
      <c r="S35" s="68"/>
      <c r="T35" s="150">
        <f t="shared" si="70"/>
        <v>3.6872487396777176E-2</v>
      </c>
      <c r="U35" s="40"/>
      <c r="V35" s="421">
        <v>2005</v>
      </c>
      <c r="W35" s="262">
        <f t="shared" si="64"/>
        <v>0.10137312805841359</v>
      </c>
      <c r="X35" s="262">
        <f t="shared" si="65"/>
        <v>9.1546885597051153E-2</v>
      </c>
      <c r="Y35" s="262">
        <f t="shared" si="66"/>
        <v>0.17867194702956302</v>
      </c>
      <c r="Z35" s="262">
        <f t="shared" si="67"/>
        <v>0.35925913361424167</v>
      </c>
      <c r="AA35" s="422">
        <f t="shared" si="68"/>
        <v>0.160884211996837</v>
      </c>
      <c r="AC35" s="262">
        <f t="shared" si="69"/>
        <v>37406.844510000003</v>
      </c>
      <c r="AD35" s="262">
        <f t="shared" si="69"/>
        <v>3106.0444112</v>
      </c>
      <c r="AF35" s="12">
        <f t="shared" si="71"/>
        <v>1.0157165113288347E-2</v>
      </c>
    </row>
    <row r="36" spans="13:32">
      <c r="M36" s="12"/>
      <c r="R36" t="s">
        <v>1072</v>
      </c>
      <c r="S36" s="68"/>
      <c r="T36" s="150">
        <f t="shared" si="70"/>
        <v>4.7809984993334886E-2</v>
      </c>
      <c r="U36" s="16"/>
      <c r="V36" s="421">
        <v>2006</v>
      </c>
      <c r="W36" s="262">
        <f t="shared" si="64"/>
        <v>9.4765422434212487E-2</v>
      </c>
      <c r="X36" s="262">
        <f t="shared" si="65"/>
        <v>0.10952810134373525</v>
      </c>
      <c r="Y36" s="262">
        <f t="shared" si="66"/>
        <v>0.19445107272166862</v>
      </c>
      <c r="Z36" s="262">
        <f t="shared" si="67"/>
        <v>0.41696229639197413</v>
      </c>
      <c r="AA36" s="422">
        <f t="shared" si="68"/>
        <v>0.3431380275572824</v>
      </c>
      <c r="AC36" s="262">
        <f t="shared" si="69"/>
        <v>37309.752674000003</v>
      </c>
      <c r="AD36" s="262">
        <f t="shared" si="69"/>
        <v>3199.0209568</v>
      </c>
      <c r="AF36" s="12">
        <f t="shared" si="71"/>
        <v>-1.0157978138769508E-4</v>
      </c>
    </row>
    <row r="37" spans="13:32">
      <c r="M37" s="12"/>
      <c r="R37" t="s">
        <v>1149</v>
      </c>
      <c r="S37" s="68"/>
      <c r="T37" s="150">
        <f t="shared" si="70"/>
        <v>3.7657671239403445E-2</v>
      </c>
      <c r="U37" s="40"/>
      <c r="V37" s="421">
        <v>2007</v>
      </c>
      <c r="W37" s="262">
        <f t="shared" si="64"/>
        <v>0.10733530750968012</v>
      </c>
      <c r="X37" s="262">
        <f t="shared" si="65"/>
        <v>0.14366590679475744</v>
      </c>
      <c r="Y37" s="262">
        <f t="shared" si="66"/>
        <v>0.22698726465739405</v>
      </c>
      <c r="Z37" s="262">
        <f t="shared" si="67"/>
        <v>0.47247239121461426</v>
      </c>
      <c r="AA37" s="422">
        <f t="shared" si="68"/>
        <v>0.45888522811627719</v>
      </c>
      <c r="AC37" s="262">
        <f t="shared" si="69"/>
        <v>37849.211793999995</v>
      </c>
      <c r="AD37" s="262">
        <f t="shared" si="69"/>
        <v>3300.5003124</v>
      </c>
      <c r="AF37" s="12">
        <f t="shared" si="71"/>
        <v>1.5822213761432335E-2</v>
      </c>
    </row>
    <row r="38" spans="13:32">
      <c r="M38" s="12"/>
      <c r="R38" t="s">
        <v>1189</v>
      </c>
      <c r="S38" s="68"/>
      <c r="T38" s="150">
        <f t="shared" si="70"/>
        <v>3.5420697351164598E-2</v>
      </c>
      <c r="V38" s="421">
        <v>2008</v>
      </c>
      <c r="W38" s="262">
        <f t="shared" si="64"/>
        <v>8.326441291704012E-2</v>
      </c>
      <c r="X38" s="262">
        <f t="shared" si="65"/>
        <v>0.16081999568811267</v>
      </c>
      <c r="Y38" s="262">
        <f t="shared" si="66"/>
        <v>0.22268481286484998</v>
      </c>
      <c r="Z38" s="262">
        <f t="shared" si="67"/>
        <v>0.51719020114874503</v>
      </c>
      <c r="AA38" s="422">
        <f t="shared" si="68"/>
        <v>0.6257037300912347</v>
      </c>
      <c r="AC38" s="262">
        <f t="shared" si="69"/>
        <v>37244.549632999995</v>
      </c>
      <c r="AD38" s="262">
        <f t="shared" si="69"/>
        <v>3340.0574726</v>
      </c>
      <c r="AF38" s="12">
        <f t="shared" si="71"/>
        <v>-1.3732902901940514E-2</v>
      </c>
    </row>
    <row r="39" spans="13:32">
      <c r="M39" s="12"/>
      <c r="S39" s="68"/>
      <c r="V39" s="421">
        <v>2009</v>
      </c>
      <c r="W39" s="262">
        <f t="shared" si="64"/>
        <v>8.6300199586098358E-2</v>
      </c>
      <c r="X39" s="262">
        <f t="shared" si="65"/>
        <v>0.1596156378666016</v>
      </c>
      <c r="Y39" s="262">
        <f t="shared" si="66"/>
        <v>0.15962110981589595</v>
      </c>
      <c r="Z39" s="262">
        <f t="shared" si="67"/>
        <v>0.55695978579433691</v>
      </c>
      <c r="AA39" s="422">
        <f t="shared" si="68"/>
        <v>0.69156644744454465</v>
      </c>
      <c r="AC39" s="262">
        <f t="shared" si="69"/>
        <v>37325.787245</v>
      </c>
      <c r="AD39" s="262">
        <f t="shared" si="69"/>
        <v>3223.8360527</v>
      </c>
      <c r="AF39" s="12">
        <f t="shared" si="71"/>
        <v>-8.619969588216092E-4</v>
      </c>
    </row>
    <row r="40" spans="13:32">
      <c r="M40" s="12"/>
      <c r="S40" s="68"/>
      <c r="V40" s="421">
        <v>2010</v>
      </c>
      <c r="W40" s="262">
        <f t="shared" si="64"/>
        <v>8.3983176787034486E-2</v>
      </c>
      <c r="X40" s="262">
        <f t="shared" si="65"/>
        <v>0.16662530696712485</v>
      </c>
      <c r="Y40" s="262">
        <f t="shared" si="66"/>
        <v>0.15984097485099769</v>
      </c>
      <c r="Z40" s="262">
        <f t="shared" si="67"/>
        <v>0.6074542172139934</v>
      </c>
      <c r="AA40" s="422">
        <f t="shared" si="68"/>
        <v>0.67852326705037513</v>
      </c>
      <c r="AC40" s="262">
        <f t="shared" si="69"/>
        <v>37295.39834</v>
      </c>
      <c r="AD40" s="262">
        <f t="shared" si="69"/>
        <v>3227.6405813000001</v>
      </c>
      <c r="AF40" s="12">
        <f t="shared" si="71"/>
        <v>-6.5560106945583563E-4</v>
      </c>
    </row>
    <row r="41" spans="13:32">
      <c r="M41" s="12"/>
      <c r="S41" s="68"/>
      <c r="V41" s="421">
        <v>2011</v>
      </c>
      <c r="W41" s="262">
        <f t="shared" si="64"/>
        <v>6.7325956832155143E-2</v>
      </c>
      <c r="X41" s="262">
        <f t="shared" si="65"/>
        <v>0.17148355785699865</v>
      </c>
      <c r="Y41" s="262">
        <f t="shared" si="66"/>
        <v>0.1639749207503749</v>
      </c>
      <c r="Z41" s="262">
        <f t="shared" si="67"/>
        <v>0.58550827704797825</v>
      </c>
      <c r="AA41" s="422">
        <f t="shared" si="68"/>
        <v>0.63003853049382808</v>
      </c>
      <c r="AC41" s="262">
        <f t="shared" si="69"/>
        <v>36840.567357</v>
      </c>
      <c r="AD41" s="262">
        <f t="shared" si="69"/>
        <v>3223.3717157999999</v>
      </c>
      <c r="AF41" s="12">
        <f t="shared" si="71"/>
        <v>-1.1329353886603166E-2</v>
      </c>
    </row>
    <row r="42" spans="13:32">
      <c r="M42" s="12"/>
      <c r="V42" s="421">
        <v>2012</v>
      </c>
      <c r="W42" s="262">
        <f t="shared" si="64"/>
        <v>6.629736910491757E-2</v>
      </c>
      <c r="X42" s="262">
        <f t="shared" si="65"/>
        <v>0.19196838538590133</v>
      </c>
      <c r="Y42" s="262">
        <f t="shared" si="66"/>
        <v>0.15971291058264114</v>
      </c>
      <c r="Z42" s="262">
        <f t="shared" si="67"/>
        <v>0.62845933449324098</v>
      </c>
      <c r="AA42" s="422">
        <f t="shared" si="68"/>
        <v>0.62443687973050377</v>
      </c>
      <c r="AC42" s="262">
        <f t="shared" si="69"/>
        <v>36917.257627999999</v>
      </c>
      <c r="AD42" s="262">
        <f t="shared" si="69"/>
        <v>3220.0608215000002</v>
      </c>
      <c r="AF42" s="12">
        <f t="shared" si="71"/>
        <v>1.8315567165441138E-3</v>
      </c>
    </row>
    <row r="43" spans="13:32">
      <c r="M43" s="12"/>
      <c r="V43" s="421">
        <v>2013</v>
      </c>
      <c r="W43" s="262">
        <f t="shared" si="64"/>
        <v>7.6363667918124323E-2</v>
      </c>
      <c r="X43" s="262">
        <f t="shared" si="65"/>
        <v>0.24224435935806254</v>
      </c>
      <c r="Y43" s="262">
        <f t="shared" si="66"/>
        <v>0.1854081421576903</v>
      </c>
      <c r="Z43" s="262">
        <f t="shared" si="67"/>
        <v>0.67337012801786789</v>
      </c>
      <c r="AA43" s="422">
        <f t="shared" si="68"/>
        <v>0.6610271592076431</v>
      </c>
      <c r="AC43" s="262">
        <f t="shared" si="69"/>
        <v>37468.335787999997</v>
      </c>
      <c r="AD43" s="262">
        <f t="shared" si="69"/>
        <v>3292.3864674000001</v>
      </c>
      <c r="AF43" s="12">
        <f t="shared" si="71"/>
        <v>1.5531775165407602E-2</v>
      </c>
    </row>
    <row r="44" spans="13:32">
      <c r="M44" s="12"/>
      <c r="V44" s="421">
        <v>2014</v>
      </c>
      <c r="W44" s="262">
        <f t="shared" si="64"/>
        <v>9.5953335625786229E-2</v>
      </c>
      <c r="X44" s="262">
        <f t="shared" si="65"/>
        <v>0.31213567977535428</v>
      </c>
      <c r="Y44" s="262">
        <f t="shared" si="66"/>
        <v>0.22839593610727982</v>
      </c>
      <c r="Z44" s="262">
        <f t="shared" si="67"/>
        <v>0.73882946722665777</v>
      </c>
      <c r="AA44" s="422">
        <f t="shared" si="68"/>
        <v>0.68424065901956288</v>
      </c>
      <c r="AC44" s="262">
        <f t="shared" si="69"/>
        <v>38395.690860000002</v>
      </c>
      <c r="AD44" s="262">
        <f t="shared" si="69"/>
        <v>3403.1007244999996</v>
      </c>
      <c r="AF44" s="12">
        <f t="shared" si="71"/>
        <v>2.546739291309974E-2</v>
      </c>
    </row>
    <row r="45" spans="13:32">
      <c r="M45" s="12"/>
      <c r="V45" s="421">
        <v>2015</v>
      </c>
      <c r="W45" s="262">
        <f>R18/R$4-1</f>
        <v>0.13139995302569796</v>
      </c>
      <c r="X45" s="262">
        <f>S18/S$4-1</f>
        <v>0.39656237015518991</v>
      </c>
      <c r="Y45" s="262">
        <f>T18/T$4-1</f>
        <v>0.2548880862710996</v>
      </c>
      <c r="Z45" s="262">
        <f>U18/U$4-1</f>
        <v>0.7904031417123476</v>
      </c>
      <c r="AA45" s="422">
        <f>V18/V$4-1</f>
        <v>0.73154032203008534</v>
      </c>
      <c r="AC45" s="262">
        <f t="shared" ref="AC45:AD47" si="72">1000*C18</f>
        <v>39855.482856999995</v>
      </c>
      <c r="AD45" s="262">
        <f t="shared" si="72"/>
        <v>3484.5341433999997</v>
      </c>
      <c r="AF45" s="12">
        <f t="shared" si="71"/>
        <v>3.6872487396777176E-2</v>
      </c>
    </row>
    <row r="46" spans="13:32">
      <c r="M46" s="12"/>
      <c r="V46" s="421">
        <v>2016</v>
      </c>
      <c r="W46" s="262">
        <f t="shared" ref="W46:AA46" si="73">R19/R$4-1</f>
        <v>0.17899666189284869</v>
      </c>
      <c r="X46" s="262">
        <f t="shared" si="73"/>
        <v>0.50899526363304348</v>
      </c>
      <c r="Y46" s="262">
        <f t="shared" si="73"/>
        <v>0.29265459744281785</v>
      </c>
      <c r="Z46" s="262">
        <f t="shared" si="73"/>
        <v>0.8758941590372038</v>
      </c>
      <c r="AA46" s="422">
        <f t="shared" si="73"/>
        <v>0.79078387455845078</v>
      </c>
      <c r="AC46" s="262">
        <f t="shared" si="72"/>
        <v>41810.807654999997</v>
      </c>
      <c r="AD46" s="262">
        <f t="shared" si="72"/>
        <v>3601.2949077999997</v>
      </c>
      <c r="AF46" s="12">
        <f t="shared" si="71"/>
        <v>4.7809984993334886E-2</v>
      </c>
    </row>
    <row r="47" spans="13:32">
      <c r="V47" s="421">
        <v>2017</v>
      </c>
      <c r="W47" s="262">
        <f t="shared" ref="W47:AA47" si="74">R20/R$4-1</f>
        <v>0.21165217492147415</v>
      </c>
      <c r="X47" s="262">
        <f t="shared" si="74"/>
        <v>0.62530920994145234</v>
      </c>
      <c r="Y47" s="262">
        <f t="shared" si="74"/>
        <v>0.35908389779279837</v>
      </c>
      <c r="Z47" s="262">
        <f t="shared" si="74"/>
        <v>0.99731218518180098</v>
      </c>
      <c r="AA47" s="422">
        <f t="shared" si="74"/>
        <v>0.76764267479431081</v>
      </c>
      <c r="AC47" s="262">
        <f t="shared" si="72"/>
        <v>43355.683601999997</v>
      </c>
      <c r="AD47" s="262">
        <f t="shared" si="72"/>
        <v>3766.5329894000001</v>
      </c>
      <c r="AF47" s="12">
        <f t="shared" si="71"/>
        <v>3.7657671239403445E-2</v>
      </c>
    </row>
    <row r="48" spans="13:32">
      <c r="V48" s="423">
        <v>2018</v>
      </c>
      <c r="W48" s="424">
        <f t="shared" ref="W48" si="75">R21/R$4-1</f>
        <v>0.24015354092922014</v>
      </c>
      <c r="X48" s="424">
        <f t="shared" ref="X48" si="76">S21/S$4-1</f>
        <v>0.75959319014373117</v>
      </c>
      <c r="Y48" s="424">
        <f t="shared" ref="Y48" si="77">T21/T$4-1</f>
        <v>0.40641794710207191</v>
      </c>
      <c r="Z48" s="424">
        <f t="shared" ref="Z48" si="78">U21/U$4-1</f>
        <v>1.1172594807342482</v>
      </c>
      <c r="AA48" s="425">
        <f t="shared" ref="AA48" si="79">V21/V$4-1</f>
        <v>0.77290354528779104</v>
      </c>
      <c r="AC48" s="262">
        <f t="shared" ref="AC48" si="80">1000*C21</f>
        <v>44874.119505000002</v>
      </c>
      <c r="AD48" s="262">
        <f t="shared" ref="AD48" si="81">1000*D21</f>
        <v>3917.1988587999999</v>
      </c>
      <c r="AF48" s="12">
        <f t="shared" ref="AF48" si="82">K21/K20-1</f>
        <v>3.5420697351164598E-2</v>
      </c>
    </row>
    <row r="49" spans="18:30">
      <c r="AC49" s="262"/>
      <c r="AD49" s="262"/>
    </row>
    <row r="60" spans="18:30">
      <c r="R60" s="10" t="s">
        <v>839</v>
      </c>
    </row>
    <row r="62" spans="18:30">
      <c r="R62" t="s">
        <v>403</v>
      </c>
    </row>
    <row r="74" spans="18:18">
      <c r="R74" t="s">
        <v>844</v>
      </c>
    </row>
    <row r="87" spans="18:18">
      <c r="R87" t="s">
        <v>845</v>
      </c>
    </row>
    <row r="99" spans="18:18">
      <c r="R99" s="123" t="s">
        <v>887</v>
      </c>
    </row>
  </sheetData>
  <mergeCells count="2">
    <mergeCell ref="M1:N1"/>
    <mergeCell ref="K1:L1"/>
  </mergeCells>
  <phoneticPr fontId="0" type="noConversion"/>
  <hyperlinks>
    <hyperlink ref="K1:L1" location="Contents!A1" display="Back to Contents" xr:uid="{00000000-0004-0000-0400-000000000000}"/>
  </hyperlinks>
  <pageMargins left="0.75" right="0.75" top="1" bottom="1" header="0.5" footer="0.5"/>
  <pageSetup paperSize="9" orientation="landscape"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5" tint="0.39997558519241921"/>
  </sheetPr>
  <dimension ref="A1:AK61"/>
  <sheetViews>
    <sheetView workbookViewId="0">
      <selection activeCell="P1" sqref="P1"/>
    </sheetView>
  </sheetViews>
  <sheetFormatPr defaultColWidth="9.140625" defaultRowHeight="12.75"/>
  <cols>
    <col min="1" max="2" width="9.140625" style="549"/>
    <col min="3" max="3" width="9.5703125" style="549" bestFit="1" customWidth="1"/>
    <col min="4" max="4" width="10.5703125" style="549" bestFit="1" customWidth="1"/>
    <col min="5" max="5" width="9.5703125" style="549" bestFit="1" customWidth="1"/>
    <col min="6" max="7" width="10.5703125" style="549" bestFit="1" customWidth="1"/>
    <col min="8" max="8" width="9.5703125" style="549" bestFit="1" customWidth="1"/>
    <col min="9" max="9" width="10.5703125" style="549" bestFit="1" customWidth="1"/>
    <col min="10" max="16384" width="9.140625" style="549"/>
  </cols>
  <sheetData>
    <row r="1" spans="1:37" ht="26.25" customHeight="1">
      <c r="A1" s="555" t="s">
        <v>190</v>
      </c>
      <c r="B1" s="555"/>
      <c r="C1" s="555"/>
      <c r="D1" s="555"/>
      <c r="E1" s="555"/>
      <c r="F1" s="555"/>
      <c r="G1" s="555"/>
      <c r="H1" s="555"/>
      <c r="I1" s="555"/>
      <c r="J1" s="555"/>
      <c r="K1" s="580"/>
      <c r="L1" s="555"/>
      <c r="M1" s="555"/>
      <c r="N1" s="555"/>
      <c r="O1" s="555"/>
      <c r="P1" s="540" t="s">
        <v>473</v>
      </c>
      <c r="Q1" s="540"/>
      <c r="R1" s="555"/>
      <c r="S1" s="555"/>
      <c r="T1" s="555"/>
      <c r="U1" s="555"/>
      <c r="V1" s="555"/>
      <c r="W1" s="555"/>
    </row>
    <row r="2" spans="1:37">
      <c r="B2" s="552" t="s">
        <v>311</v>
      </c>
      <c r="K2" s="581"/>
    </row>
    <row r="3" spans="1:37" ht="38.25">
      <c r="A3" s="560" t="s">
        <v>416</v>
      </c>
      <c r="B3" s="566" t="s">
        <v>188</v>
      </c>
      <c r="C3" s="566" t="s">
        <v>294</v>
      </c>
      <c r="D3" s="566" t="s">
        <v>295</v>
      </c>
      <c r="E3" s="566" t="s">
        <v>296</v>
      </c>
      <c r="F3" s="566" t="s">
        <v>297</v>
      </c>
      <c r="G3" s="566" t="s">
        <v>298</v>
      </c>
      <c r="H3" s="566" t="s">
        <v>299</v>
      </c>
      <c r="I3" s="566" t="s">
        <v>300</v>
      </c>
      <c r="J3" s="567" t="s">
        <v>523</v>
      </c>
      <c r="K3" s="582" t="s">
        <v>301</v>
      </c>
      <c r="L3" s="566" t="s">
        <v>302</v>
      </c>
      <c r="M3" s="566" t="s">
        <v>303</v>
      </c>
      <c r="N3" s="566" t="s">
        <v>304</v>
      </c>
      <c r="O3" s="566" t="s">
        <v>305</v>
      </c>
      <c r="P3" s="566" t="s">
        <v>306</v>
      </c>
      <c r="Q3" s="566" t="s">
        <v>307</v>
      </c>
      <c r="R3" s="567" t="s">
        <v>523</v>
      </c>
      <c r="S3" s="566" t="s">
        <v>426</v>
      </c>
      <c r="U3"/>
      <c r="V3"/>
      <c r="W3"/>
      <c r="X3"/>
      <c r="Y3"/>
      <c r="Z3"/>
      <c r="AA3"/>
      <c r="AB3"/>
      <c r="AC3"/>
      <c r="AD3"/>
      <c r="AE3"/>
      <c r="AF3"/>
      <c r="AG3"/>
      <c r="AH3"/>
      <c r="AI3"/>
      <c r="AJ3"/>
      <c r="AK3"/>
    </row>
    <row r="4" spans="1:37">
      <c r="A4" s="550">
        <v>2005</v>
      </c>
      <c r="B4" s="563" t="s">
        <v>1215</v>
      </c>
      <c r="C4" s="566"/>
      <c r="D4" s="566"/>
      <c r="E4" s="566"/>
      <c r="F4" s="566"/>
      <c r="G4" s="566"/>
      <c r="H4" s="566"/>
      <c r="I4" s="566"/>
      <c r="J4" s="567"/>
      <c r="K4" s="582"/>
      <c r="L4" s="566"/>
      <c r="M4" s="566"/>
      <c r="N4" s="566"/>
      <c r="O4" s="566"/>
      <c r="P4" s="566"/>
      <c r="Q4" s="566"/>
      <c r="R4" s="567"/>
      <c r="S4" s="566"/>
      <c r="U4"/>
      <c r="V4"/>
      <c r="W4"/>
      <c r="X4"/>
      <c r="Y4"/>
      <c r="Z4"/>
      <c r="AA4"/>
      <c r="AB4"/>
      <c r="AC4"/>
      <c r="AD4"/>
      <c r="AE4"/>
      <c r="AF4"/>
      <c r="AG4"/>
      <c r="AH4"/>
      <c r="AI4"/>
      <c r="AJ4"/>
      <c r="AK4"/>
    </row>
    <row r="5" spans="1:37">
      <c r="A5" s="550">
        <v>2005</v>
      </c>
      <c r="B5" s="563" t="s">
        <v>565</v>
      </c>
      <c r="C5" s="564">
        <v>895.27726532999998</v>
      </c>
      <c r="D5" s="564">
        <v>4962.9032573000004</v>
      </c>
      <c r="E5" s="564">
        <v>4142.3058050999998</v>
      </c>
      <c r="F5" s="564">
        <v>11469.144663999999</v>
      </c>
      <c r="G5" s="564">
        <v>13845.981775</v>
      </c>
      <c r="H5" s="564">
        <v>6715.9243286999999</v>
      </c>
      <c r="I5" s="564">
        <v>9385.4629043999994</v>
      </c>
      <c r="J5" s="550">
        <v>2439</v>
      </c>
      <c r="K5" s="583">
        <v>0</v>
      </c>
      <c r="L5" s="550">
        <v>49</v>
      </c>
      <c r="M5" s="550">
        <v>53</v>
      </c>
      <c r="N5" s="550">
        <v>135</v>
      </c>
      <c r="O5" s="550">
        <v>965</v>
      </c>
      <c r="P5" s="550">
        <v>1098</v>
      </c>
      <c r="Q5" s="550">
        <v>2037</v>
      </c>
      <c r="R5" s="550">
        <v>1258</v>
      </c>
      <c r="S5" s="550">
        <f t="shared" ref="S5:S59" si="0">SUM(C5:R5)</f>
        <v>59450.999999830005</v>
      </c>
      <c r="U5"/>
      <c r="V5"/>
      <c r="W5"/>
      <c r="X5"/>
      <c r="Y5"/>
      <c r="Z5"/>
      <c r="AA5"/>
      <c r="AB5"/>
      <c r="AC5"/>
      <c r="AD5"/>
      <c r="AE5"/>
      <c r="AF5"/>
      <c r="AG5"/>
      <c r="AH5"/>
      <c r="AI5"/>
      <c r="AJ5"/>
      <c r="AK5"/>
    </row>
    <row r="6" spans="1:37">
      <c r="A6" s="550">
        <v>2005</v>
      </c>
      <c r="B6" s="563" t="s">
        <v>566</v>
      </c>
      <c r="C6" s="564">
        <v>1000.8550653999999</v>
      </c>
      <c r="D6" s="564">
        <v>6241.6698483999999</v>
      </c>
      <c r="E6" s="564">
        <v>4931.2474476999996</v>
      </c>
      <c r="F6" s="564">
        <v>13060.7721</v>
      </c>
      <c r="G6" s="564">
        <v>13566.994967000001</v>
      </c>
      <c r="H6" s="564">
        <v>6222.6863825999999</v>
      </c>
      <c r="I6" s="564">
        <v>9258.7741886000003</v>
      </c>
      <c r="J6" s="550">
        <v>1120</v>
      </c>
      <c r="K6" s="583">
        <v>0</v>
      </c>
      <c r="L6" s="550">
        <v>71</v>
      </c>
      <c r="M6" s="550">
        <v>101</v>
      </c>
      <c r="N6" s="550">
        <v>217</v>
      </c>
      <c r="O6" s="550">
        <v>1311</v>
      </c>
      <c r="P6" s="550">
        <v>1204</v>
      </c>
      <c r="Q6" s="550">
        <v>2103</v>
      </c>
      <c r="R6" s="550">
        <v>914</v>
      </c>
      <c r="S6" s="550">
        <f t="shared" si="0"/>
        <v>61323.999999699998</v>
      </c>
      <c r="U6"/>
      <c r="V6"/>
      <c r="W6"/>
      <c r="X6"/>
      <c r="Y6"/>
      <c r="Z6"/>
      <c r="AA6"/>
      <c r="AB6"/>
      <c r="AC6"/>
      <c r="AD6"/>
      <c r="AE6"/>
      <c r="AF6"/>
      <c r="AG6"/>
      <c r="AH6"/>
      <c r="AI6"/>
      <c r="AJ6"/>
      <c r="AK6"/>
    </row>
    <row r="7" spans="1:37">
      <c r="A7" s="550">
        <v>2005</v>
      </c>
      <c r="B7" s="563" t="s">
        <v>567</v>
      </c>
      <c r="C7" s="564">
        <v>856.54704956</v>
      </c>
      <c r="D7" s="564">
        <v>5827.8809007</v>
      </c>
      <c r="E7" s="564">
        <v>5222.7886673000003</v>
      </c>
      <c r="F7" s="564">
        <v>13137.424607000001</v>
      </c>
      <c r="G7" s="564">
        <v>12068.285029999999</v>
      </c>
      <c r="H7" s="564">
        <v>6037.6874565999997</v>
      </c>
      <c r="I7" s="564">
        <v>8753.3862883999991</v>
      </c>
      <c r="J7" s="550">
        <v>541</v>
      </c>
      <c r="K7" s="583">
        <v>2</v>
      </c>
      <c r="L7" s="550">
        <v>56</v>
      </c>
      <c r="M7" s="550">
        <v>91</v>
      </c>
      <c r="N7" s="550">
        <v>99</v>
      </c>
      <c r="O7" s="550">
        <v>1117</v>
      </c>
      <c r="P7" s="550">
        <v>1057</v>
      </c>
      <c r="Q7" s="550">
        <v>1394</v>
      </c>
      <c r="R7" s="550">
        <v>557</v>
      </c>
      <c r="S7" s="550">
        <f t="shared" si="0"/>
        <v>56817.999999559994</v>
      </c>
      <c r="U7"/>
      <c r="V7"/>
      <c r="W7"/>
      <c r="X7"/>
      <c r="Y7"/>
      <c r="Z7"/>
      <c r="AA7"/>
      <c r="AB7"/>
      <c r="AC7"/>
      <c r="AD7"/>
      <c r="AE7"/>
      <c r="AF7"/>
      <c r="AG7"/>
      <c r="AH7"/>
      <c r="AI7"/>
      <c r="AJ7"/>
      <c r="AK7"/>
    </row>
    <row r="8" spans="1:37">
      <c r="A8" s="550">
        <v>2006</v>
      </c>
      <c r="B8" s="563" t="s">
        <v>568</v>
      </c>
      <c r="C8" s="564">
        <v>1082.5423777999999</v>
      </c>
      <c r="D8" s="564">
        <v>5397.2632925999997</v>
      </c>
      <c r="E8" s="564">
        <v>5062.9435837999999</v>
      </c>
      <c r="F8" s="564">
        <v>11801.000767</v>
      </c>
      <c r="G8" s="564">
        <v>11914.969999000001</v>
      </c>
      <c r="H8" s="564">
        <v>6097.9573290999997</v>
      </c>
      <c r="I8" s="564">
        <v>8802.3226510999993</v>
      </c>
      <c r="J8" s="550">
        <v>383</v>
      </c>
      <c r="K8" s="583">
        <v>1</v>
      </c>
      <c r="L8" s="550">
        <v>44</v>
      </c>
      <c r="M8" s="550">
        <v>167</v>
      </c>
      <c r="N8" s="550">
        <v>195</v>
      </c>
      <c r="O8" s="550">
        <v>1475</v>
      </c>
      <c r="P8" s="550">
        <v>1293</v>
      </c>
      <c r="Q8" s="550">
        <v>1723</v>
      </c>
      <c r="R8" s="550">
        <v>519</v>
      </c>
      <c r="S8" s="550">
        <f t="shared" si="0"/>
        <v>55959.000000400003</v>
      </c>
      <c r="U8"/>
      <c r="V8"/>
      <c r="W8"/>
      <c r="X8"/>
      <c r="Y8"/>
      <c r="Z8"/>
      <c r="AA8"/>
      <c r="AB8"/>
      <c r="AC8"/>
      <c r="AD8"/>
      <c r="AE8"/>
      <c r="AF8"/>
      <c r="AG8"/>
      <c r="AH8"/>
      <c r="AI8"/>
      <c r="AJ8"/>
      <c r="AK8"/>
    </row>
    <row r="9" spans="1:37">
      <c r="A9" s="550">
        <f>A5+1</f>
        <v>2006</v>
      </c>
      <c r="B9" s="563" t="s">
        <v>569</v>
      </c>
      <c r="C9" s="564">
        <v>1289.4824087</v>
      </c>
      <c r="D9" s="564">
        <v>5616.0845964999999</v>
      </c>
      <c r="E9" s="564">
        <v>5168.4256256999997</v>
      </c>
      <c r="F9" s="564">
        <v>10869.669373999999</v>
      </c>
      <c r="G9" s="564">
        <v>10360.691413</v>
      </c>
      <c r="H9" s="564">
        <v>5851.6858568999996</v>
      </c>
      <c r="I9" s="564">
        <v>6839.9607250999998</v>
      </c>
      <c r="J9" s="550">
        <v>217</v>
      </c>
      <c r="K9" s="583">
        <v>2</v>
      </c>
      <c r="L9" s="550">
        <v>99</v>
      </c>
      <c r="M9" s="550">
        <v>168</v>
      </c>
      <c r="N9" s="550">
        <v>224</v>
      </c>
      <c r="O9" s="550">
        <v>1452</v>
      </c>
      <c r="P9" s="550">
        <v>1294</v>
      </c>
      <c r="Q9" s="550">
        <v>2221</v>
      </c>
      <c r="R9" s="550">
        <v>453</v>
      </c>
      <c r="S9" s="550">
        <f t="shared" si="0"/>
        <v>52125.999999899999</v>
      </c>
      <c r="U9"/>
      <c r="V9"/>
      <c r="W9"/>
      <c r="X9"/>
      <c r="Y9"/>
      <c r="Z9"/>
      <c r="AA9"/>
      <c r="AB9"/>
      <c r="AC9"/>
      <c r="AD9"/>
      <c r="AE9"/>
      <c r="AF9"/>
      <c r="AG9"/>
      <c r="AH9"/>
      <c r="AI9"/>
      <c r="AJ9"/>
      <c r="AK9"/>
    </row>
    <row r="10" spans="1:37">
      <c r="A10" s="550">
        <f t="shared" ref="A10:A39" si="1">A6+1</f>
        <v>2006</v>
      </c>
      <c r="B10" s="563" t="s">
        <v>570</v>
      </c>
      <c r="C10" s="564">
        <v>1262.6239955000001</v>
      </c>
      <c r="D10" s="564">
        <v>5421.7626947999997</v>
      </c>
      <c r="E10" s="564">
        <v>5145.7134243</v>
      </c>
      <c r="F10" s="564">
        <v>10702.287281000001</v>
      </c>
      <c r="G10" s="564">
        <v>10376.310239</v>
      </c>
      <c r="H10" s="564">
        <v>5520.3484228999996</v>
      </c>
      <c r="I10" s="564">
        <v>7648.9539431000003</v>
      </c>
      <c r="J10" s="550">
        <v>143</v>
      </c>
      <c r="K10" s="583">
        <v>4</v>
      </c>
      <c r="L10" s="550">
        <v>177</v>
      </c>
      <c r="M10" s="550">
        <v>181</v>
      </c>
      <c r="N10" s="550">
        <v>267</v>
      </c>
      <c r="O10" s="550">
        <v>1455</v>
      </c>
      <c r="P10" s="550">
        <v>1039</v>
      </c>
      <c r="Q10" s="550">
        <v>1847</v>
      </c>
      <c r="R10" s="550">
        <v>469</v>
      </c>
      <c r="S10" s="550">
        <f t="shared" si="0"/>
        <v>51660.000000600005</v>
      </c>
      <c r="U10"/>
      <c r="V10"/>
      <c r="W10"/>
      <c r="X10"/>
      <c r="Y10"/>
      <c r="Z10"/>
      <c r="AA10"/>
      <c r="AB10"/>
      <c r="AC10"/>
      <c r="AD10"/>
      <c r="AE10"/>
      <c r="AF10"/>
      <c r="AG10"/>
      <c r="AH10"/>
      <c r="AI10"/>
      <c r="AJ10"/>
      <c r="AK10"/>
    </row>
    <row r="11" spans="1:37">
      <c r="A11" s="550">
        <f t="shared" si="1"/>
        <v>2006</v>
      </c>
      <c r="B11" s="563" t="s">
        <v>571</v>
      </c>
      <c r="C11" s="564">
        <v>1066.1714109</v>
      </c>
      <c r="D11" s="564">
        <v>4978.5986100999999</v>
      </c>
      <c r="E11" s="564">
        <v>4953.6600552999998</v>
      </c>
      <c r="F11" s="564">
        <v>10614.274756000001</v>
      </c>
      <c r="G11" s="564">
        <v>10027.344827000001</v>
      </c>
      <c r="H11" s="564">
        <v>6488.4301747999998</v>
      </c>
      <c r="I11" s="564">
        <v>7189.5201661000001</v>
      </c>
      <c r="J11" s="550">
        <v>97</v>
      </c>
      <c r="K11" s="583">
        <v>27</v>
      </c>
      <c r="L11" s="550">
        <v>89</v>
      </c>
      <c r="M11" s="550">
        <v>105</v>
      </c>
      <c r="N11" s="550">
        <v>178</v>
      </c>
      <c r="O11" s="550">
        <v>1293</v>
      </c>
      <c r="P11" s="550">
        <v>1548</v>
      </c>
      <c r="Q11" s="550">
        <v>1421</v>
      </c>
      <c r="R11" s="550">
        <v>177</v>
      </c>
      <c r="S11" s="550">
        <f t="shared" si="0"/>
        <v>50253.000000200002</v>
      </c>
      <c r="U11"/>
      <c r="V11"/>
      <c r="W11"/>
      <c r="X11"/>
      <c r="Y11"/>
      <c r="Z11"/>
      <c r="AA11"/>
      <c r="AB11"/>
      <c r="AC11"/>
      <c r="AD11"/>
      <c r="AE11"/>
      <c r="AF11"/>
      <c r="AG11"/>
      <c r="AH11"/>
      <c r="AI11"/>
      <c r="AJ11"/>
      <c r="AK11"/>
    </row>
    <row r="12" spans="1:37">
      <c r="A12" s="550">
        <f t="shared" si="1"/>
        <v>2007</v>
      </c>
      <c r="B12" s="563" t="s">
        <v>572</v>
      </c>
      <c r="C12" s="564">
        <v>1332.2419064999999</v>
      </c>
      <c r="D12" s="564">
        <v>5444.5139405</v>
      </c>
      <c r="E12" s="564">
        <v>4365.4242783</v>
      </c>
      <c r="F12" s="564">
        <v>10719.021181</v>
      </c>
      <c r="G12" s="564">
        <v>10258.635479</v>
      </c>
      <c r="H12" s="564">
        <v>6733.0891070999996</v>
      </c>
      <c r="I12" s="564">
        <v>7285.0741077000002</v>
      </c>
      <c r="J12" s="550">
        <v>96</v>
      </c>
      <c r="K12" s="583">
        <v>60</v>
      </c>
      <c r="L12" s="550">
        <v>177</v>
      </c>
      <c r="M12" s="550">
        <v>220</v>
      </c>
      <c r="N12" s="550">
        <v>333</v>
      </c>
      <c r="O12" s="550">
        <v>1493</v>
      </c>
      <c r="P12" s="550">
        <v>2433</v>
      </c>
      <c r="Q12" s="550">
        <v>1220</v>
      </c>
      <c r="R12" s="550">
        <v>130</v>
      </c>
      <c r="S12" s="550">
        <f t="shared" si="0"/>
        <v>52300.000000100001</v>
      </c>
      <c r="U12"/>
      <c r="V12"/>
      <c r="W12"/>
      <c r="X12"/>
      <c r="Y12"/>
      <c r="Z12"/>
      <c r="AA12"/>
      <c r="AB12"/>
      <c r="AC12"/>
      <c r="AD12"/>
      <c r="AE12"/>
      <c r="AF12"/>
      <c r="AG12"/>
      <c r="AH12"/>
      <c r="AI12"/>
      <c r="AJ12"/>
      <c r="AK12"/>
    </row>
    <row r="13" spans="1:37">
      <c r="A13" s="550">
        <f t="shared" si="1"/>
        <v>2007</v>
      </c>
      <c r="B13" s="563" t="s">
        <v>573</v>
      </c>
      <c r="C13" s="564">
        <v>1092.6477308999999</v>
      </c>
      <c r="D13" s="564">
        <v>4934.9471706000004</v>
      </c>
      <c r="E13" s="564">
        <v>4840.5505984000001</v>
      </c>
      <c r="F13" s="564">
        <v>8846.0959645999992</v>
      </c>
      <c r="G13" s="564">
        <v>10642.482335000001</v>
      </c>
      <c r="H13" s="564">
        <v>7034.8092366000001</v>
      </c>
      <c r="I13" s="564">
        <v>7788.4669635999999</v>
      </c>
      <c r="J13" s="550">
        <v>100</v>
      </c>
      <c r="K13" s="583">
        <v>107</v>
      </c>
      <c r="L13" s="550">
        <v>133</v>
      </c>
      <c r="M13" s="550">
        <v>319</v>
      </c>
      <c r="N13" s="550">
        <v>345</v>
      </c>
      <c r="O13" s="550">
        <v>1761</v>
      </c>
      <c r="P13" s="550">
        <v>2753</v>
      </c>
      <c r="Q13" s="550">
        <v>1190</v>
      </c>
      <c r="R13" s="550">
        <v>102</v>
      </c>
      <c r="S13" s="550">
        <f t="shared" si="0"/>
        <v>51989.999999699998</v>
      </c>
      <c r="U13"/>
      <c r="V13"/>
      <c r="W13"/>
      <c r="X13"/>
      <c r="Y13"/>
      <c r="Z13"/>
      <c r="AA13"/>
      <c r="AB13"/>
      <c r="AC13"/>
      <c r="AD13"/>
      <c r="AE13"/>
      <c r="AF13"/>
      <c r="AG13"/>
      <c r="AH13"/>
      <c r="AI13"/>
      <c r="AJ13"/>
      <c r="AK13"/>
    </row>
    <row r="14" spans="1:37">
      <c r="A14" s="550">
        <f t="shared" si="1"/>
        <v>2007</v>
      </c>
      <c r="B14" s="563" t="s">
        <v>574</v>
      </c>
      <c r="C14" s="564">
        <v>1255.8416278</v>
      </c>
      <c r="D14" s="564">
        <v>5103.8332082999996</v>
      </c>
      <c r="E14" s="564">
        <v>5774.8180310999996</v>
      </c>
      <c r="F14" s="564">
        <v>9624.5921271999996</v>
      </c>
      <c r="G14" s="564">
        <v>11025.825452999999</v>
      </c>
      <c r="H14" s="564">
        <v>7592.1856897999996</v>
      </c>
      <c r="I14" s="564">
        <v>8494.9038622999997</v>
      </c>
      <c r="J14" s="550">
        <v>146</v>
      </c>
      <c r="K14" s="583">
        <v>52</v>
      </c>
      <c r="L14" s="550">
        <v>169</v>
      </c>
      <c r="M14" s="550">
        <v>447</v>
      </c>
      <c r="N14" s="550">
        <v>368</v>
      </c>
      <c r="O14" s="550">
        <v>1819</v>
      </c>
      <c r="P14" s="550">
        <v>2743</v>
      </c>
      <c r="Q14" s="550">
        <v>1091</v>
      </c>
      <c r="R14" s="550">
        <v>61</v>
      </c>
      <c r="S14" s="550">
        <f t="shared" si="0"/>
        <v>55767.999999499996</v>
      </c>
      <c r="U14"/>
      <c r="V14"/>
      <c r="W14"/>
      <c r="X14"/>
      <c r="Y14"/>
      <c r="Z14"/>
      <c r="AA14"/>
      <c r="AB14"/>
      <c r="AC14"/>
      <c r="AD14"/>
      <c r="AE14"/>
      <c r="AF14"/>
      <c r="AG14"/>
      <c r="AH14"/>
      <c r="AI14"/>
      <c r="AJ14"/>
      <c r="AK14"/>
    </row>
    <row r="15" spans="1:37">
      <c r="A15" s="550">
        <f t="shared" si="1"/>
        <v>2007</v>
      </c>
      <c r="B15" s="563" t="s">
        <v>575</v>
      </c>
      <c r="C15" s="564">
        <v>962.73498527000004</v>
      </c>
      <c r="D15" s="564">
        <v>4794.7361561999996</v>
      </c>
      <c r="E15" s="564">
        <v>6400.2142365999998</v>
      </c>
      <c r="F15" s="564">
        <v>9650.2782578000006</v>
      </c>
      <c r="G15" s="564">
        <v>10074.690860000001</v>
      </c>
      <c r="H15" s="564">
        <v>7033.2315263</v>
      </c>
      <c r="I15" s="564">
        <v>8071.1139781000002</v>
      </c>
      <c r="J15" s="550">
        <v>139</v>
      </c>
      <c r="K15" s="583">
        <v>66</v>
      </c>
      <c r="L15" s="550">
        <v>129</v>
      </c>
      <c r="M15" s="550">
        <v>338</v>
      </c>
      <c r="N15" s="550">
        <v>421</v>
      </c>
      <c r="O15" s="550">
        <v>1578</v>
      </c>
      <c r="P15" s="550">
        <v>2274</v>
      </c>
      <c r="Q15" s="550">
        <v>1079</v>
      </c>
      <c r="R15" s="550">
        <v>26</v>
      </c>
      <c r="S15" s="550">
        <f t="shared" si="0"/>
        <v>53037.000000270004</v>
      </c>
      <c r="U15"/>
      <c r="V15"/>
      <c r="W15"/>
      <c r="X15"/>
      <c r="Y15"/>
      <c r="Z15"/>
      <c r="AA15"/>
      <c r="AB15"/>
      <c r="AC15"/>
      <c r="AD15"/>
      <c r="AE15"/>
      <c r="AF15"/>
      <c r="AG15"/>
      <c r="AH15"/>
      <c r="AI15"/>
      <c r="AJ15"/>
      <c r="AK15"/>
    </row>
    <row r="16" spans="1:37">
      <c r="A16" s="550">
        <f t="shared" si="1"/>
        <v>2008</v>
      </c>
      <c r="B16" s="563" t="s">
        <v>576</v>
      </c>
      <c r="C16" s="564">
        <v>1003.9872365</v>
      </c>
      <c r="D16" s="564">
        <v>5444.5395682999997</v>
      </c>
      <c r="E16" s="564">
        <v>5682.2633681999996</v>
      </c>
      <c r="F16" s="564">
        <v>9319.9614781</v>
      </c>
      <c r="G16" s="564">
        <v>9508.0786072999999</v>
      </c>
      <c r="H16" s="564">
        <v>6355.6395192999998</v>
      </c>
      <c r="I16" s="564">
        <v>7399.5302223999997</v>
      </c>
      <c r="J16" s="550">
        <v>136</v>
      </c>
      <c r="K16" s="583">
        <v>119</v>
      </c>
      <c r="L16" s="550">
        <v>98</v>
      </c>
      <c r="M16" s="550">
        <v>490</v>
      </c>
      <c r="N16" s="550">
        <v>489</v>
      </c>
      <c r="O16" s="550">
        <v>1819</v>
      </c>
      <c r="P16" s="550">
        <v>2528</v>
      </c>
      <c r="Q16" s="550">
        <v>1288</v>
      </c>
      <c r="R16" s="550">
        <v>21</v>
      </c>
      <c r="S16" s="550">
        <f t="shared" si="0"/>
        <v>51702.000000099993</v>
      </c>
      <c r="U16"/>
      <c r="V16"/>
      <c r="W16"/>
      <c r="X16"/>
      <c r="Y16"/>
      <c r="Z16"/>
      <c r="AA16"/>
      <c r="AB16"/>
      <c r="AC16"/>
      <c r="AD16"/>
      <c r="AE16"/>
      <c r="AF16"/>
      <c r="AG16"/>
      <c r="AH16"/>
      <c r="AI16"/>
      <c r="AJ16"/>
      <c r="AK16"/>
    </row>
    <row r="17" spans="1:37">
      <c r="A17" s="550">
        <f t="shared" si="1"/>
        <v>2008</v>
      </c>
      <c r="B17" s="563" t="s">
        <v>577</v>
      </c>
      <c r="C17" s="564">
        <v>994.00725377000003</v>
      </c>
      <c r="D17" s="564">
        <v>5147.8157101999996</v>
      </c>
      <c r="E17" s="564">
        <v>5203.8178362999997</v>
      </c>
      <c r="F17" s="564">
        <v>8038.0252048000002</v>
      </c>
      <c r="G17" s="564">
        <v>8389.3865583999996</v>
      </c>
      <c r="H17" s="564">
        <v>5523.6401292999999</v>
      </c>
      <c r="I17" s="564">
        <v>5868.3073071999997</v>
      </c>
      <c r="J17" s="550">
        <v>122</v>
      </c>
      <c r="K17" s="583">
        <v>234</v>
      </c>
      <c r="L17" s="550">
        <v>339</v>
      </c>
      <c r="M17" s="550">
        <v>546</v>
      </c>
      <c r="N17" s="550">
        <v>690</v>
      </c>
      <c r="O17" s="550">
        <v>1838</v>
      </c>
      <c r="P17" s="550">
        <v>2903</v>
      </c>
      <c r="Q17" s="550">
        <v>1225</v>
      </c>
      <c r="R17" s="550">
        <v>15</v>
      </c>
      <c r="S17" s="550">
        <f t="shared" si="0"/>
        <v>47076.999999970001</v>
      </c>
      <c r="U17"/>
      <c r="V17"/>
      <c r="W17"/>
      <c r="X17"/>
      <c r="Y17"/>
      <c r="Z17"/>
      <c r="AA17"/>
      <c r="AB17"/>
      <c r="AC17"/>
      <c r="AD17"/>
      <c r="AE17"/>
      <c r="AF17"/>
      <c r="AG17"/>
      <c r="AH17"/>
      <c r="AI17"/>
      <c r="AJ17"/>
      <c r="AK17"/>
    </row>
    <row r="18" spans="1:37">
      <c r="A18" s="550">
        <f t="shared" si="1"/>
        <v>2008</v>
      </c>
      <c r="B18" s="563" t="s">
        <v>578</v>
      </c>
      <c r="C18" s="564">
        <v>938.85539801000004</v>
      </c>
      <c r="D18" s="564">
        <v>4917.0084250999998</v>
      </c>
      <c r="E18" s="564">
        <v>4765.9650284999998</v>
      </c>
      <c r="F18" s="564">
        <v>8230.1348314999996</v>
      </c>
      <c r="G18" s="564">
        <v>7579.1652831000001</v>
      </c>
      <c r="H18" s="564">
        <v>5437.4488628999998</v>
      </c>
      <c r="I18" s="564">
        <v>5507.4221709000003</v>
      </c>
      <c r="J18" s="550">
        <v>114</v>
      </c>
      <c r="K18" s="583">
        <v>141</v>
      </c>
      <c r="L18" s="550">
        <v>234</v>
      </c>
      <c r="M18" s="550">
        <v>464</v>
      </c>
      <c r="N18" s="550">
        <v>755</v>
      </c>
      <c r="O18" s="550">
        <v>1414</v>
      </c>
      <c r="P18" s="550">
        <v>2326</v>
      </c>
      <c r="Q18" s="550">
        <v>944</v>
      </c>
      <c r="R18" s="550">
        <v>22</v>
      </c>
      <c r="S18" s="550">
        <f t="shared" si="0"/>
        <v>43790.000000009997</v>
      </c>
      <c r="U18"/>
      <c r="V18"/>
      <c r="W18"/>
      <c r="X18"/>
      <c r="Y18"/>
      <c r="Z18"/>
      <c r="AA18"/>
      <c r="AB18"/>
      <c r="AC18"/>
      <c r="AD18"/>
      <c r="AE18"/>
      <c r="AF18"/>
      <c r="AG18"/>
      <c r="AH18"/>
      <c r="AI18"/>
      <c r="AJ18"/>
      <c r="AK18"/>
    </row>
    <row r="19" spans="1:37">
      <c r="A19" s="550">
        <f t="shared" si="1"/>
        <v>2008</v>
      </c>
      <c r="B19" s="563" t="s">
        <v>579</v>
      </c>
      <c r="C19" s="564">
        <v>640.50180684999998</v>
      </c>
      <c r="D19" s="564">
        <v>3907.0028277000001</v>
      </c>
      <c r="E19" s="564">
        <v>5613.5689415999996</v>
      </c>
      <c r="F19" s="564">
        <v>7402.8434405999997</v>
      </c>
      <c r="G19" s="564">
        <v>6668.2204519999996</v>
      </c>
      <c r="H19" s="564">
        <v>5720.4715827999999</v>
      </c>
      <c r="I19" s="564">
        <v>5119.3909485000004</v>
      </c>
      <c r="J19" s="550">
        <v>167</v>
      </c>
      <c r="K19" s="583">
        <v>65</v>
      </c>
      <c r="L19" s="550">
        <v>320</v>
      </c>
      <c r="M19" s="550">
        <v>487</v>
      </c>
      <c r="N19" s="550">
        <v>572</v>
      </c>
      <c r="O19" s="550">
        <v>1179</v>
      </c>
      <c r="P19" s="550">
        <v>1956</v>
      </c>
      <c r="Q19" s="550">
        <v>863</v>
      </c>
      <c r="R19" s="550">
        <v>14</v>
      </c>
      <c r="S19" s="550">
        <f t="shared" si="0"/>
        <v>40695.00000005</v>
      </c>
      <c r="U19"/>
      <c r="V19"/>
      <c r="W19"/>
      <c r="X19"/>
      <c r="Y19"/>
      <c r="Z19"/>
      <c r="AA19"/>
      <c r="AB19"/>
      <c r="AC19"/>
      <c r="AD19"/>
      <c r="AE19"/>
      <c r="AF19"/>
      <c r="AG19"/>
      <c r="AH19"/>
      <c r="AI19"/>
      <c r="AJ19"/>
      <c r="AK19"/>
    </row>
    <row r="20" spans="1:37">
      <c r="A20" s="550">
        <f t="shared" si="1"/>
        <v>2009</v>
      </c>
      <c r="B20" s="563" t="s">
        <v>580</v>
      </c>
      <c r="C20" s="564">
        <v>551.31269044999999</v>
      </c>
      <c r="D20" s="564">
        <v>3117.0284198999998</v>
      </c>
      <c r="E20" s="564">
        <v>4313.6891697000001</v>
      </c>
      <c r="F20" s="564">
        <v>5865.9724366</v>
      </c>
      <c r="G20" s="564">
        <v>5392.9247032000003</v>
      </c>
      <c r="H20" s="564">
        <v>4228.7171377000004</v>
      </c>
      <c r="I20" s="564">
        <v>3835.3554423999999</v>
      </c>
      <c r="J20" s="550">
        <v>93</v>
      </c>
      <c r="K20" s="583">
        <v>129</v>
      </c>
      <c r="L20" s="550">
        <v>365</v>
      </c>
      <c r="M20" s="550">
        <v>543</v>
      </c>
      <c r="N20" s="550">
        <v>542</v>
      </c>
      <c r="O20" s="550">
        <v>1051</v>
      </c>
      <c r="P20" s="550">
        <v>1489</v>
      </c>
      <c r="Q20" s="550">
        <v>748</v>
      </c>
      <c r="R20" s="550">
        <v>17</v>
      </c>
      <c r="S20" s="550">
        <f t="shared" si="0"/>
        <v>32281.99999995</v>
      </c>
      <c r="U20"/>
      <c r="V20"/>
      <c r="W20"/>
      <c r="X20"/>
      <c r="Y20"/>
      <c r="Z20"/>
      <c r="AA20"/>
      <c r="AB20"/>
      <c r="AC20"/>
      <c r="AD20"/>
      <c r="AE20"/>
      <c r="AF20"/>
      <c r="AG20"/>
      <c r="AH20"/>
      <c r="AI20"/>
      <c r="AJ20"/>
      <c r="AK20"/>
    </row>
    <row r="21" spans="1:37">
      <c r="A21" s="550">
        <f t="shared" si="1"/>
        <v>2009</v>
      </c>
      <c r="B21" s="563" t="s">
        <v>581</v>
      </c>
      <c r="C21" s="564">
        <v>722.17007286</v>
      </c>
      <c r="D21" s="564">
        <v>3556.0869461000002</v>
      </c>
      <c r="E21" s="564">
        <v>4581.9920038999999</v>
      </c>
      <c r="F21" s="564">
        <v>5664.4122981</v>
      </c>
      <c r="G21" s="564">
        <v>4340.4242715</v>
      </c>
      <c r="H21" s="564">
        <v>3702.2269062</v>
      </c>
      <c r="I21" s="564">
        <v>2941.6875014000002</v>
      </c>
      <c r="J21" s="550">
        <v>78</v>
      </c>
      <c r="K21" s="583">
        <v>63</v>
      </c>
      <c r="L21" s="550">
        <v>382</v>
      </c>
      <c r="M21" s="550">
        <v>426</v>
      </c>
      <c r="N21" s="550">
        <v>502</v>
      </c>
      <c r="O21" s="550">
        <v>1355</v>
      </c>
      <c r="P21" s="550">
        <v>1788</v>
      </c>
      <c r="Q21" s="550">
        <v>902</v>
      </c>
      <c r="R21" s="550">
        <v>9</v>
      </c>
      <c r="S21" s="550">
        <f t="shared" si="0"/>
        <v>31014.000000060001</v>
      </c>
      <c r="U21"/>
      <c r="V21"/>
      <c r="W21"/>
      <c r="X21"/>
      <c r="Y21"/>
      <c r="Z21"/>
      <c r="AA21"/>
      <c r="AB21"/>
      <c r="AC21"/>
      <c r="AD21"/>
      <c r="AE21"/>
      <c r="AF21"/>
      <c r="AG21"/>
      <c r="AH21"/>
      <c r="AI21"/>
      <c r="AJ21"/>
      <c r="AK21"/>
    </row>
    <row r="22" spans="1:37">
      <c r="A22" s="550">
        <f t="shared" si="1"/>
        <v>2009</v>
      </c>
      <c r="B22" s="563" t="s">
        <v>582</v>
      </c>
      <c r="C22" s="564">
        <v>813.22215648999997</v>
      </c>
      <c r="D22" s="564">
        <v>4138.3624342000003</v>
      </c>
      <c r="E22" s="564">
        <v>5773.2324374</v>
      </c>
      <c r="F22" s="564">
        <v>7136.0148294000001</v>
      </c>
      <c r="G22" s="564">
        <v>4848.6087569000001</v>
      </c>
      <c r="H22" s="564">
        <v>4374.7454840999999</v>
      </c>
      <c r="I22" s="564">
        <v>3362.8139015000002</v>
      </c>
      <c r="J22" s="550">
        <v>124</v>
      </c>
      <c r="K22" s="583">
        <v>102</v>
      </c>
      <c r="L22" s="550">
        <v>513</v>
      </c>
      <c r="M22" s="550">
        <v>525</v>
      </c>
      <c r="N22" s="550">
        <v>723</v>
      </c>
      <c r="O22" s="550">
        <v>1011</v>
      </c>
      <c r="P22" s="550">
        <v>1585</v>
      </c>
      <c r="Q22" s="550">
        <v>733</v>
      </c>
      <c r="R22" s="550">
        <v>14</v>
      </c>
      <c r="S22" s="550">
        <f t="shared" si="0"/>
        <v>35776.999999990003</v>
      </c>
      <c r="U22"/>
      <c r="V22"/>
      <c r="W22"/>
      <c r="X22"/>
      <c r="Y22"/>
      <c r="Z22"/>
      <c r="AA22"/>
      <c r="AB22"/>
      <c r="AC22"/>
      <c r="AD22"/>
      <c r="AE22"/>
      <c r="AF22"/>
      <c r="AG22"/>
      <c r="AH22"/>
      <c r="AI22"/>
      <c r="AJ22"/>
      <c r="AK22"/>
    </row>
    <row r="23" spans="1:37">
      <c r="A23" s="550">
        <f t="shared" si="1"/>
        <v>2009</v>
      </c>
      <c r="B23" s="563" t="s">
        <v>583</v>
      </c>
      <c r="C23" s="564">
        <v>877.80096631000004</v>
      </c>
      <c r="D23" s="564">
        <v>4140.0464341999996</v>
      </c>
      <c r="E23" s="564">
        <v>6876.0827974000003</v>
      </c>
      <c r="F23" s="564">
        <v>8312.8881535</v>
      </c>
      <c r="G23" s="564">
        <v>4632.4960210999998</v>
      </c>
      <c r="H23" s="564">
        <v>4828.1628848</v>
      </c>
      <c r="I23" s="564">
        <v>3286.5227427</v>
      </c>
      <c r="J23" s="550">
        <v>97</v>
      </c>
      <c r="K23" s="583">
        <v>43</v>
      </c>
      <c r="L23" s="550">
        <v>191</v>
      </c>
      <c r="M23" s="550">
        <v>386</v>
      </c>
      <c r="N23" s="550">
        <v>783</v>
      </c>
      <c r="O23" s="550">
        <v>1008</v>
      </c>
      <c r="P23" s="550">
        <v>1513</v>
      </c>
      <c r="Q23" s="550">
        <v>616</v>
      </c>
      <c r="R23" s="550">
        <v>13</v>
      </c>
      <c r="S23" s="550">
        <f t="shared" si="0"/>
        <v>37604.000000010004</v>
      </c>
      <c r="U23"/>
      <c r="V23"/>
      <c r="W23"/>
      <c r="X23"/>
      <c r="Y23"/>
      <c r="Z23"/>
      <c r="AA23"/>
      <c r="AB23"/>
      <c r="AC23"/>
      <c r="AD23"/>
      <c r="AE23"/>
      <c r="AF23"/>
      <c r="AG23"/>
      <c r="AH23"/>
      <c r="AI23"/>
      <c r="AJ23"/>
      <c r="AK23"/>
    </row>
    <row r="24" spans="1:37">
      <c r="A24" s="550">
        <f t="shared" si="1"/>
        <v>2010</v>
      </c>
      <c r="B24" s="563" t="s">
        <v>636</v>
      </c>
      <c r="C24" s="564">
        <v>789.70677496999997</v>
      </c>
      <c r="D24" s="564">
        <v>4748.2076736999998</v>
      </c>
      <c r="E24" s="564">
        <v>6678.6272280000003</v>
      </c>
      <c r="F24" s="564">
        <v>9220.8837669000004</v>
      </c>
      <c r="G24" s="564">
        <v>5198.4457032</v>
      </c>
      <c r="H24" s="564">
        <v>4656.7495761</v>
      </c>
      <c r="I24" s="564">
        <v>3501.3792772000002</v>
      </c>
      <c r="J24" s="550">
        <v>84</v>
      </c>
      <c r="K24" s="583">
        <v>18</v>
      </c>
      <c r="L24" s="550">
        <v>305</v>
      </c>
      <c r="M24" s="550">
        <v>369</v>
      </c>
      <c r="N24" s="550">
        <v>1073</v>
      </c>
      <c r="O24" s="550">
        <v>1333</v>
      </c>
      <c r="P24" s="550">
        <v>1675</v>
      </c>
      <c r="Q24" s="550">
        <v>814</v>
      </c>
      <c r="R24" s="550">
        <v>15</v>
      </c>
      <c r="S24" s="550">
        <f t="shared" si="0"/>
        <v>40480.000000069995</v>
      </c>
      <c r="U24"/>
      <c r="V24"/>
      <c r="W24"/>
      <c r="X24"/>
      <c r="Y24"/>
      <c r="Z24"/>
      <c r="AA24"/>
      <c r="AB24"/>
      <c r="AC24"/>
      <c r="AD24"/>
      <c r="AE24"/>
      <c r="AF24"/>
      <c r="AG24"/>
      <c r="AH24"/>
      <c r="AI24"/>
      <c r="AJ24"/>
      <c r="AK24"/>
    </row>
    <row r="25" spans="1:37">
      <c r="A25" s="550">
        <f t="shared" si="1"/>
        <v>2010</v>
      </c>
      <c r="B25" s="563" t="s">
        <v>637</v>
      </c>
      <c r="C25" s="564">
        <v>710.56511755999998</v>
      </c>
      <c r="D25" s="564">
        <v>4536.2785906999998</v>
      </c>
      <c r="E25" s="564">
        <v>5955.8846173000002</v>
      </c>
      <c r="F25" s="564">
        <v>8919.8212980999997</v>
      </c>
      <c r="G25" s="564">
        <v>5566.2907427</v>
      </c>
      <c r="H25" s="564">
        <v>5100.4832594999998</v>
      </c>
      <c r="I25" s="564">
        <v>3805.6763740000001</v>
      </c>
      <c r="J25" s="550">
        <v>55</v>
      </c>
      <c r="K25" s="583">
        <v>12</v>
      </c>
      <c r="L25" s="550">
        <v>251</v>
      </c>
      <c r="M25" s="550">
        <v>478</v>
      </c>
      <c r="N25" s="550">
        <v>1309</v>
      </c>
      <c r="O25" s="550">
        <v>1635</v>
      </c>
      <c r="P25" s="550">
        <v>2483</v>
      </c>
      <c r="Q25" s="550">
        <v>812</v>
      </c>
      <c r="R25" s="550">
        <v>17</v>
      </c>
      <c r="S25" s="550">
        <f t="shared" si="0"/>
        <v>41646.999999860003</v>
      </c>
      <c r="U25"/>
      <c r="V25"/>
      <c r="W25"/>
      <c r="X25"/>
      <c r="Y25"/>
      <c r="Z25"/>
      <c r="AA25"/>
      <c r="AB25"/>
      <c r="AC25"/>
      <c r="AD25"/>
      <c r="AE25"/>
      <c r="AF25"/>
      <c r="AG25"/>
      <c r="AH25"/>
      <c r="AI25"/>
      <c r="AJ25"/>
      <c r="AK25"/>
    </row>
    <row r="26" spans="1:37">
      <c r="A26" s="550">
        <f t="shared" si="1"/>
        <v>2010</v>
      </c>
      <c r="B26" s="563" t="s">
        <v>638</v>
      </c>
      <c r="C26" s="564">
        <v>739.53204521999999</v>
      </c>
      <c r="D26" s="564">
        <v>4712.6016192999996</v>
      </c>
      <c r="E26" s="564">
        <v>6291.9096005000001</v>
      </c>
      <c r="F26" s="564">
        <v>10027.526119</v>
      </c>
      <c r="G26" s="564">
        <v>6169.2159510000001</v>
      </c>
      <c r="H26" s="564">
        <v>5004.2301533999998</v>
      </c>
      <c r="I26" s="564">
        <v>3654.9845113000001</v>
      </c>
      <c r="J26" s="550">
        <v>85</v>
      </c>
      <c r="K26" s="583">
        <v>11</v>
      </c>
      <c r="L26" s="550">
        <v>338</v>
      </c>
      <c r="M26" s="550">
        <v>408</v>
      </c>
      <c r="N26" s="550">
        <v>1133</v>
      </c>
      <c r="O26" s="550">
        <v>1120</v>
      </c>
      <c r="P26" s="550">
        <v>2258</v>
      </c>
      <c r="Q26" s="550">
        <v>831</v>
      </c>
      <c r="R26" s="550">
        <v>19</v>
      </c>
      <c r="S26" s="550">
        <f t="shared" si="0"/>
        <v>42802.999999719999</v>
      </c>
      <c r="U26"/>
      <c r="V26"/>
      <c r="W26"/>
      <c r="X26"/>
      <c r="Y26"/>
      <c r="Z26"/>
      <c r="AA26"/>
      <c r="AB26"/>
      <c r="AC26"/>
      <c r="AD26"/>
      <c r="AE26"/>
      <c r="AF26"/>
      <c r="AG26"/>
      <c r="AH26"/>
      <c r="AI26"/>
      <c r="AJ26"/>
      <c r="AK26"/>
    </row>
    <row r="27" spans="1:37">
      <c r="A27" s="550">
        <f t="shared" si="1"/>
        <v>2010</v>
      </c>
      <c r="B27" s="563" t="s">
        <v>639</v>
      </c>
      <c r="C27" s="564">
        <v>880.59938700999999</v>
      </c>
      <c r="D27" s="564">
        <v>4570.0267850999999</v>
      </c>
      <c r="E27" s="564">
        <v>7225.6746955999997</v>
      </c>
      <c r="F27" s="564">
        <v>9627.9570414999998</v>
      </c>
      <c r="G27" s="564">
        <v>5681.8900319000004</v>
      </c>
      <c r="H27" s="564">
        <v>5706.8060607999996</v>
      </c>
      <c r="I27" s="564">
        <v>4022.0459980999999</v>
      </c>
      <c r="J27" s="550">
        <v>87</v>
      </c>
      <c r="K27" s="583">
        <v>36</v>
      </c>
      <c r="L27" s="550">
        <v>181</v>
      </c>
      <c r="M27" s="550">
        <v>306</v>
      </c>
      <c r="N27" s="550">
        <v>907</v>
      </c>
      <c r="O27" s="550">
        <v>1028</v>
      </c>
      <c r="P27" s="550">
        <v>2046</v>
      </c>
      <c r="Q27" s="550">
        <v>568</v>
      </c>
      <c r="R27" s="550">
        <v>11</v>
      </c>
      <c r="S27" s="550">
        <f t="shared" si="0"/>
        <v>42885.000000010004</v>
      </c>
      <c r="U27"/>
      <c r="V27"/>
      <c r="W27"/>
      <c r="X27"/>
      <c r="Y27"/>
      <c r="Z27"/>
      <c r="AA27"/>
      <c r="AB27"/>
      <c r="AC27"/>
      <c r="AD27"/>
      <c r="AE27"/>
      <c r="AF27"/>
      <c r="AG27"/>
      <c r="AH27"/>
      <c r="AI27"/>
      <c r="AJ27"/>
      <c r="AK27"/>
    </row>
    <row r="28" spans="1:37">
      <c r="A28" s="550">
        <f t="shared" si="1"/>
        <v>2011</v>
      </c>
      <c r="B28" s="565" t="s">
        <v>667</v>
      </c>
      <c r="C28" s="564">
        <v>976.57977915000004</v>
      </c>
      <c r="D28" s="564">
        <v>5185.1357648000003</v>
      </c>
      <c r="E28" s="564">
        <v>6418.1801126</v>
      </c>
      <c r="F28" s="564">
        <v>9517.0600298999998</v>
      </c>
      <c r="G28" s="564">
        <v>5299.4184299999997</v>
      </c>
      <c r="H28" s="564">
        <v>4727.3284424000003</v>
      </c>
      <c r="I28" s="564">
        <v>3724.2974410000002</v>
      </c>
      <c r="J28" s="550">
        <v>116</v>
      </c>
      <c r="K28" s="583">
        <v>41</v>
      </c>
      <c r="L28" s="550">
        <v>369</v>
      </c>
      <c r="M28" s="550">
        <v>507</v>
      </c>
      <c r="N28" s="550">
        <v>1148</v>
      </c>
      <c r="O28" s="550">
        <v>1571</v>
      </c>
      <c r="P28" s="550">
        <v>2141</v>
      </c>
      <c r="Q28" s="550">
        <v>736</v>
      </c>
      <c r="R28" s="550">
        <v>11</v>
      </c>
      <c r="S28" s="550">
        <f t="shared" si="0"/>
        <v>42487.999999850006</v>
      </c>
      <c r="U28"/>
      <c r="V28"/>
      <c r="W28"/>
      <c r="X28"/>
      <c r="Y28"/>
      <c r="Z28"/>
      <c r="AA28"/>
      <c r="AB28"/>
      <c r="AC28"/>
      <c r="AD28"/>
      <c r="AE28"/>
      <c r="AF28"/>
      <c r="AG28"/>
      <c r="AH28"/>
      <c r="AI28"/>
      <c r="AJ28"/>
      <c r="AK28"/>
    </row>
    <row r="29" spans="1:37">
      <c r="A29" s="550">
        <f t="shared" si="1"/>
        <v>2011</v>
      </c>
      <c r="B29" s="565" t="s">
        <v>668</v>
      </c>
      <c r="C29" s="564">
        <v>831.51629464999996</v>
      </c>
      <c r="D29" s="564">
        <v>4714.8894835000001</v>
      </c>
      <c r="E29" s="564">
        <v>5643.7742329000002</v>
      </c>
      <c r="F29" s="564">
        <v>7808.6498406999999</v>
      </c>
      <c r="G29" s="564">
        <v>5371.3078738000004</v>
      </c>
      <c r="H29" s="564">
        <v>4005.7646682999998</v>
      </c>
      <c r="I29" s="564">
        <v>3365.0976062</v>
      </c>
      <c r="J29" s="550">
        <v>71</v>
      </c>
      <c r="K29" s="583">
        <v>62</v>
      </c>
      <c r="L29" s="550">
        <v>733</v>
      </c>
      <c r="M29" s="550">
        <v>307</v>
      </c>
      <c r="N29" s="550">
        <v>1023</v>
      </c>
      <c r="O29" s="550">
        <v>1680</v>
      </c>
      <c r="P29" s="550">
        <v>2747</v>
      </c>
      <c r="Q29" s="550">
        <v>848</v>
      </c>
      <c r="R29" s="550">
        <v>12</v>
      </c>
      <c r="S29" s="550">
        <f t="shared" si="0"/>
        <v>39224.00000005</v>
      </c>
      <c r="U29"/>
      <c r="V29"/>
      <c r="W29"/>
      <c r="X29"/>
      <c r="Y29"/>
      <c r="Z29"/>
      <c r="AA29"/>
      <c r="AB29"/>
      <c r="AC29"/>
      <c r="AD29"/>
      <c r="AE29"/>
      <c r="AF29"/>
      <c r="AG29"/>
      <c r="AH29"/>
      <c r="AI29"/>
      <c r="AJ29"/>
      <c r="AK29"/>
    </row>
    <row r="30" spans="1:37">
      <c r="A30" s="550">
        <f t="shared" si="1"/>
        <v>2011</v>
      </c>
      <c r="B30" s="565" t="s">
        <v>669</v>
      </c>
      <c r="C30" s="564">
        <v>914.64385186000004</v>
      </c>
      <c r="D30" s="564">
        <v>5188.4461460000002</v>
      </c>
      <c r="E30" s="564">
        <v>5483.5558657000001</v>
      </c>
      <c r="F30" s="564">
        <v>8205.8213154000005</v>
      </c>
      <c r="G30" s="564">
        <v>5688.7769264999997</v>
      </c>
      <c r="H30" s="564">
        <v>4601.4326867</v>
      </c>
      <c r="I30" s="564">
        <v>3794.3232078999999</v>
      </c>
      <c r="J30" s="550">
        <v>58</v>
      </c>
      <c r="K30" s="583">
        <v>60</v>
      </c>
      <c r="L30" s="550">
        <v>641</v>
      </c>
      <c r="M30" s="550">
        <v>321</v>
      </c>
      <c r="N30" s="550">
        <v>1140</v>
      </c>
      <c r="O30" s="550">
        <v>1543</v>
      </c>
      <c r="P30" s="550">
        <v>2619</v>
      </c>
      <c r="Q30" s="550">
        <v>763</v>
      </c>
      <c r="R30" s="550">
        <v>24</v>
      </c>
      <c r="S30" s="550">
        <f t="shared" si="0"/>
        <v>41046.000000059998</v>
      </c>
      <c r="U30"/>
      <c r="V30"/>
      <c r="W30"/>
      <c r="X30"/>
      <c r="Y30"/>
      <c r="Z30"/>
      <c r="AA30"/>
      <c r="AB30"/>
      <c r="AC30"/>
      <c r="AD30"/>
      <c r="AE30"/>
      <c r="AF30"/>
      <c r="AG30"/>
      <c r="AH30"/>
      <c r="AI30"/>
      <c r="AJ30"/>
      <c r="AK30"/>
    </row>
    <row r="31" spans="1:37">
      <c r="A31" s="550">
        <f t="shared" si="1"/>
        <v>2011</v>
      </c>
      <c r="B31" s="565" t="s">
        <v>670</v>
      </c>
      <c r="C31" s="564">
        <v>858.85627849000002</v>
      </c>
      <c r="D31" s="564">
        <v>5890.7915376999999</v>
      </c>
      <c r="E31" s="564">
        <v>6177.5418528999999</v>
      </c>
      <c r="F31" s="564">
        <v>8372.5390666999992</v>
      </c>
      <c r="G31" s="564">
        <v>5456.0730395</v>
      </c>
      <c r="H31" s="564">
        <v>4805.1255603</v>
      </c>
      <c r="I31" s="564">
        <v>3794.0726644000001</v>
      </c>
      <c r="J31" s="550">
        <v>86</v>
      </c>
      <c r="K31" s="583">
        <v>38</v>
      </c>
      <c r="L31" s="550">
        <v>423</v>
      </c>
      <c r="M31" s="550">
        <v>304</v>
      </c>
      <c r="N31" s="550">
        <v>808</v>
      </c>
      <c r="O31" s="550">
        <v>1332</v>
      </c>
      <c r="P31" s="550">
        <v>2299</v>
      </c>
      <c r="Q31" s="550">
        <v>497</v>
      </c>
      <c r="R31" s="550">
        <v>23</v>
      </c>
      <c r="S31" s="550">
        <f t="shared" si="0"/>
        <v>41164.999999989996</v>
      </c>
      <c r="U31"/>
      <c r="V31"/>
      <c r="W31"/>
      <c r="X31"/>
      <c r="Y31"/>
      <c r="Z31"/>
      <c r="AA31"/>
      <c r="AB31"/>
      <c r="AC31"/>
      <c r="AD31"/>
      <c r="AE31"/>
      <c r="AF31"/>
      <c r="AG31"/>
      <c r="AH31"/>
      <c r="AI31"/>
      <c r="AJ31"/>
      <c r="AK31"/>
    </row>
    <row r="32" spans="1:37">
      <c r="A32" s="550">
        <f t="shared" si="1"/>
        <v>2012</v>
      </c>
      <c r="B32" s="565" t="s">
        <v>718</v>
      </c>
      <c r="C32" s="564">
        <v>1185.9824814999999</v>
      </c>
      <c r="D32" s="564">
        <v>7432.3165448</v>
      </c>
      <c r="E32" s="564">
        <v>6549.0631009999997</v>
      </c>
      <c r="F32" s="564">
        <v>8487.1666585000003</v>
      </c>
      <c r="G32" s="564">
        <v>4859.1761942000003</v>
      </c>
      <c r="H32" s="564">
        <v>3837.9760268</v>
      </c>
      <c r="I32" s="564">
        <v>3288.3189932</v>
      </c>
      <c r="J32" s="550">
        <v>67</v>
      </c>
      <c r="K32" s="583">
        <v>132</v>
      </c>
      <c r="L32" s="550">
        <v>720</v>
      </c>
      <c r="M32" s="550">
        <v>498</v>
      </c>
      <c r="N32" s="550">
        <v>1238</v>
      </c>
      <c r="O32" s="550">
        <v>1365</v>
      </c>
      <c r="P32" s="550">
        <v>2520</v>
      </c>
      <c r="Q32" s="550">
        <v>492</v>
      </c>
      <c r="R32" s="550">
        <v>16</v>
      </c>
      <c r="S32" s="550">
        <f t="shared" si="0"/>
        <v>42688</v>
      </c>
      <c r="U32"/>
      <c r="V32"/>
      <c r="W32"/>
      <c r="X32"/>
      <c r="Y32"/>
      <c r="Z32"/>
      <c r="AA32"/>
      <c r="AB32"/>
      <c r="AC32"/>
      <c r="AD32"/>
      <c r="AE32"/>
      <c r="AF32"/>
      <c r="AG32"/>
      <c r="AH32"/>
      <c r="AI32"/>
      <c r="AJ32"/>
      <c r="AK32"/>
    </row>
    <row r="33" spans="1:37">
      <c r="A33" s="550">
        <f t="shared" si="1"/>
        <v>2012</v>
      </c>
      <c r="B33" s="565" t="s">
        <v>719</v>
      </c>
      <c r="C33" s="564">
        <v>1682.9627902</v>
      </c>
      <c r="D33" s="564">
        <v>8160.7604584999999</v>
      </c>
      <c r="E33" s="564">
        <v>5989.5652188000004</v>
      </c>
      <c r="F33" s="564">
        <v>7497.3357758000002</v>
      </c>
      <c r="G33" s="564">
        <v>4418.1351201999996</v>
      </c>
      <c r="H33" s="564">
        <v>3376.3799454</v>
      </c>
      <c r="I33" s="564">
        <v>3087.8606912</v>
      </c>
      <c r="J33" s="550">
        <v>50</v>
      </c>
      <c r="K33" s="583">
        <v>117</v>
      </c>
      <c r="L33" s="550">
        <v>903</v>
      </c>
      <c r="M33" s="550">
        <v>526</v>
      </c>
      <c r="N33" s="550">
        <v>1266</v>
      </c>
      <c r="O33" s="550">
        <v>2529</v>
      </c>
      <c r="P33" s="550">
        <v>3700</v>
      </c>
      <c r="Q33" s="550">
        <v>352</v>
      </c>
      <c r="R33" s="550">
        <v>18</v>
      </c>
      <c r="S33" s="550">
        <f t="shared" si="0"/>
        <v>43674.000000100001</v>
      </c>
      <c r="U33"/>
      <c r="V33"/>
      <c r="W33"/>
      <c r="X33"/>
      <c r="Y33"/>
      <c r="Z33"/>
      <c r="AA33"/>
      <c r="AB33"/>
      <c r="AC33"/>
      <c r="AD33"/>
      <c r="AE33"/>
      <c r="AF33"/>
      <c r="AG33"/>
      <c r="AH33"/>
      <c r="AI33"/>
      <c r="AJ33"/>
      <c r="AK33"/>
    </row>
    <row r="34" spans="1:37">
      <c r="A34" s="550">
        <f t="shared" si="1"/>
        <v>2012</v>
      </c>
      <c r="B34" s="565" t="s">
        <v>720</v>
      </c>
      <c r="C34" s="564">
        <v>1612.1457210999999</v>
      </c>
      <c r="D34" s="564">
        <v>8859.1709119999996</v>
      </c>
      <c r="E34" s="564">
        <v>5984.5664856000003</v>
      </c>
      <c r="F34" s="564">
        <v>8243.6447606999991</v>
      </c>
      <c r="G34" s="564">
        <v>4551.3623535999996</v>
      </c>
      <c r="H34" s="564">
        <v>3578.5430898999998</v>
      </c>
      <c r="I34" s="564">
        <v>2527.5666771000001</v>
      </c>
      <c r="J34" s="550">
        <v>61</v>
      </c>
      <c r="K34" s="583">
        <v>98</v>
      </c>
      <c r="L34" s="550">
        <v>754</v>
      </c>
      <c r="M34" s="550">
        <v>455</v>
      </c>
      <c r="N34" s="550">
        <v>1250</v>
      </c>
      <c r="O34" s="550">
        <v>2672</v>
      </c>
      <c r="P34" s="550">
        <v>2991</v>
      </c>
      <c r="Q34" s="550">
        <v>317</v>
      </c>
      <c r="R34" s="550">
        <v>22</v>
      </c>
      <c r="S34" s="550">
        <f t="shared" si="0"/>
        <v>43977</v>
      </c>
      <c r="U34"/>
      <c r="V34"/>
      <c r="W34"/>
      <c r="X34"/>
      <c r="Y34"/>
      <c r="Z34"/>
      <c r="AA34"/>
      <c r="AB34"/>
      <c r="AC34"/>
      <c r="AD34"/>
      <c r="AE34"/>
      <c r="AF34"/>
      <c r="AG34"/>
      <c r="AH34"/>
      <c r="AI34"/>
      <c r="AJ34"/>
      <c r="AK34"/>
    </row>
    <row r="35" spans="1:37">
      <c r="A35" s="550">
        <f t="shared" si="1"/>
        <v>2012</v>
      </c>
      <c r="B35" s="565" t="s">
        <v>721</v>
      </c>
      <c r="C35" s="564">
        <v>1706.8789968999999</v>
      </c>
      <c r="D35" s="564">
        <v>10839.09389</v>
      </c>
      <c r="E35" s="564">
        <v>6552.6039780000001</v>
      </c>
      <c r="F35" s="564">
        <v>8106.5581472000003</v>
      </c>
      <c r="G35" s="564">
        <v>4622.8645229000003</v>
      </c>
      <c r="H35" s="564">
        <v>3706.8531235999999</v>
      </c>
      <c r="I35" s="564">
        <v>2678.1473412999999</v>
      </c>
      <c r="J35" s="550">
        <v>77</v>
      </c>
      <c r="K35" s="583">
        <v>118</v>
      </c>
      <c r="L35" s="550">
        <v>835</v>
      </c>
      <c r="M35" s="550">
        <v>434</v>
      </c>
      <c r="N35" s="550">
        <v>1167</v>
      </c>
      <c r="O35" s="550">
        <v>2319</v>
      </c>
      <c r="P35" s="550">
        <v>2414</v>
      </c>
      <c r="Q35" s="550">
        <v>417</v>
      </c>
      <c r="R35" s="550">
        <v>37</v>
      </c>
      <c r="S35" s="550">
        <f t="shared" si="0"/>
        <v>46030.999999899999</v>
      </c>
      <c r="U35"/>
      <c r="V35"/>
      <c r="W35"/>
      <c r="X35"/>
      <c r="Y35"/>
      <c r="Z35"/>
      <c r="AA35"/>
      <c r="AB35"/>
      <c r="AC35"/>
      <c r="AD35"/>
      <c r="AE35"/>
      <c r="AF35"/>
      <c r="AG35"/>
      <c r="AH35"/>
      <c r="AI35"/>
      <c r="AJ35"/>
      <c r="AK35"/>
    </row>
    <row r="36" spans="1:37">
      <c r="A36" s="550">
        <f t="shared" si="1"/>
        <v>2013</v>
      </c>
      <c r="B36" s="565" t="s">
        <v>806</v>
      </c>
      <c r="C36" s="564">
        <v>2553.6427745000001</v>
      </c>
      <c r="D36" s="564">
        <v>10325.465687</v>
      </c>
      <c r="E36" s="564">
        <v>6403.1611978999999</v>
      </c>
      <c r="F36" s="564">
        <v>8772.4251946000004</v>
      </c>
      <c r="G36" s="564">
        <v>4218.6773380000004</v>
      </c>
      <c r="H36" s="564">
        <v>3642.0189618999998</v>
      </c>
      <c r="I36" s="564">
        <v>2588.6088460999999</v>
      </c>
      <c r="J36" s="550">
        <v>65</v>
      </c>
      <c r="K36" s="583">
        <v>238</v>
      </c>
      <c r="L36" s="550">
        <v>920</v>
      </c>
      <c r="M36" s="550">
        <v>653</v>
      </c>
      <c r="N36" s="550">
        <v>1491</v>
      </c>
      <c r="O36" s="550">
        <v>2658</v>
      </c>
      <c r="P36" s="550">
        <v>2963</v>
      </c>
      <c r="Q36" s="550">
        <v>460</v>
      </c>
      <c r="R36" s="550">
        <v>27</v>
      </c>
      <c r="S36" s="550">
        <f t="shared" si="0"/>
        <v>47979</v>
      </c>
      <c r="U36"/>
      <c r="V36"/>
      <c r="W36"/>
      <c r="X36"/>
      <c r="Y36"/>
      <c r="Z36"/>
      <c r="AA36"/>
      <c r="AB36"/>
      <c r="AC36"/>
      <c r="AD36"/>
      <c r="AE36"/>
      <c r="AF36"/>
      <c r="AG36"/>
      <c r="AH36"/>
      <c r="AI36"/>
      <c r="AJ36"/>
      <c r="AK36"/>
    </row>
    <row r="37" spans="1:37">
      <c r="A37" s="550">
        <f t="shared" si="1"/>
        <v>2013</v>
      </c>
      <c r="B37" s="565" t="s">
        <v>807</v>
      </c>
      <c r="C37" s="564">
        <v>2841.2988936000002</v>
      </c>
      <c r="D37" s="564">
        <v>10071.331263</v>
      </c>
      <c r="E37" s="564">
        <v>6206.7451959999999</v>
      </c>
      <c r="F37" s="564">
        <v>9415.5593496000001</v>
      </c>
      <c r="G37" s="564">
        <v>4821.2275116000001</v>
      </c>
      <c r="H37" s="564">
        <v>3313.1537336000001</v>
      </c>
      <c r="I37" s="564">
        <v>2937.6840520999999</v>
      </c>
      <c r="J37" s="550">
        <v>49</v>
      </c>
      <c r="K37" s="583">
        <v>253</v>
      </c>
      <c r="L37" s="550">
        <v>887</v>
      </c>
      <c r="M37" s="550">
        <v>828</v>
      </c>
      <c r="N37" s="550">
        <v>1753</v>
      </c>
      <c r="O37" s="550">
        <v>3295</v>
      </c>
      <c r="P37" s="550">
        <v>3578</v>
      </c>
      <c r="Q37" s="550">
        <v>449</v>
      </c>
      <c r="R37" s="550">
        <v>18</v>
      </c>
      <c r="S37" s="550">
        <f t="shared" si="0"/>
        <v>50716.999999499996</v>
      </c>
      <c r="U37"/>
      <c r="V37"/>
      <c r="W37"/>
      <c r="X37"/>
      <c r="Y37"/>
      <c r="Z37"/>
      <c r="AA37"/>
      <c r="AB37"/>
      <c r="AC37"/>
      <c r="AD37"/>
      <c r="AE37"/>
      <c r="AF37"/>
      <c r="AG37"/>
      <c r="AH37"/>
      <c r="AI37"/>
      <c r="AJ37"/>
      <c r="AK37"/>
    </row>
    <row r="38" spans="1:37">
      <c r="A38" s="550">
        <f t="shared" si="1"/>
        <v>2013</v>
      </c>
      <c r="B38" s="565" t="s">
        <v>808</v>
      </c>
      <c r="C38" s="564">
        <v>3381.7952353000001</v>
      </c>
      <c r="D38" s="564">
        <v>11255.913076000001</v>
      </c>
      <c r="E38" s="564">
        <v>6640.2945030000001</v>
      </c>
      <c r="F38" s="564">
        <v>10735.997982000001</v>
      </c>
      <c r="G38" s="564">
        <v>5399.8257340999999</v>
      </c>
      <c r="H38" s="564">
        <v>3412.5049801</v>
      </c>
      <c r="I38" s="564">
        <v>3080.6684893000001</v>
      </c>
      <c r="J38" s="550">
        <v>30</v>
      </c>
      <c r="K38" s="583">
        <v>218</v>
      </c>
      <c r="L38" s="550">
        <v>821</v>
      </c>
      <c r="M38" s="550">
        <v>708</v>
      </c>
      <c r="N38" s="550">
        <v>1205</v>
      </c>
      <c r="O38" s="550">
        <v>3178</v>
      </c>
      <c r="P38" s="550">
        <v>3185</v>
      </c>
      <c r="Q38" s="550">
        <v>490</v>
      </c>
      <c r="R38" s="550">
        <v>45</v>
      </c>
      <c r="S38" s="550">
        <f t="shared" si="0"/>
        <v>53786.999999799998</v>
      </c>
      <c r="U38"/>
      <c r="V38"/>
      <c r="W38"/>
      <c r="X38"/>
      <c r="Y38"/>
      <c r="Z38"/>
      <c r="AA38"/>
      <c r="AB38"/>
      <c r="AC38"/>
      <c r="AD38"/>
      <c r="AE38"/>
      <c r="AF38"/>
      <c r="AG38"/>
      <c r="AH38"/>
      <c r="AI38"/>
      <c r="AJ38"/>
      <c r="AK38"/>
    </row>
    <row r="39" spans="1:37">
      <c r="A39" s="550">
        <f t="shared" si="1"/>
        <v>2013</v>
      </c>
      <c r="B39" s="565" t="s">
        <v>809</v>
      </c>
      <c r="C39" s="564">
        <v>3299.9158392999998</v>
      </c>
      <c r="D39" s="564">
        <v>12200.083071999999</v>
      </c>
      <c r="E39" s="564">
        <v>6748.3615969000002</v>
      </c>
      <c r="F39" s="564">
        <v>11235.822193</v>
      </c>
      <c r="G39" s="564">
        <v>5896.6147870000004</v>
      </c>
      <c r="H39" s="564">
        <v>3842.4311514999999</v>
      </c>
      <c r="I39" s="564">
        <v>3541.7713595999999</v>
      </c>
      <c r="J39" s="550">
        <v>63</v>
      </c>
      <c r="K39" s="583">
        <v>148</v>
      </c>
      <c r="L39" s="550">
        <v>646</v>
      </c>
      <c r="M39" s="550">
        <v>661</v>
      </c>
      <c r="N39" s="550">
        <v>1061</v>
      </c>
      <c r="O39" s="550">
        <v>2886</v>
      </c>
      <c r="P39" s="550">
        <v>3664</v>
      </c>
      <c r="Q39" s="550">
        <v>362</v>
      </c>
      <c r="R39" s="550">
        <v>22</v>
      </c>
      <c r="S39" s="550">
        <f t="shared" si="0"/>
        <v>56277.999999300002</v>
      </c>
      <c r="U39"/>
      <c r="V39"/>
      <c r="W39"/>
      <c r="X39"/>
      <c r="Y39"/>
      <c r="Z39"/>
      <c r="AA39"/>
      <c r="AB39"/>
      <c r="AC39"/>
      <c r="AD39"/>
      <c r="AE39"/>
      <c r="AF39"/>
      <c r="AG39"/>
      <c r="AH39"/>
      <c r="AI39"/>
      <c r="AJ39"/>
      <c r="AK39"/>
    </row>
    <row r="40" spans="1:37">
      <c r="A40" s="550">
        <v>2014</v>
      </c>
      <c r="B40" s="565" t="s">
        <v>943</v>
      </c>
      <c r="C40" s="564">
        <v>3790.4793410000002</v>
      </c>
      <c r="D40" s="564">
        <v>12818.093024</v>
      </c>
      <c r="E40" s="564">
        <v>7345.0478003999997</v>
      </c>
      <c r="F40" s="564">
        <v>11402.362477000001</v>
      </c>
      <c r="G40" s="564">
        <v>5191.9336285999998</v>
      </c>
      <c r="H40" s="564">
        <v>4271.2152446999999</v>
      </c>
      <c r="I40" s="564">
        <v>3739.8684846000001</v>
      </c>
      <c r="J40" s="550">
        <v>91</v>
      </c>
      <c r="K40" s="583">
        <v>222</v>
      </c>
      <c r="L40" s="550">
        <v>822</v>
      </c>
      <c r="M40" s="550">
        <v>833</v>
      </c>
      <c r="N40" s="550">
        <v>1513</v>
      </c>
      <c r="O40" s="550">
        <v>2793</v>
      </c>
      <c r="P40" s="550">
        <v>3671</v>
      </c>
      <c r="Q40" s="550">
        <v>414</v>
      </c>
      <c r="R40" s="550">
        <v>34</v>
      </c>
      <c r="S40" s="550">
        <f t="shared" si="0"/>
        <v>58952.000000299995</v>
      </c>
      <c r="U40"/>
      <c r="V40"/>
      <c r="W40"/>
      <c r="X40"/>
      <c r="Y40"/>
      <c r="Z40"/>
      <c r="AA40"/>
      <c r="AB40"/>
      <c r="AC40"/>
      <c r="AD40"/>
      <c r="AE40"/>
      <c r="AF40"/>
      <c r="AG40"/>
      <c r="AH40"/>
      <c r="AI40"/>
      <c r="AJ40"/>
      <c r="AK40"/>
    </row>
    <row r="41" spans="1:37">
      <c r="A41" s="550">
        <v>2014</v>
      </c>
      <c r="B41" s="565" t="s">
        <v>944</v>
      </c>
      <c r="C41" s="564">
        <v>3507.3556603000002</v>
      </c>
      <c r="D41" s="564">
        <v>12542.464046999999</v>
      </c>
      <c r="E41" s="564">
        <v>7233.0807046</v>
      </c>
      <c r="F41" s="564">
        <v>12525.082155</v>
      </c>
      <c r="G41" s="564">
        <v>5412.8888291000003</v>
      </c>
      <c r="H41" s="564">
        <v>4756.5409736000001</v>
      </c>
      <c r="I41" s="564">
        <v>3778.5876303</v>
      </c>
      <c r="J41" s="550">
        <v>135</v>
      </c>
      <c r="K41" s="583">
        <v>222</v>
      </c>
      <c r="L41" s="550">
        <v>746</v>
      </c>
      <c r="M41" s="550">
        <v>730</v>
      </c>
      <c r="N41" s="550">
        <v>1533</v>
      </c>
      <c r="O41" s="550">
        <v>3759</v>
      </c>
      <c r="P41" s="550">
        <v>4621</v>
      </c>
      <c r="Q41" s="550">
        <v>460</v>
      </c>
      <c r="R41" s="550">
        <v>34</v>
      </c>
      <c r="S41" s="550">
        <f t="shared" si="0"/>
        <v>61995.999999899999</v>
      </c>
      <c r="U41"/>
      <c r="V41"/>
      <c r="W41"/>
      <c r="X41"/>
      <c r="Y41"/>
      <c r="Z41"/>
      <c r="AA41"/>
      <c r="AB41"/>
      <c r="AC41"/>
      <c r="AD41"/>
      <c r="AE41"/>
      <c r="AF41"/>
      <c r="AG41"/>
      <c r="AH41"/>
      <c r="AI41"/>
      <c r="AJ41"/>
      <c r="AK41"/>
    </row>
    <row r="42" spans="1:37">
      <c r="A42" s="550">
        <v>2014</v>
      </c>
      <c r="B42" s="565" t="s">
        <v>945</v>
      </c>
      <c r="C42" s="564">
        <v>3497.6536354</v>
      </c>
      <c r="D42" s="564">
        <v>14418.382256999999</v>
      </c>
      <c r="E42" s="564">
        <v>7833.5696909999997</v>
      </c>
      <c r="F42" s="564">
        <v>13438.184959</v>
      </c>
      <c r="G42" s="564">
        <v>6109.1701160000002</v>
      </c>
      <c r="H42" s="564">
        <v>4916.3335854999996</v>
      </c>
      <c r="I42" s="564">
        <v>4330.7057561000001</v>
      </c>
      <c r="J42" s="550">
        <v>100</v>
      </c>
      <c r="K42" s="583">
        <v>158</v>
      </c>
      <c r="L42" s="550">
        <v>704</v>
      </c>
      <c r="M42" s="550">
        <v>793</v>
      </c>
      <c r="N42" s="550">
        <v>1468</v>
      </c>
      <c r="O42" s="550">
        <v>2999</v>
      </c>
      <c r="P42" s="550">
        <v>4631</v>
      </c>
      <c r="Q42" s="550">
        <v>434</v>
      </c>
      <c r="R42" s="550">
        <v>50</v>
      </c>
      <c r="S42" s="550">
        <f t="shared" si="0"/>
        <v>65881</v>
      </c>
      <c r="U42"/>
      <c r="V42"/>
      <c r="W42"/>
      <c r="X42"/>
      <c r="Y42"/>
      <c r="Z42"/>
      <c r="AA42"/>
      <c r="AB42"/>
      <c r="AC42"/>
      <c r="AD42"/>
      <c r="AE42"/>
      <c r="AF42"/>
      <c r="AG42"/>
      <c r="AH42"/>
      <c r="AI42"/>
      <c r="AJ42"/>
      <c r="AK42"/>
    </row>
    <row r="43" spans="1:37">
      <c r="A43" s="550">
        <v>2014</v>
      </c>
      <c r="B43" s="565" t="s">
        <v>946</v>
      </c>
      <c r="C43" s="564">
        <v>4321.7172528000001</v>
      </c>
      <c r="D43" s="564">
        <v>14493.832485000001</v>
      </c>
      <c r="E43" s="564">
        <v>8212.4360273000002</v>
      </c>
      <c r="F43" s="564">
        <v>13984.45685</v>
      </c>
      <c r="G43" s="564">
        <v>6226.7774362</v>
      </c>
      <c r="H43" s="564">
        <v>4889.7959713</v>
      </c>
      <c r="I43" s="564">
        <v>4290.9839776999997</v>
      </c>
      <c r="J43" s="550">
        <v>139</v>
      </c>
      <c r="K43" s="583">
        <v>200</v>
      </c>
      <c r="L43" s="550">
        <v>544</v>
      </c>
      <c r="M43" s="550">
        <v>578</v>
      </c>
      <c r="N43" s="550">
        <v>1329</v>
      </c>
      <c r="O43" s="550">
        <v>2785</v>
      </c>
      <c r="P43" s="550">
        <v>4626</v>
      </c>
      <c r="Q43" s="550">
        <v>354</v>
      </c>
      <c r="R43" s="550">
        <v>81</v>
      </c>
      <c r="S43" s="550">
        <f t="shared" si="0"/>
        <v>67056.000000300002</v>
      </c>
      <c r="U43"/>
      <c r="V43"/>
      <c r="W43"/>
      <c r="X43"/>
      <c r="Y43"/>
      <c r="Z43"/>
      <c r="AA43"/>
      <c r="AB43"/>
      <c r="AC43"/>
      <c r="AD43"/>
      <c r="AE43"/>
      <c r="AF43"/>
      <c r="AG43"/>
      <c r="AH43"/>
      <c r="AI43"/>
      <c r="AJ43"/>
      <c r="AK43"/>
    </row>
    <row r="44" spans="1:37">
      <c r="A44" s="568">
        <v>2015</v>
      </c>
      <c r="B44" s="563" t="s">
        <v>999</v>
      </c>
      <c r="C44" s="564">
        <v>5375.3997148999997</v>
      </c>
      <c r="D44" s="564">
        <v>13275.978797</v>
      </c>
      <c r="E44" s="564">
        <v>7769.9100754000001</v>
      </c>
      <c r="F44" s="564">
        <v>14076.197383999999</v>
      </c>
      <c r="G44" s="564">
        <v>6459.6267918000003</v>
      </c>
      <c r="H44" s="564">
        <v>4541.1522068000004</v>
      </c>
      <c r="I44" s="564">
        <v>4429.7350302000004</v>
      </c>
      <c r="J44" s="550">
        <v>168</v>
      </c>
      <c r="K44" s="583">
        <v>248</v>
      </c>
      <c r="L44" s="550">
        <v>705</v>
      </c>
      <c r="M44" s="550">
        <v>616</v>
      </c>
      <c r="N44" s="550">
        <v>1778</v>
      </c>
      <c r="O44" s="550">
        <v>3041</v>
      </c>
      <c r="P44" s="550">
        <v>4352</v>
      </c>
      <c r="Q44" s="550">
        <v>450</v>
      </c>
      <c r="R44" s="550">
        <v>63</v>
      </c>
      <c r="S44" s="550">
        <f t="shared" si="0"/>
        <v>67349.000000100001</v>
      </c>
      <c r="U44"/>
      <c r="V44"/>
      <c r="W44"/>
      <c r="X44"/>
      <c r="Y44"/>
      <c r="Z44"/>
      <c r="AA44"/>
      <c r="AB44"/>
      <c r="AC44"/>
      <c r="AD44"/>
      <c r="AE44"/>
      <c r="AF44"/>
      <c r="AG44"/>
      <c r="AH44"/>
      <c r="AI44"/>
      <c r="AJ44"/>
      <c r="AK44"/>
    </row>
    <row r="45" spans="1:37">
      <c r="A45" s="568">
        <v>2015</v>
      </c>
      <c r="B45" s="563" t="s">
        <v>1000</v>
      </c>
      <c r="C45" s="564">
        <v>5196.6138779000003</v>
      </c>
      <c r="D45" s="564">
        <v>12424.201387999999</v>
      </c>
      <c r="E45" s="564">
        <v>7982.1153519999998</v>
      </c>
      <c r="F45" s="564">
        <v>13556.784893</v>
      </c>
      <c r="G45" s="564">
        <v>6527.5864924999996</v>
      </c>
      <c r="H45" s="564">
        <v>4862.4288981</v>
      </c>
      <c r="I45" s="564">
        <v>4416.2690985999998</v>
      </c>
      <c r="J45" s="550">
        <v>125</v>
      </c>
      <c r="K45" s="583">
        <v>240</v>
      </c>
      <c r="L45" s="550">
        <v>771</v>
      </c>
      <c r="M45" s="550">
        <v>678</v>
      </c>
      <c r="N45" s="550">
        <v>2153</v>
      </c>
      <c r="O45" s="550">
        <v>3230</v>
      </c>
      <c r="P45" s="550">
        <v>5036</v>
      </c>
      <c r="Q45" s="550">
        <v>415</v>
      </c>
      <c r="R45" s="550">
        <v>66</v>
      </c>
      <c r="S45" s="550">
        <f t="shared" si="0"/>
        <v>67680.000000100001</v>
      </c>
      <c r="U45"/>
      <c r="V45"/>
      <c r="W45"/>
      <c r="X45"/>
      <c r="Y45"/>
      <c r="Z45"/>
      <c r="AA45"/>
      <c r="AB45"/>
      <c r="AC45"/>
      <c r="AD45"/>
      <c r="AE45"/>
      <c r="AF45"/>
      <c r="AG45"/>
      <c r="AH45"/>
      <c r="AI45"/>
      <c r="AJ45"/>
      <c r="AK45"/>
    </row>
    <row r="46" spans="1:37">
      <c r="A46" s="568">
        <v>2015</v>
      </c>
      <c r="B46" s="563" t="s">
        <v>1001</v>
      </c>
      <c r="C46" s="564">
        <v>5339.8642695999997</v>
      </c>
      <c r="D46" s="564">
        <v>13740.890276</v>
      </c>
      <c r="E46" s="564">
        <v>8979.3440599000005</v>
      </c>
      <c r="F46" s="564">
        <v>14207.518803000001</v>
      </c>
      <c r="G46" s="564">
        <v>6791.0366596000003</v>
      </c>
      <c r="H46" s="564">
        <v>4872.8571576000004</v>
      </c>
      <c r="I46" s="564">
        <v>4547.4887742000001</v>
      </c>
      <c r="J46" s="550">
        <v>137</v>
      </c>
      <c r="K46" s="583">
        <v>242</v>
      </c>
      <c r="L46" s="550">
        <v>756</v>
      </c>
      <c r="M46" s="550">
        <v>852</v>
      </c>
      <c r="N46" s="550">
        <v>2347</v>
      </c>
      <c r="O46" s="550">
        <v>3324</v>
      </c>
      <c r="P46" s="550">
        <v>4455</v>
      </c>
      <c r="Q46" s="550">
        <v>242</v>
      </c>
      <c r="R46" s="550">
        <v>90</v>
      </c>
      <c r="S46" s="550">
        <f t="shared" si="0"/>
        <v>70923.999999899999</v>
      </c>
      <c r="U46"/>
      <c r="V46"/>
      <c r="W46"/>
      <c r="X46"/>
      <c r="Y46"/>
      <c r="Z46"/>
      <c r="AA46"/>
      <c r="AB46"/>
      <c r="AC46"/>
      <c r="AD46"/>
      <c r="AE46"/>
      <c r="AF46"/>
      <c r="AG46"/>
      <c r="AH46"/>
      <c r="AI46"/>
      <c r="AJ46"/>
      <c r="AK46"/>
    </row>
    <row r="47" spans="1:37">
      <c r="A47" s="568">
        <v>2015</v>
      </c>
      <c r="B47" s="563" t="s">
        <v>1002</v>
      </c>
      <c r="C47" s="564">
        <v>5114.2523007999998</v>
      </c>
      <c r="D47" s="564">
        <v>14016.694122999999</v>
      </c>
      <c r="E47" s="564">
        <v>8919.6670352000001</v>
      </c>
      <c r="F47" s="564">
        <v>13523.048706</v>
      </c>
      <c r="G47" s="564">
        <v>6348.0298854000002</v>
      </c>
      <c r="H47" s="564">
        <v>5093.5530095000004</v>
      </c>
      <c r="I47" s="564">
        <v>4359.7549400999997</v>
      </c>
      <c r="J47" s="550">
        <v>121</v>
      </c>
      <c r="K47" s="583">
        <v>237</v>
      </c>
      <c r="L47" s="550">
        <v>727</v>
      </c>
      <c r="M47" s="550">
        <v>715</v>
      </c>
      <c r="N47" s="550">
        <v>2559</v>
      </c>
      <c r="O47" s="550">
        <v>2968</v>
      </c>
      <c r="P47" s="550">
        <v>4306</v>
      </c>
      <c r="Q47" s="550">
        <v>124</v>
      </c>
      <c r="R47" s="550">
        <v>89</v>
      </c>
      <c r="S47" s="550">
        <f t="shared" si="0"/>
        <v>69221</v>
      </c>
      <c r="U47"/>
      <c r="V47"/>
      <c r="W47"/>
      <c r="X47"/>
      <c r="Y47"/>
      <c r="Z47"/>
      <c r="AA47"/>
      <c r="AB47"/>
      <c r="AC47"/>
      <c r="AD47"/>
      <c r="AE47"/>
      <c r="AF47"/>
      <c r="AG47"/>
      <c r="AH47"/>
      <c r="AI47"/>
      <c r="AJ47"/>
      <c r="AK47"/>
    </row>
    <row r="48" spans="1:37">
      <c r="A48" s="568">
        <v>2016</v>
      </c>
      <c r="B48" s="396" t="s">
        <v>1054</v>
      </c>
      <c r="C48" s="564">
        <v>5296.2005204999996</v>
      </c>
      <c r="D48" s="564">
        <v>13658.263263999999</v>
      </c>
      <c r="E48" s="564">
        <v>9184.2726426999998</v>
      </c>
      <c r="F48" s="564">
        <v>13353.165374</v>
      </c>
      <c r="G48" s="564">
        <v>5950.7450805999997</v>
      </c>
      <c r="H48" s="564">
        <v>4284.5389864999997</v>
      </c>
      <c r="I48" s="564">
        <v>5004.8141314000004</v>
      </c>
      <c r="J48" s="550">
        <v>140</v>
      </c>
      <c r="K48" s="583">
        <v>262</v>
      </c>
      <c r="L48" s="550">
        <v>833</v>
      </c>
      <c r="M48" s="550">
        <v>873</v>
      </c>
      <c r="N48" s="550">
        <v>3193</v>
      </c>
      <c r="O48" s="550">
        <v>2814</v>
      </c>
      <c r="P48" s="550">
        <v>4302</v>
      </c>
      <c r="Q48" s="550">
        <v>147</v>
      </c>
      <c r="R48" s="550">
        <v>80</v>
      </c>
      <c r="S48" s="550">
        <f t="shared" si="0"/>
        <v>69375.999999699998</v>
      </c>
      <c r="U48"/>
      <c r="V48"/>
      <c r="W48"/>
      <c r="X48"/>
      <c r="Y48"/>
      <c r="Z48"/>
      <c r="AA48"/>
      <c r="AB48"/>
      <c r="AC48"/>
      <c r="AD48"/>
      <c r="AE48"/>
      <c r="AF48"/>
      <c r="AG48"/>
      <c r="AH48"/>
      <c r="AI48"/>
      <c r="AJ48"/>
      <c r="AK48"/>
    </row>
    <row r="49" spans="1:37">
      <c r="A49" s="568">
        <v>2016</v>
      </c>
      <c r="B49" s="396" t="s">
        <v>1055</v>
      </c>
      <c r="C49" s="564">
        <v>5164.6186384000002</v>
      </c>
      <c r="D49" s="564">
        <v>13116.147892999999</v>
      </c>
      <c r="E49" s="564">
        <v>8873.1531840000007</v>
      </c>
      <c r="F49" s="564">
        <v>13963.578460000001</v>
      </c>
      <c r="G49" s="564">
        <v>5805.3790894000003</v>
      </c>
      <c r="H49" s="564">
        <v>4808.2355305000001</v>
      </c>
      <c r="I49" s="564">
        <v>5014.8872043000001</v>
      </c>
      <c r="J49" s="550">
        <v>186</v>
      </c>
      <c r="K49" s="583">
        <v>240</v>
      </c>
      <c r="L49" s="550">
        <v>835</v>
      </c>
      <c r="M49" s="550">
        <v>896</v>
      </c>
      <c r="N49" s="550">
        <v>3351</v>
      </c>
      <c r="O49" s="550">
        <v>3314</v>
      </c>
      <c r="P49" s="550">
        <v>5151</v>
      </c>
      <c r="Q49" s="550">
        <v>55</v>
      </c>
      <c r="R49" s="550">
        <v>146</v>
      </c>
      <c r="S49" s="550">
        <f t="shared" si="0"/>
        <v>70919.999999599997</v>
      </c>
      <c r="U49"/>
      <c r="V49"/>
      <c r="W49"/>
      <c r="X49"/>
      <c r="Y49"/>
      <c r="Z49"/>
      <c r="AA49"/>
      <c r="AB49"/>
      <c r="AC49"/>
      <c r="AD49"/>
      <c r="AE49"/>
      <c r="AF49"/>
      <c r="AG49"/>
      <c r="AH49"/>
      <c r="AI49"/>
      <c r="AJ49"/>
      <c r="AK49"/>
    </row>
    <row r="50" spans="1:37">
      <c r="A50" s="568">
        <v>2016</v>
      </c>
      <c r="B50" s="396" t="s">
        <v>1056</v>
      </c>
      <c r="C50" s="564">
        <v>5706.9918766999999</v>
      </c>
      <c r="D50" s="564">
        <v>14654.715609999999</v>
      </c>
      <c r="E50" s="564">
        <v>9864.6353627000008</v>
      </c>
      <c r="F50" s="564">
        <v>14909.565415999999</v>
      </c>
      <c r="G50" s="564">
        <v>6055.6305910999999</v>
      </c>
      <c r="H50" s="564">
        <v>4904.5205776000003</v>
      </c>
      <c r="I50" s="564">
        <v>5268.9405660000002</v>
      </c>
      <c r="J50" s="550">
        <v>155</v>
      </c>
      <c r="K50" s="583">
        <v>238</v>
      </c>
      <c r="L50" s="550">
        <v>901</v>
      </c>
      <c r="M50" s="550">
        <v>925</v>
      </c>
      <c r="N50" s="550">
        <v>3145</v>
      </c>
      <c r="O50" s="550">
        <v>3163</v>
      </c>
      <c r="P50" s="550">
        <v>5707</v>
      </c>
      <c r="Q50" s="550">
        <v>96</v>
      </c>
      <c r="R50" s="550">
        <v>194</v>
      </c>
      <c r="S50" s="550">
        <f t="shared" si="0"/>
        <v>75889.000000100001</v>
      </c>
      <c r="U50"/>
      <c r="V50"/>
      <c r="W50"/>
      <c r="X50"/>
      <c r="Y50"/>
      <c r="Z50"/>
      <c r="AA50"/>
      <c r="AB50"/>
      <c r="AC50"/>
      <c r="AD50"/>
      <c r="AE50"/>
      <c r="AF50"/>
      <c r="AG50"/>
      <c r="AH50"/>
      <c r="AI50"/>
      <c r="AJ50"/>
      <c r="AK50"/>
    </row>
    <row r="51" spans="1:37">
      <c r="A51" s="568">
        <v>2016</v>
      </c>
      <c r="B51" s="396" t="s">
        <v>1057</v>
      </c>
      <c r="C51" s="564">
        <v>5856.5990334999997</v>
      </c>
      <c r="D51" s="564">
        <v>15717.081987</v>
      </c>
      <c r="E51" s="564">
        <v>9909.6600722999992</v>
      </c>
      <c r="F51" s="564">
        <v>15725.864928000001</v>
      </c>
      <c r="G51" s="564">
        <v>6018.9207690000003</v>
      </c>
      <c r="H51" s="564">
        <v>5229.4259146000004</v>
      </c>
      <c r="I51" s="564">
        <v>4899.4472949000001</v>
      </c>
      <c r="J51" s="550">
        <v>172</v>
      </c>
      <c r="K51" s="583">
        <v>212</v>
      </c>
      <c r="L51" s="550">
        <v>757</v>
      </c>
      <c r="M51" s="550">
        <v>818</v>
      </c>
      <c r="N51" s="550">
        <v>3255</v>
      </c>
      <c r="O51" s="550">
        <v>3681</v>
      </c>
      <c r="P51" s="550">
        <v>4769</v>
      </c>
      <c r="Q51" s="550">
        <v>240</v>
      </c>
      <c r="R51" s="550">
        <v>301</v>
      </c>
      <c r="S51" s="550">
        <f t="shared" si="0"/>
        <v>77561.999999299995</v>
      </c>
      <c r="U51"/>
      <c r="V51"/>
      <c r="W51"/>
      <c r="X51"/>
      <c r="Y51"/>
      <c r="Z51"/>
      <c r="AA51"/>
      <c r="AB51"/>
      <c r="AC51"/>
      <c r="AD51"/>
      <c r="AE51"/>
      <c r="AF51"/>
      <c r="AG51"/>
      <c r="AH51"/>
      <c r="AI51"/>
      <c r="AJ51"/>
      <c r="AK51"/>
    </row>
    <row r="52" spans="1:37">
      <c r="A52" s="568">
        <v>2017</v>
      </c>
      <c r="B52" s="396" t="s">
        <v>1136</v>
      </c>
      <c r="C52" s="564">
        <v>6886.9062270000004</v>
      </c>
      <c r="D52" s="564">
        <v>14699.624986999999</v>
      </c>
      <c r="E52" s="564">
        <v>9769.7128310999997</v>
      </c>
      <c r="F52" s="564">
        <v>15566.269999</v>
      </c>
      <c r="G52" s="564">
        <v>6534.9901680000003</v>
      </c>
      <c r="H52" s="564">
        <v>4806.7805910999996</v>
      </c>
      <c r="I52" s="564">
        <v>4938.7151960000001</v>
      </c>
      <c r="J52" s="550">
        <v>175</v>
      </c>
      <c r="K52" s="583">
        <v>164</v>
      </c>
      <c r="L52" s="550">
        <v>896</v>
      </c>
      <c r="M52" s="550">
        <v>880</v>
      </c>
      <c r="N52" s="550">
        <v>3516</v>
      </c>
      <c r="O52" s="550">
        <v>3967</v>
      </c>
      <c r="P52" s="550">
        <v>4556</v>
      </c>
      <c r="Q52" s="550">
        <v>344</v>
      </c>
      <c r="R52" s="550">
        <v>269</v>
      </c>
      <c r="S52" s="550">
        <f t="shared" si="0"/>
        <v>77969.999999199994</v>
      </c>
      <c r="U52"/>
      <c r="V52"/>
      <c r="W52"/>
      <c r="X52"/>
      <c r="Y52"/>
      <c r="Z52"/>
      <c r="AA52"/>
      <c r="AB52"/>
      <c r="AC52"/>
      <c r="AD52"/>
      <c r="AE52"/>
      <c r="AF52"/>
      <c r="AG52"/>
      <c r="AH52"/>
      <c r="AI52"/>
      <c r="AJ52"/>
      <c r="AK52"/>
    </row>
    <row r="53" spans="1:37">
      <c r="A53" s="568">
        <v>2017</v>
      </c>
      <c r="B53" s="396" t="s">
        <v>1137</v>
      </c>
      <c r="C53" s="564">
        <v>6344.8557191</v>
      </c>
      <c r="D53" s="564">
        <v>13753.299284999999</v>
      </c>
      <c r="E53" s="564">
        <v>9178.1215776000008</v>
      </c>
      <c r="F53" s="564">
        <v>15795.312006</v>
      </c>
      <c r="G53" s="564">
        <v>7049.0951014000002</v>
      </c>
      <c r="H53" s="564">
        <v>4319.5105370000001</v>
      </c>
      <c r="I53" s="564">
        <v>4862.8057736000001</v>
      </c>
      <c r="J53" s="550">
        <v>187</v>
      </c>
      <c r="K53" s="583">
        <v>153</v>
      </c>
      <c r="L53" s="550">
        <v>719</v>
      </c>
      <c r="M53" s="550">
        <v>1001</v>
      </c>
      <c r="N53" s="550">
        <v>4006</v>
      </c>
      <c r="O53" s="550">
        <v>5025</v>
      </c>
      <c r="P53" s="550">
        <v>5338</v>
      </c>
      <c r="Q53" s="550">
        <v>461</v>
      </c>
      <c r="R53" s="550">
        <v>267</v>
      </c>
      <c r="S53" s="550">
        <f t="shared" si="0"/>
        <v>78459.999999699998</v>
      </c>
      <c r="U53"/>
      <c r="V53"/>
      <c r="W53"/>
      <c r="X53"/>
      <c r="Y53"/>
      <c r="Z53"/>
      <c r="AA53"/>
      <c r="AB53"/>
      <c r="AC53"/>
      <c r="AD53"/>
      <c r="AE53"/>
      <c r="AF53"/>
      <c r="AG53"/>
      <c r="AH53"/>
      <c r="AI53"/>
      <c r="AJ53"/>
      <c r="AK53"/>
    </row>
    <row r="54" spans="1:37">
      <c r="A54" s="568">
        <v>2017</v>
      </c>
      <c r="B54" s="396" t="s">
        <v>1138</v>
      </c>
      <c r="C54" s="564">
        <v>7221.8356211999999</v>
      </c>
      <c r="D54" s="564">
        <v>14707.340695000001</v>
      </c>
      <c r="E54" s="564">
        <v>10033.249583999999</v>
      </c>
      <c r="F54" s="564">
        <v>15952.681898999999</v>
      </c>
      <c r="G54" s="564">
        <v>6939.4724319999996</v>
      </c>
      <c r="H54" s="564">
        <v>4533.3131236999998</v>
      </c>
      <c r="I54" s="564">
        <v>5083.1066444999997</v>
      </c>
      <c r="J54" s="550">
        <v>186</v>
      </c>
      <c r="K54" s="583">
        <v>160</v>
      </c>
      <c r="L54" s="550">
        <v>630</v>
      </c>
      <c r="M54" s="550">
        <v>1205</v>
      </c>
      <c r="N54" s="550">
        <v>3507</v>
      </c>
      <c r="O54" s="550">
        <v>4100</v>
      </c>
      <c r="P54" s="550">
        <v>4787</v>
      </c>
      <c r="Q54" s="550">
        <v>486</v>
      </c>
      <c r="R54" s="550">
        <v>278</v>
      </c>
      <c r="S54" s="550">
        <f t="shared" si="0"/>
        <v>79809.999999399995</v>
      </c>
      <c r="U54"/>
      <c r="V54"/>
      <c r="W54"/>
      <c r="X54"/>
      <c r="Y54"/>
      <c r="Z54"/>
      <c r="AA54"/>
      <c r="AB54"/>
      <c r="AC54"/>
      <c r="AD54"/>
      <c r="AE54"/>
      <c r="AF54"/>
      <c r="AG54"/>
      <c r="AH54"/>
      <c r="AI54"/>
      <c r="AJ54"/>
      <c r="AK54"/>
    </row>
    <row r="55" spans="1:37">
      <c r="A55" s="568">
        <v>2017</v>
      </c>
      <c r="B55" s="396" t="s">
        <v>1139</v>
      </c>
      <c r="C55" s="564">
        <v>8116.6611763999999</v>
      </c>
      <c r="D55" s="564">
        <v>16569.056541999998</v>
      </c>
      <c r="E55" s="564">
        <v>10190.499604000001</v>
      </c>
      <c r="F55" s="564">
        <v>16330.118490000001</v>
      </c>
      <c r="G55" s="564">
        <v>7538.8271605</v>
      </c>
      <c r="H55" s="564">
        <v>4534.9464520000001</v>
      </c>
      <c r="I55" s="564">
        <v>4908.8905752000001</v>
      </c>
      <c r="J55" s="550">
        <v>170</v>
      </c>
      <c r="K55" s="583">
        <v>101</v>
      </c>
      <c r="L55" s="550">
        <v>504</v>
      </c>
      <c r="M55" s="550">
        <v>1119</v>
      </c>
      <c r="N55" s="550">
        <v>3054</v>
      </c>
      <c r="O55" s="550">
        <v>4128</v>
      </c>
      <c r="P55" s="550">
        <v>4768</v>
      </c>
      <c r="Q55" s="550">
        <v>517</v>
      </c>
      <c r="R55" s="550">
        <v>429</v>
      </c>
      <c r="S55" s="550">
        <f t="shared" si="0"/>
        <v>82979.000000100001</v>
      </c>
      <c r="U55"/>
      <c r="V55"/>
      <c r="W55"/>
      <c r="X55"/>
      <c r="Y55"/>
      <c r="Z55"/>
      <c r="AA55"/>
      <c r="AB55"/>
      <c r="AC55"/>
      <c r="AD55"/>
      <c r="AE55"/>
      <c r="AF55"/>
      <c r="AG55"/>
      <c r="AH55"/>
      <c r="AI55"/>
      <c r="AJ55"/>
      <c r="AK55"/>
    </row>
    <row r="56" spans="1:37">
      <c r="A56" s="568">
        <v>2018</v>
      </c>
      <c r="B56" s="396" t="s">
        <v>1210</v>
      </c>
      <c r="C56" s="564">
        <v>7679.9361639999997</v>
      </c>
      <c r="D56" s="564">
        <v>13913.034675999999</v>
      </c>
      <c r="E56" s="564">
        <v>9982.2702977000008</v>
      </c>
      <c r="F56" s="564">
        <v>14305.003561</v>
      </c>
      <c r="G56" s="564">
        <v>6470.0463771000004</v>
      </c>
      <c r="H56" s="564">
        <v>3951.5069585000001</v>
      </c>
      <c r="I56" s="564">
        <v>4296.2019656000002</v>
      </c>
      <c r="J56" s="550">
        <v>224</v>
      </c>
      <c r="K56" s="583">
        <v>82</v>
      </c>
      <c r="L56" s="550">
        <v>646</v>
      </c>
      <c r="M56" s="550">
        <v>1356</v>
      </c>
      <c r="N56" s="550">
        <v>3562</v>
      </c>
      <c r="O56" s="550">
        <v>4174</v>
      </c>
      <c r="P56" s="550">
        <v>4907</v>
      </c>
      <c r="Q56" s="550">
        <v>521</v>
      </c>
      <c r="R56" s="550">
        <v>315</v>
      </c>
      <c r="S56" s="550">
        <f t="shared" si="0"/>
        <v>76384.999999899999</v>
      </c>
      <c r="U56"/>
      <c r="V56"/>
      <c r="W56"/>
      <c r="X56"/>
      <c r="Y56"/>
      <c r="Z56"/>
      <c r="AA56"/>
      <c r="AB56"/>
      <c r="AC56"/>
      <c r="AD56"/>
      <c r="AE56"/>
      <c r="AF56"/>
      <c r="AG56"/>
      <c r="AH56"/>
      <c r="AI56"/>
      <c r="AJ56"/>
      <c r="AK56"/>
    </row>
    <row r="57" spans="1:37">
      <c r="A57" s="568">
        <v>2018</v>
      </c>
      <c r="B57" s="396" t="s">
        <v>1211</v>
      </c>
      <c r="C57" s="564">
        <v>7794.0692270999998</v>
      </c>
      <c r="D57" s="564">
        <v>12488.613044</v>
      </c>
      <c r="E57" s="564">
        <v>9486.7217770000007</v>
      </c>
      <c r="F57" s="564">
        <v>14286.317161000001</v>
      </c>
      <c r="G57" s="564">
        <v>5770.3438862000003</v>
      </c>
      <c r="H57" s="564">
        <v>4008.3967526000001</v>
      </c>
      <c r="I57" s="564">
        <v>4035.5381514999999</v>
      </c>
      <c r="J57" s="550">
        <v>244</v>
      </c>
      <c r="K57" s="583">
        <v>127</v>
      </c>
      <c r="L57" s="550">
        <v>769</v>
      </c>
      <c r="M57" s="550">
        <v>1485</v>
      </c>
      <c r="N57" s="550">
        <v>3590</v>
      </c>
      <c r="O57" s="550">
        <v>4578</v>
      </c>
      <c r="P57" s="550">
        <v>4960</v>
      </c>
      <c r="Q57" s="550">
        <v>576</v>
      </c>
      <c r="R57" s="550">
        <v>316</v>
      </c>
      <c r="S57" s="550">
        <f t="shared" si="0"/>
        <v>74514.999999399995</v>
      </c>
      <c r="U57"/>
      <c r="V57"/>
      <c r="W57"/>
      <c r="X57"/>
      <c r="Y57"/>
      <c r="Z57"/>
      <c r="AA57"/>
      <c r="AB57"/>
      <c r="AC57"/>
      <c r="AD57"/>
      <c r="AE57"/>
      <c r="AF57"/>
      <c r="AG57"/>
      <c r="AH57"/>
      <c r="AI57"/>
      <c r="AJ57"/>
      <c r="AK57"/>
    </row>
    <row r="58" spans="1:37">
      <c r="A58" s="568">
        <v>2018</v>
      </c>
      <c r="B58" s="396" t="s">
        <v>1212</v>
      </c>
      <c r="C58" s="564">
        <v>8576.5966258000008</v>
      </c>
      <c r="D58" s="564">
        <v>14298.158636</v>
      </c>
      <c r="E58" s="564">
        <v>10518.139391999999</v>
      </c>
      <c r="F58" s="564">
        <v>14699.846965999999</v>
      </c>
      <c r="G58" s="564">
        <v>5028.8761217000001</v>
      </c>
      <c r="H58" s="564">
        <v>3425.1874079999998</v>
      </c>
      <c r="I58" s="564">
        <v>4012.1948502</v>
      </c>
      <c r="J58" s="550">
        <v>263</v>
      </c>
      <c r="K58" s="583">
        <v>115</v>
      </c>
      <c r="L58" s="550">
        <v>706</v>
      </c>
      <c r="M58" s="550">
        <v>1323</v>
      </c>
      <c r="N58" s="550">
        <v>3123</v>
      </c>
      <c r="O58" s="550">
        <v>4061</v>
      </c>
      <c r="P58" s="550">
        <v>4775</v>
      </c>
      <c r="Q58" s="550">
        <v>567</v>
      </c>
      <c r="R58" s="550">
        <v>376</v>
      </c>
      <c r="S58" s="550">
        <f t="shared" si="0"/>
        <v>75867.999999699998</v>
      </c>
      <c r="U58"/>
      <c r="V58"/>
      <c r="W58"/>
      <c r="X58"/>
      <c r="Y58"/>
      <c r="Z58"/>
      <c r="AA58"/>
      <c r="AB58"/>
      <c r="AC58"/>
      <c r="AD58"/>
      <c r="AE58"/>
      <c r="AF58"/>
      <c r="AG58"/>
      <c r="AH58"/>
      <c r="AI58"/>
      <c r="AJ58"/>
      <c r="AK58"/>
    </row>
    <row r="59" spans="1:37">
      <c r="A59" s="568">
        <v>2018</v>
      </c>
      <c r="B59" s="396" t="s">
        <v>1213</v>
      </c>
      <c r="C59" s="564">
        <v>8362.5251229999994</v>
      </c>
      <c r="D59" s="564">
        <v>14828.333354</v>
      </c>
      <c r="E59" s="564">
        <v>10596.943391999999</v>
      </c>
      <c r="F59" s="564">
        <v>13593.042669</v>
      </c>
      <c r="G59" s="564">
        <v>5056.7464804000001</v>
      </c>
      <c r="H59" s="564">
        <v>3078.203751</v>
      </c>
      <c r="I59" s="564">
        <v>3224.2052299000002</v>
      </c>
      <c r="J59" s="550">
        <v>247</v>
      </c>
      <c r="K59" s="583">
        <v>45</v>
      </c>
      <c r="L59" s="550">
        <v>555</v>
      </c>
      <c r="M59" s="550">
        <v>1213</v>
      </c>
      <c r="N59" s="550">
        <v>3507</v>
      </c>
      <c r="O59" s="550">
        <v>4448</v>
      </c>
      <c r="P59" s="550">
        <v>4878</v>
      </c>
      <c r="Q59" s="550">
        <v>424</v>
      </c>
      <c r="R59" s="550">
        <v>344</v>
      </c>
      <c r="S59" s="550">
        <f t="shared" si="0"/>
        <v>74400.999999299995</v>
      </c>
      <c r="U59"/>
      <c r="V59"/>
      <c r="W59"/>
      <c r="X59"/>
      <c r="Y59"/>
      <c r="Z59"/>
      <c r="AA59"/>
      <c r="AB59"/>
      <c r="AC59"/>
      <c r="AD59"/>
      <c r="AE59"/>
      <c r="AF59"/>
      <c r="AG59"/>
      <c r="AH59"/>
      <c r="AI59"/>
      <c r="AJ59"/>
      <c r="AK59"/>
    </row>
    <row r="60" spans="1:37">
      <c r="A60" s="568"/>
      <c r="B60" s="563"/>
      <c r="C60" s="564"/>
      <c r="D60" s="564"/>
      <c r="E60" s="564"/>
      <c r="F60" s="564"/>
      <c r="G60" s="564"/>
      <c r="H60" s="564"/>
      <c r="I60" s="564"/>
      <c r="J60" s="550"/>
      <c r="K60" s="550"/>
      <c r="L60" s="550"/>
      <c r="M60" s="550"/>
      <c r="N60" s="550"/>
      <c r="O60" s="550"/>
      <c r="P60" s="550"/>
      <c r="Q60" s="550"/>
      <c r="R60" s="550"/>
      <c r="S60" s="550"/>
    </row>
    <row r="61" spans="1:37">
      <c r="A61" s="568"/>
      <c r="B61" s="563"/>
      <c r="C61" s="564"/>
      <c r="D61" s="564"/>
      <c r="E61" s="564"/>
      <c r="F61" s="564"/>
      <c r="G61" s="564"/>
      <c r="H61" s="564"/>
      <c r="I61" s="564"/>
      <c r="J61" s="550"/>
      <c r="K61" s="550"/>
      <c r="L61" s="550"/>
      <c r="M61" s="550"/>
      <c r="N61" s="550"/>
      <c r="O61" s="550"/>
      <c r="P61" s="550"/>
      <c r="Q61" s="550"/>
      <c r="R61" s="550"/>
      <c r="S61" s="550"/>
    </row>
  </sheetData>
  <hyperlinks>
    <hyperlink ref="P1:Q1" location="Contents!A1" display="Back to Contents" xr:uid="{00000000-0004-0000-3100-000000000000}"/>
  </hyperlinks>
  <pageMargins left="0.75" right="0.75" top="1" bottom="1" header="0.5" footer="0.5"/>
  <pageSetup paperSize="9" orientation="portrait"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5" tint="0.39997558519241921"/>
  </sheetPr>
  <dimension ref="A1:Z77"/>
  <sheetViews>
    <sheetView zoomScaleNormal="100" workbookViewId="0">
      <selection activeCell="M1" sqref="M1"/>
    </sheetView>
  </sheetViews>
  <sheetFormatPr defaultColWidth="9.140625" defaultRowHeight="12.75"/>
  <cols>
    <col min="1" max="2" width="9.140625" style="549"/>
    <col min="3" max="6" width="9.5703125" style="549" bestFit="1" customWidth="1"/>
    <col min="7" max="7" width="11.5703125" style="549" bestFit="1" customWidth="1"/>
    <col min="8" max="8" width="10.5703125" style="549" bestFit="1" customWidth="1"/>
    <col min="9" max="10" width="11.5703125" style="549" bestFit="1" customWidth="1"/>
    <col min="11" max="16384" width="9.140625" style="549"/>
  </cols>
  <sheetData>
    <row r="1" spans="1:26" ht="23.25" customHeight="1">
      <c r="A1" s="548" t="s">
        <v>189</v>
      </c>
      <c r="B1" s="556"/>
      <c r="C1" s="556"/>
      <c r="D1" s="556"/>
      <c r="E1" s="556"/>
      <c r="F1" s="556"/>
      <c r="G1" s="556"/>
      <c r="H1" s="556"/>
      <c r="I1" s="556"/>
      <c r="J1" s="556"/>
      <c r="K1" s="556"/>
      <c r="L1" s="557"/>
      <c r="M1" s="540" t="s">
        <v>473</v>
      </c>
      <c r="N1" s="540"/>
      <c r="O1" s="557"/>
      <c r="P1" s="557"/>
      <c r="Q1" s="557"/>
      <c r="R1" s="557"/>
      <c r="S1" s="557"/>
      <c r="T1" s="557"/>
      <c r="U1" s="557"/>
      <c r="V1" s="557"/>
      <c r="W1" s="557"/>
    </row>
    <row r="2" spans="1:26" ht="22.5">
      <c r="A2" s="550"/>
      <c r="B2" s="553" t="s">
        <v>188</v>
      </c>
      <c r="C2" s="569" t="s">
        <v>98</v>
      </c>
      <c r="D2" s="569" t="s">
        <v>99</v>
      </c>
      <c r="E2" s="569" t="s">
        <v>100</v>
      </c>
      <c r="F2" s="570" t="s">
        <v>101</v>
      </c>
      <c r="G2" s="569" t="s">
        <v>35</v>
      </c>
      <c r="H2" s="569" t="s">
        <v>36</v>
      </c>
      <c r="I2" s="569" t="s">
        <v>37</v>
      </c>
      <c r="J2" s="569" t="s">
        <v>38</v>
      </c>
      <c r="K2" s="571"/>
      <c r="S2"/>
      <c r="T2"/>
      <c r="U2"/>
      <c r="V2"/>
      <c r="W2"/>
      <c r="X2"/>
      <c r="Y2"/>
      <c r="Z2"/>
    </row>
    <row r="3" spans="1:26">
      <c r="A3" s="572">
        <v>2005</v>
      </c>
      <c r="B3" s="572" t="s">
        <v>1215</v>
      </c>
      <c r="C3" s="573"/>
      <c r="D3" s="573"/>
      <c r="E3" s="573"/>
      <c r="F3" s="573"/>
      <c r="G3" s="572"/>
      <c r="H3" s="572"/>
      <c r="I3" s="572"/>
      <c r="J3" s="572"/>
      <c r="K3" s="571"/>
      <c r="S3"/>
      <c r="T3"/>
      <c r="U3"/>
      <c r="V3"/>
      <c r="W3"/>
      <c r="X3"/>
      <c r="Y3"/>
      <c r="Z3"/>
    </row>
    <row r="4" spans="1:26">
      <c r="A4" s="572">
        <v>2005</v>
      </c>
      <c r="B4" s="572" t="s">
        <v>565</v>
      </c>
      <c r="C4" s="573">
        <v>224.32940676000001</v>
      </c>
      <c r="D4" s="573">
        <v>241.66229935000001</v>
      </c>
      <c r="E4" s="573">
        <v>199.7270638</v>
      </c>
      <c r="F4" s="573">
        <v>210.48182399000001</v>
      </c>
      <c r="G4" s="572">
        <v>16980</v>
      </c>
      <c r="H4" s="572">
        <v>4337</v>
      </c>
      <c r="I4" s="572">
        <v>34437</v>
      </c>
      <c r="J4" s="572">
        <v>55754</v>
      </c>
      <c r="S4"/>
      <c r="T4"/>
      <c r="U4"/>
      <c r="V4"/>
      <c r="W4"/>
      <c r="X4"/>
      <c r="Y4"/>
      <c r="Z4"/>
    </row>
    <row r="5" spans="1:26">
      <c r="A5" s="572">
        <v>2005</v>
      </c>
      <c r="B5" s="572" t="s">
        <v>178</v>
      </c>
      <c r="C5" s="573">
        <v>216.98869550000001</v>
      </c>
      <c r="D5" s="573">
        <v>238.55697823</v>
      </c>
      <c r="E5" s="573">
        <v>196.38671269</v>
      </c>
      <c r="F5" s="573">
        <v>206.75436590000001</v>
      </c>
      <c r="G5" s="572">
        <v>19588</v>
      </c>
      <c r="H5" s="572">
        <v>5007</v>
      </c>
      <c r="I5" s="572">
        <v>34695</v>
      </c>
      <c r="J5" s="572">
        <v>59290</v>
      </c>
      <c r="S5"/>
      <c r="T5"/>
      <c r="U5"/>
      <c r="V5"/>
      <c r="W5"/>
      <c r="X5"/>
      <c r="Y5"/>
      <c r="Z5"/>
    </row>
    <row r="6" spans="1:26">
      <c r="A6" s="572">
        <v>2005</v>
      </c>
      <c r="B6" s="572" t="s">
        <v>179</v>
      </c>
      <c r="C6" s="573">
        <v>214.90715155000001</v>
      </c>
      <c r="D6" s="573">
        <v>235.50152962999999</v>
      </c>
      <c r="E6" s="573">
        <v>195.9959365</v>
      </c>
      <c r="F6" s="573">
        <v>205.15580585000001</v>
      </c>
      <c r="G6" s="572">
        <v>19017</v>
      </c>
      <c r="H6" s="572">
        <v>3816</v>
      </c>
      <c r="I6" s="572">
        <v>32887</v>
      </c>
      <c r="J6" s="572">
        <v>55720</v>
      </c>
      <c r="S6"/>
      <c r="T6"/>
      <c r="U6"/>
      <c r="V6"/>
      <c r="W6"/>
      <c r="X6"/>
      <c r="Y6"/>
      <c r="Z6"/>
    </row>
    <row r="7" spans="1:26">
      <c r="A7" s="550">
        <v>2006</v>
      </c>
      <c r="B7" s="574" t="s">
        <v>180</v>
      </c>
      <c r="C7" s="575">
        <v>217.70415001000001</v>
      </c>
      <c r="D7" s="575">
        <v>234.67866339</v>
      </c>
      <c r="E7" s="575">
        <v>196.80650231000001</v>
      </c>
      <c r="F7" s="575">
        <v>207.21205362000001</v>
      </c>
      <c r="G7" s="574">
        <v>18538</v>
      </c>
      <c r="H7" s="574">
        <v>4898</v>
      </c>
      <c r="I7" s="574">
        <v>31621</v>
      </c>
      <c r="J7" s="574">
        <v>55057</v>
      </c>
      <c r="S7"/>
      <c r="T7"/>
      <c r="U7"/>
      <c r="V7"/>
      <c r="W7"/>
      <c r="X7"/>
      <c r="Y7"/>
      <c r="Z7"/>
    </row>
    <row r="8" spans="1:26">
      <c r="A8" s="550">
        <f>A4+1</f>
        <v>2006</v>
      </c>
      <c r="B8" s="574" t="s">
        <v>569</v>
      </c>
      <c r="C8" s="575">
        <v>213.70095598</v>
      </c>
      <c r="D8" s="575">
        <v>236.49622618000001</v>
      </c>
      <c r="E8" s="575">
        <v>191.73081698999999</v>
      </c>
      <c r="F8" s="575">
        <v>203.70349278</v>
      </c>
      <c r="G8" s="574">
        <v>16916</v>
      </c>
      <c r="H8" s="574">
        <v>5460</v>
      </c>
      <c r="I8" s="574">
        <v>29080</v>
      </c>
      <c r="J8" s="574">
        <v>51456</v>
      </c>
      <c r="S8"/>
      <c r="T8"/>
      <c r="U8"/>
      <c r="V8"/>
      <c r="W8"/>
      <c r="X8"/>
      <c r="Y8"/>
      <c r="Z8"/>
    </row>
    <row r="9" spans="1:26">
      <c r="A9" s="550">
        <f t="shared" ref="A9:A38" si="0">A5+1</f>
        <v>2006</v>
      </c>
      <c r="B9" s="574" t="s">
        <v>181</v>
      </c>
      <c r="C9" s="575">
        <v>213.60692463999999</v>
      </c>
      <c r="D9" s="575">
        <v>231.5507356</v>
      </c>
      <c r="E9" s="575">
        <v>191.78516336000001</v>
      </c>
      <c r="F9" s="575">
        <v>203.89159855</v>
      </c>
      <c r="G9" s="574">
        <v>19264</v>
      </c>
      <c r="H9" s="574">
        <v>4970</v>
      </c>
      <c r="I9" s="574">
        <v>26814</v>
      </c>
      <c r="J9" s="574">
        <v>51048</v>
      </c>
      <c r="S9"/>
      <c r="T9"/>
      <c r="U9"/>
      <c r="V9"/>
      <c r="W9"/>
      <c r="X9"/>
      <c r="Y9"/>
      <c r="Z9"/>
    </row>
    <row r="10" spans="1:26">
      <c r="A10" s="550">
        <f t="shared" si="0"/>
        <v>2006</v>
      </c>
      <c r="B10" s="574" t="s">
        <v>182</v>
      </c>
      <c r="C10" s="575">
        <v>213.49291787000001</v>
      </c>
      <c r="D10" s="575">
        <v>231.69609083</v>
      </c>
      <c r="E10" s="575">
        <v>194.8574548</v>
      </c>
      <c r="F10" s="575">
        <v>205.28870473999999</v>
      </c>
      <c r="G10" s="574">
        <v>18762</v>
      </c>
      <c r="H10" s="574">
        <v>4661</v>
      </c>
      <c r="I10" s="574">
        <v>26556</v>
      </c>
      <c r="J10" s="574">
        <v>49979</v>
      </c>
      <c r="S10"/>
      <c r="T10"/>
      <c r="U10"/>
      <c r="V10"/>
      <c r="W10"/>
      <c r="X10"/>
      <c r="Y10"/>
      <c r="Z10"/>
    </row>
    <row r="11" spans="1:26">
      <c r="A11" s="572">
        <f t="shared" si="0"/>
        <v>2007</v>
      </c>
      <c r="B11" s="572" t="s">
        <v>183</v>
      </c>
      <c r="C11" s="573">
        <v>214.54630499000001</v>
      </c>
      <c r="D11" s="573">
        <v>226.10636387</v>
      </c>
      <c r="E11" s="573">
        <v>194.37456829000001</v>
      </c>
      <c r="F11" s="573">
        <v>205.02398348</v>
      </c>
      <c r="G11" s="572">
        <v>18154</v>
      </c>
      <c r="H11" s="572">
        <v>5936</v>
      </c>
      <c r="I11" s="572">
        <v>27984</v>
      </c>
      <c r="J11" s="572">
        <v>52074</v>
      </c>
      <c r="S11"/>
      <c r="T11"/>
      <c r="U11"/>
      <c r="V11"/>
      <c r="W11"/>
      <c r="X11"/>
      <c r="Y11"/>
      <c r="Z11"/>
    </row>
    <row r="12" spans="1:26">
      <c r="A12" s="572">
        <f t="shared" si="0"/>
        <v>2007</v>
      </c>
      <c r="B12" s="572" t="s">
        <v>573</v>
      </c>
      <c r="C12" s="573">
        <v>215.94562963999999</v>
      </c>
      <c r="D12" s="573">
        <v>225.73980900000001</v>
      </c>
      <c r="E12" s="573">
        <v>198.08076406000001</v>
      </c>
      <c r="F12" s="573">
        <v>207.23250603</v>
      </c>
      <c r="G12" s="572">
        <v>16299</v>
      </c>
      <c r="H12" s="572">
        <v>6608</v>
      </c>
      <c r="I12" s="572">
        <v>28881</v>
      </c>
      <c r="J12" s="572">
        <v>51788</v>
      </c>
      <c r="S12"/>
      <c r="T12"/>
      <c r="U12"/>
      <c r="V12"/>
      <c r="W12"/>
      <c r="X12"/>
      <c r="Y12"/>
      <c r="Z12"/>
    </row>
    <row r="13" spans="1:26">
      <c r="A13" s="572">
        <f t="shared" si="0"/>
        <v>2007</v>
      </c>
      <c r="B13" s="572" t="s">
        <v>184</v>
      </c>
      <c r="C13" s="573">
        <v>210.86461475999999</v>
      </c>
      <c r="D13" s="573">
        <v>224.06494960000001</v>
      </c>
      <c r="E13" s="573">
        <v>199.90818164999999</v>
      </c>
      <c r="F13" s="573">
        <v>206.50872654</v>
      </c>
      <c r="G13" s="572">
        <v>18724</v>
      </c>
      <c r="H13" s="572">
        <v>6689</v>
      </c>
      <c r="I13" s="572">
        <v>30148</v>
      </c>
      <c r="J13" s="572">
        <v>55561</v>
      </c>
      <c r="S13"/>
      <c r="T13"/>
      <c r="U13"/>
      <c r="V13"/>
      <c r="W13"/>
      <c r="X13"/>
      <c r="Y13"/>
      <c r="Z13"/>
    </row>
    <row r="14" spans="1:26">
      <c r="A14" s="572">
        <f t="shared" si="0"/>
        <v>2007</v>
      </c>
      <c r="B14" s="572" t="s">
        <v>185</v>
      </c>
      <c r="C14" s="573">
        <v>207.84896845</v>
      </c>
      <c r="D14" s="573">
        <v>224.68271156</v>
      </c>
      <c r="E14" s="573">
        <v>201.0216441</v>
      </c>
      <c r="F14" s="573">
        <v>206.12422814999999</v>
      </c>
      <c r="G14" s="572">
        <v>19120</v>
      </c>
      <c r="H14" s="572">
        <v>5885</v>
      </c>
      <c r="I14" s="572">
        <v>27867</v>
      </c>
      <c r="J14" s="572">
        <v>52872</v>
      </c>
      <c r="S14"/>
      <c r="T14"/>
      <c r="U14"/>
      <c r="V14"/>
      <c r="W14"/>
      <c r="X14"/>
      <c r="Y14"/>
      <c r="Z14"/>
    </row>
    <row r="15" spans="1:26">
      <c r="A15" s="550">
        <f t="shared" si="0"/>
        <v>2008</v>
      </c>
      <c r="B15" s="574" t="s">
        <v>519</v>
      </c>
      <c r="C15" s="575">
        <v>205.46053463999999</v>
      </c>
      <c r="D15" s="575">
        <v>224.19263108999999</v>
      </c>
      <c r="E15" s="575">
        <v>199.92837675000001</v>
      </c>
      <c r="F15" s="575">
        <v>205.11934556</v>
      </c>
      <c r="G15" s="574">
        <v>18405</v>
      </c>
      <c r="H15" s="574">
        <v>6831</v>
      </c>
      <c r="I15" s="574">
        <v>26309</v>
      </c>
      <c r="J15" s="574">
        <v>51545</v>
      </c>
      <c r="S15"/>
      <c r="T15"/>
      <c r="U15"/>
      <c r="V15"/>
      <c r="W15"/>
      <c r="X15"/>
      <c r="Y15"/>
      <c r="Z15"/>
    </row>
    <row r="16" spans="1:26">
      <c r="A16" s="550">
        <f t="shared" si="0"/>
        <v>2008</v>
      </c>
      <c r="B16" s="574" t="s">
        <v>577</v>
      </c>
      <c r="C16" s="575">
        <v>201.97854835000001</v>
      </c>
      <c r="D16" s="575">
        <v>218.54202319000001</v>
      </c>
      <c r="E16" s="575">
        <v>197.91640307</v>
      </c>
      <c r="F16" s="575">
        <v>202.67888424</v>
      </c>
      <c r="G16" s="574">
        <v>15555</v>
      </c>
      <c r="H16" s="574">
        <v>7775</v>
      </c>
      <c r="I16" s="574">
        <v>23610</v>
      </c>
      <c r="J16" s="574">
        <v>46940</v>
      </c>
      <c r="S16"/>
      <c r="T16"/>
      <c r="U16"/>
      <c r="V16"/>
      <c r="W16"/>
      <c r="X16"/>
      <c r="Y16"/>
      <c r="Z16"/>
    </row>
    <row r="17" spans="1:26">
      <c r="A17" s="550">
        <f t="shared" si="0"/>
        <v>2008</v>
      </c>
      <c r="B17" s="574" t="s">
        <v>520</v>
      </c>
      <c r="C17" s="575">
        <v>202.77029285</v>
      </c>
      <c r="D17" s="575">
        <v>218.17706189</v>
      </c>
      <c r="E17" s="575">
        <v>197.06625341</v>
      </c>
      <c r="F17" s="575">
        <v>202.17851901</v>
      </c>
      <c r="G17" s="574">
        <v>15890</v>
      </c>
      <c r="H17" s="574">
        <v>6278</v>
      </c>
      <c r="I17" s="574">
        <v>21486</v>
      </c>
      <c r="J17" s="574">
        <v>43654</v>
      </c>
      <c r="S17"/>
      <c r="T17"/>
      <c r="U17"/>
      <c r="V17"/>
      <c r="W17" t="s">
        <v>839</v>
      </c>
      <c r="X17"/>
      <c r="Y17"/>
      <c r="Z17"/>
    </row>
    <row r="18" spans="1:26">
      <c r="A18" s="550">
        <f t="shared" si="0"/>
        <v>2008</v>
      </c>
      <c r="B18" s="574" t="s">
        <v>521</v>
      </c>
      <c r="C18" s="575">
        <v>198.98621213999999</v>
      </c>
      <c r="D18" s="575">
        <v>217.24974621000001</v>
      </c>
      <c r="E18" s="575">
        <v>202.16098887000001</v>
      </c>
      <c r="F18" s="575">
        <v>202.93122811000001</v>
      </c>
      <c r="G18" s="574">
        <v>16035</v>
      </c>
      <c r="H18" s="574">
        <v>5442</v>
      </c>
      <c r="I18" s="574">
        <v>19037</v>
      </c>
      <c r="J18" s="574">
        <v>40514</v>
      </c>
      <c r="S18"/>
      <c r="T18"/>
      <c r="U18"/>
      <c r="V18"/>
      <c r="W18"/>
      <c r="X18"/>
      <c r="Y18"/>
      <c r="Z18"/>
    </row>
    <row r="19" spans="1:26" ht="13.5">
      <c r="A19" s="572">
        <f t="shared" si="0"/>
        <v>2009</v>
      </c>
      <c r="B19" s="572" t="s">
        <v>561</v>
      </c>
      <c r="C19" s="573">
        <v>200.11196233000001</v>
      </c>
      <c r="D19" s="573">
        <v>211.51377454999999</v>
      </c>
      <c r="E19" s="573">
        <v>198.98180969000001</v>
      </c>
      <c r="F19" s="573">
        <v>201.3033748</v>
      </c>
      <c r="G19" s="572">
        <v>12119</v>
      </c>
      <c r="H19" s="572">
        <v>4867</v>
      </c>
      <c r="I19" s="572">
        <v>15186</v>
      </c>
      <c r="J19" s="572">
        <v>32172</v>
      </c>
      <c r="S19"/>
      <c r="T19"/>
      <c r="U19"/>
      <c r="V19" s="652" t="s">
        <v>1151</v>
      </c>
      <c r="W19"/>
      <c r="X19"/>
      <c r="Y19"/>
      <c r="Z19"/>
    </row>
    <row r="20" spans="1:26">
      <c r="A20" s="572">
        <f t="shared" si="0"/>
        <v>2009</v>
      </c>
      <c r="B20" s="572" t="s">
        <v>581</v>
      </c>
      <c r="C20" s="573">
        <v>197.92860142000001</v>
      </c>
      <c r="D20" s="573">
        <v>217.16553808</v>
      </c>
      <c r="E20" s="573">
        <v>190.07177877999999</v>
      </c>
      <c r="F20" s="573">
        <v>197.36453014</v>
      </c>
      <c r="G20" s="572">
        <v>10023</v>
      </c>
      <c r="H20" s="572">
        <v>5418</v>
      </c>
      <c r="I20" s="572">
        <v>15486</v>
      </c>
      <c r="J20" s="572">
        <v>30927</v>
      </c>
      <c r="S20"/>
      <c r="T20"/>
      <c r="U20"/>
      <c r="V20"/>
      <c r="W20"/>
      <c r="X20"/>
      <c r="Y20"/>
      <c r="Z20"/>
    </row>
    <row r="21" spans="1:26">
      <c r="A21" s="572">
        <f t="shared" si="0"/>
        <v>2009</v>
      </c>
      <c r="B21" s="572" t="s">
        <v>562</v>
      </c>
      <c r="C21" s="573">
        <v>198.06040745000001</v>
      </c>
      <c r="D21" s="573">
        <v>209.66522979000001</v>
      </c>
      <c r="E21" s="573">
        <v>188.00974331</v>
      </c>
      <c r="F21" s="573">
        <v>194.63136850000001</v>
      </c>
      <c r="G21" s="572">
        <v>12293</v>
      </c>
      <c r="H21" s="572">
        <v>5192</v>
      </c>
      <c r="I21" s="572">
        <v>18154</v>
      </c>
      <c r="J21" s="572">
        <v>35639</v>
      </c>
      <c r="S21"/>
      <c r="T21"/>
      <c r="U21"/>
      <c r="V21"/>
      <c r="W21"/>
      <c r="X21"/>
      <c r="Y21"/>
      <c r="Z21"/>
    </row>
    <row r="22" spans="1:26">
      <c r="A22" s="572">
        <f t="shared" si="0"/>
        <v>2009</v>
      </c>
      <c r="B22" s="572" t="s">
        <v>563</v>
      </c>
      <c r="C22" s="573">
        <v>196.19312798000001</v>
      </c>
      <c r="D22" s="573">
        <v>215.35064371999999</v>
      </c>
      <c r="E22" s="573">
        <v>187.45163396999999</v>
      </c>
      <c r="F22" s="573">
        <v>193.72755900999999</v>
      </c>
      <c r="G22" s="572">
        <v>12429</v>
      </c>
      <c r="H22" s="572">
        <v>4540</v>
      </c>
      <c r="I22" s="572">
        <v>20525</v>
      </c>
      <c r="J22" s="572">
        <v>37494</v>
      </c>
      <c r="S22"/>
      <c r="T22"/>
      <c r="U22"/>
      <c r="V22"/>
      <c r="W22"/>
      <c r="X22"/>
      <c r="Y22"/>
      <c r="Z22"/>
    </row>
    <row r="23" spans="1:26">
      <c r="A23" s="550">
        <f t="shared" si="0"/>
        <v>2010</v>
      </c>
      <c r="B23" s="574" t="s">
        <v>633</v>
      </c>
      <c r="C23" s="575">
        <v>195.20166932000001</v>
      </c>
      <c r="D23" s="575">
        <v>215.61756079</v>
      </c>
      <c r="E23" s="575">
        <v>188.47000259999999</v>
      </c>
      <c r="F23" s="575">
        <v>194.41804979</v>
      </c>
      <c r="G23" s="574">
        <v>13149</v>
      </c>
      <c r="H23" s="574">
        <v>5587</v>
      </c>
      <c r="I23" s="574">
        <v>21645</v>
      </c>
      <c r="J23" s="574">
        <v>40381</v>
      </c>
      <c r="S23"/>
      <c r="T23"/>
      <c r="U23"/>
      <c r="V23"/>
      <c r="W23"/>
      <c r="X23"/>
      <c r="Y23"/>
      <c r="Z23"/>
    </row>
    <row r="24" spans="1:26">
      <c r="A24" s="550">
        <f t="shared" si="0"/>
        <v>2010</v>
      </c>
      <c r="B24" s="574" t="s">
        <v>637</v>
      </c>
      <c r="C24" s="575">
        <v>197.82069444999999</v>
      </c>
      <c r="D24" s="575">
        <v>216.64867504</v>
      </c>
      <c r="E24" s="575">
        <v>191.49324734999999</v>
      </c>
      <c r="F24" s="575">
        <v>197.61503834000001</v>
      </c>
      <c r="G24" s="574">
        <v>12474</v>
      </c>
      <c r="H24" s="574">
        <v>6980</v>
      </c>
      <c r="I24" s="574">
        <v>22121</v>
      </c>
      <c r="J24" s="574">
        <v>41575</v>
      </c>
      <c r="S24"/>
      <c r="T24"/>
      <c r="U24"/>
      <c r="V24"/>
      <c r="W24"/>
      <c r="X24"/>
      <c r="Y24"/>
      <c r="Z24"/>
    </row>
    <row r="25" spans="1:26">
      <c r="A25" s="550">
        <f t="shared" si="0"/>
        <v>2010</v>
      </c>
      <c r="B25" s="574" t="s">
        <v>634</v>
      </c>
      <c r="C25" s="575">
        <v>192.57203673999999</v>
      </c>
      <c r="D25" s="575">
        <v>217.04098486999999</v>
      </c>
      <c r="E25" s="575">
        <v>192.80521368000001</v>
      </c>
      <c r="F25" s="575">
        <v>196.19353047000001</v>
      </c>
      <c r="G25" s="574">
        <v>13450</v>
      </c>
      <c r="H25" s="574">
        <v>6099</v>
      </c>
      <c r="I25" s="574">
        <v>23150</v>
      </c>
      <c r="J25" s="574">
        <v>42699</v>
      </c>
      <c r="S25"/>
      <c r="T25"/>
      <c r="U25"/>
      <c r="V25"/>
      <c r="W25"/>
      <c r="X25"/>
      <c r="Y25"/>
      <c r="Z25"/>
    </row>
    <row r="26" spans="1:26">
      <c r="A26" s="550">
        <f t="shared" si="0"/>
        <v>2010</v>
      </c>
      <c r="B26" s="574" t="s">
        <v>635</v>
      </c>
      <c r="C26" s="575">
        <v>191.80610991</v>
      </c>
      <c r="D26" s="575">
        <v>217.56700805</v>
      </c>
      <c r="E26" s="575">
        <v>193.50036888</v>
      </c>
      <c r="F26" s="575">
        <v>195.76910204000001</v>
      </c>
      <c r="G26" s="574">
        <v>14752</v>
      </c>
      <c r="H26" s="574">
        <v>5072</v>
      </c>
      <c r="I26" s="574">
        <v>22963</v>
      </c>
      <c r="J26" s="574">
        <v>42787</v>
      </c>
      <c r="S26"/>
      <c r="T26"/>
      <c r="U26"/>
      <c r="V26"/>
      <c r="W26"/>
      <c r="X26"/>
      <c r="Y26"/>
      <c r="Z26"/>
    </row>
    <row r="27" spans="1:26">
      <c r="A27" s="572">
        <f t="shared" si="0"/>
        <v>2011</v>
      </c>
      <c r="B27" s="572" t="s">
        <v>664</v>
      </c>
      <c r="C27" s="573">
        <v>189.01200091999999</v>
      </c>
      <c r="D27" s="573">
        <v>214.23638847999999</v>
      </c>
      <c r="E27" s="573">
        <v>191.62992842</v>
      </c>
      <c r="F27" s="573">
        <v>194.18441082999999</v>
      </c>
      <c r="G27" s="572">
        <v>14907</v>
      </c>
      <c r="H27" s="572">
        <v>6513</v>
      </c>
      <c r="I27" s="572">
        <v>20941</v>
      </c>
      <c r="J27" s="572">
        <v>42361</v>
      </c>
      <c r="S27"/>
      <c r="T27"/>
      <c r="U27"/>
      <c r="V27"/>
      <c r="W27"/>
      <c r="X27"/>
      <c r="Y27"/>
      <c r="Z27"/>
    </row>
    <row r="28" spans="1:26">
      <c r="A28" s="572">
        <f t="shared" si="0"/>
        <v>2011</v>
      </c>
      <c r="B28" s="572" t="s">
        <v>668</v>
      </c>
      <c r="C28" s="573">
        <v>188.34129379000001</v>
      </c>
      <c r="D28" s="573">
        <v>214.59073598000001</v>
      </c>
      <c r="E28" s="573">
        <v>192.61843232999999</v>
      </c>
      <c r="F28" s="573">
        <v>195.50175679</v>
      </c>
      <c r="G28" s="572">
        <v>11629</v>
      </c>
      <c r="H28" s="572">
        <v>7400</v>
      </c>
      <c r="I28" s="572">
        <v>20112</v>
      </c>
      <c r="J28" s="572">
        <v>39141</v>
      </c>
      <c r="S28"/>
      <c r="T28"/>
      <c r="U28"/>
      <c r="V28"/>
      <c r="W28"/>
      <c r="X28"/>
      <c r="Y28"/>
      <c r="Z28"/>
    </row>
    <row r="29" spans="1:26">
      <c r="A29" s="572">
        <f t="shared" si="0"/>
        <v>2011</v>
      </c>
      <c r="B29" s="572" t="s">
        <v>665</v>
      </c>
      <c r="C29" s="573">
        <v>187.03774927000001</v>
      </c>
      <c r="D29" s="573">
        <v>213.81630855</v>
      </c>
      <c r="E29" s="573">
        <v>195.68304899</v>
      </c>
      <c r="F29" s="573">
        <v>195.95187386000001</v>
      </c>
      <c r="G29" s="572">
        <v>13591</v>
      </c>
      <c r="H29" s="572">
        <v>7087</v>
      </c>
      <c r="I29" s="572">
        <v>20286</v>
      </c>
      <c r="J29" s="572">
        <v>40964</v>
      </c>
      <c r="S29"/>
      <c r="T29"/>
      <c r="U29"/>
      <c r="V29"/>
      <c r="W29"/>
      <c r="X29"/>
      <c r="Y29"/>
      <c r="Z29"/>
    </row>
    <row r="30" spans="1:26">
      <c r="A30" s="572">
        <f t="shared" si="0"/>
        <v>2011</v>
      </c>
      <c r="B30" s="572" t="s">
        <v>666</v>
      </c>
      <c r="C30" s="573">
        <v>186.21732935</v>
      </c>
      <c r="D30" s="573">
        <v>214.14340218000001</v>
      </c>
      <c r="E30" s="573">
        <v>193.51234371999999</v>
      </c>
      <c r="F30" s="573">
        <v>193.83342318999999</v>
      </c>
      <c r="G30" s="572">
        <v>14316</v>
      </c>
      <c r="H30" s="572">
        <v>5701</v>
      </c>
      <c r="I30" s="572">
        <v>21039</v>
      </c>
      <c r="J30" s="572">
        <v>41056</v>
      </c>
      <c r="S30"/>
      <c r="T30"/>
      <c r="U30"/>
      <c r="V30"/>
      <c r="W30"/>
      <c r="X30"/>
      <c r="Y30"/>
      <c r="Z30"/>
    </row>
    <row r="31" spans="1:26">
      <c r="A31" s="550">
        <f t="shared" si="0"/>
        <v>2012</v>
      </c>
      <c r="B31" s="574" t="s">
        <v>715</v>
      </c>
      <c r="C31" s="575">
        <v>181.04257153</v>
      </c>
      <c r="D31" s="575">
        <v>206.78536122</v>
      </c>
      <c r="E31" s="575">
        <v>187.87956434</v>
      </c>
      <c r="F31" s="575">
        <v>188.31023873000001</v>
      </c>
      <c r="G31" s="574">
        <v>16576</v>
      </c>
      <c r="H31" s="574">
        <v>6965</v>
      </c>
      <c r="I31" s="574">
        <v>19064</v>
      </c>
      <c r="J31" s="574">
        <v>42605</v>
      </c>
      <c r="S31"/>
      <c r="T31"/>
      <c r="U31"/>
      <c r="V31"/>
      <c r="W31"/>
      <c r="X31"/>
      <c r="Y31"/>
      <c r="Z31"/>
    </row>
    <row r="32" spans="1:26">
      <c r="A32" s="550">
        <f t="shared" si="0"/>
        <v>2012</v>
      </c>
      <c r="B32" s="574" t="s">
        <v>719</v>
      </c>
      <c r="C32" s="575">
        <v>180.98415299000001</v>
      </c>
      <c r="D32" s="575">
        <v>209.09136444999999</v>
      </c>
      <c r="E32" s="575">
        <v>181.55214143000001</v>
      </c>
      <c r="F32" s="575">
        <v>187.28668880999999</v>
      </c>
      <c r="G32" s="574">
        <v>15168</v>
      </c>
      <c r="H32" s="574">
        <v>9393</v>
      </c>
      <c r="I32" s="574">
        <v>19045</v>
      </c>
      <c r="J32" s="574">
        <v>43606</v>
      </c>
      <c r="S32"/>
      <c r="T32"/>
      <c r="U32"/>
      <c r="V32"/>
      <c r="W32"/>
      <c r="X32"/>
      <c r="Y32"/>
      <c r="Z32"/>
    </row>
    <row r="33" spans="1:26">
      <c r="A33" s="550">
        <f t="shared" si="0"/>
        <v>2012</v>
      </c>
      <c r="B33" s="574" t="s">
        <v>716</v>
      </c>
      <c r="C33" s="575">
        <v>180.21144032999999</v>
      </c>
      <c r="D33" s="575">
        <v>209.03979815</v>
      </c>
      <c r="E33" s="575">
        <v>179.18377959</v>
      </c>
      <c r="F33" s="575">
        <v>185.35895450000001</v>
      </c>
      <c r="G33" s="574">
        <v>15737</v>
      </c>
      <c r="H33" s="574">
        <v>8537</v>
      </c>
      <c r="I33" s="574">
        <v>19620</v>
      </c>
      <c r="J33" s="574">
        <v>43894</v>
      </c>
      <c r="S33"/>
      <c r="T33"/>
      <c r="U33"/>
      <c r="V33"/>
      <c r="W33"/>
      <c r="X33"/>
      <c r="Y33"/>
      <c r="Z33"/>
    </row>
    <row r="34" spans="1:26">
      <c r="A34" s="550">
        <f t="shared" si="0"/>
        <v>2012</v>
      </c>
      <c r="B34" s="574" t="s">
        <v>717</v>
      </c>
      <c r="C34" s="575">
        <v>177.08307465999999</v>
      </c>
      <c r="D34" s="575">
        <v>207.02974509000001</v>
      </c>
      <c r="E34" s="575">
        <v>178.67646384</v>
      </c>
      <c r="F34" s="575">
        <v>182.84253480999999</v>
      </c>
      <c r="G34" s="574">
        <v>17033</v>
      </c>
      <c r="H34" s="574">
        <v>7704</v>
      </c>
      <c r="I34" s="574">
        <v>21180</v>
      </c>
      <c r="J34" s="574">
        <v>45917</v>
      </c>
      <c r="S34"/>
      <c r="T34"/>
      <c r="U34"/>
      <c r="V34"/>
      <c r="W34"/>
      <c r="X34"/>
      <c r="Y34"/>
      <c r="Z34"/>
    </row>
    <row r="35" spans="1:26">
      <c r="A35" s="572">
        <f t="shared" si="0"/>
        <v>2013</v>
      </c>
      <c r="B35" s="572" t="s">
        <v>803</v>
      </c>
      <c r="C35" s="573">
        <v>174.26567506999999</v>
      </c>
      <c r="D35" s="573">
        <v>205.49193199000001</v>
      </c>
      <c r="E35" s="573">
        <v>178.06182694</v>
      </c>
      <c r="F35" s="573">
        <v>182.13197543000001</v>
      </c>
      <c r="G35" s="572">
        <v>16456</v>
      </c>
      <c r="H35" s="572">
        <v>9383</v>
      </c>
      <c r="I35" s="572">
        <v>22048</v>
      </c>
      <c r="J35" s="572">
        <v>47887</v>
      </c>
      <c r="S35"/>
      <c r="T35"/>
      <c r="U35"/>
      <c r="V35"/>
      <c r="W35"/>
      <c r="X35"/>
      <c r="Y35"/>
      <c r="Z35"/>
    </row>
    <row r="36" spans="1:26">
      <c r="A36" s="572">
        <f t="shared" si="0"/>
        <v>2013</v>
      </c>
      <c r="B36" s="572" t="s">
        <v>807</v>
      </c>
      <c r="C36" s="573">
        <v>173.48011327</v>
      </c>
      <c r="D36" s="573">
        <v>206.47739874000001</v>
      </c>
      <c r="E36" s="573">
        <v>179.42570207</v>
      </c>
      <c r="F36" s="573">
        <v>183.48740079999999</v>
      </c>
      <c r="G36" s="572">
        <v>15643</v>
      </c>
      <c r="H36" s="572">
        <v>11043</v>
      </c>
      <c r="I36" s="572">
        <v>23964</v>
      </c>
      <c r="J36" s="572">
        <v>50650</v>
      </c>
      <c r="S36"/>
      <c r="T36"/>
      <c r="U36"/>
      <c r="V36"/>
      <c r="W36"/>
      <c r="X36"/>
      <c r="Y36"/>
      <c r="Z36"/>
    </row>
    <row r="37" spans="1:26">
      <c r="A37" s="572">
        <f t="shared" si="0"/>
        <v>2013</v>
      </c>
      <c r="B37" s="572" t="s">
        <v>804</v>
      </c>
      <c r="C37" s="573">
        <v>171.47708752</v>
      </c>
      <c r="D37" s="573">
        <v>207.72202172999999</v>
      </c>
      <c r="E37" s="573">
        <v>179.38565507999999</v>
      </c>
      <c r="F37" s="573">
        <v>181.92352853</v>
      </c>
      <c r="G37" s="572">
        <v>17895</v>
      </c>
      <c r="H37" s="572">
        <v>9805</v>
      </c>
      <c r="I37" s="572">
        <v>26012</v>
      </c>
      <c r="J37" s="572">
        <v>53712</v>
      </c>
      <c r="S37"/>
      <c r="T37"/>
      <c r="U37"/>
      <c r="V37"/>
      <c r="W37"/>
      <c r="X37"/>
      <c r="Y37"/>
      <c r="Z37"/>
    </row>
    <row r="38" spans="1:26">
      <c r="A38" s="572">
        <f t="shared" si="0"/>
        <v>2013</v>
      </c>
      <c r="B38" s="572" t="s">
        <v>805</v>
      </c>
      <c r="C38" s="573">
        <v>175.16481865</v>
      </c>
      <c r="D38" s="573">
        <v>210.49585956000001</v>
      </c>
      <c r="E38" s="573">
        <v>179.3001209</v>
      </c>
      <c r="F38" s="573">
        <v>183.13094709000001</v>
      </c>
      <c r="G38" s="572">
        <v>19067</v>
      </c>
      <c r="H38" s="572">
        <v>9428</v>
      </c>
      <c r="I38" s="572">
        <v>27698</v>
      </c>
      <c r="J38" s="572">
        <v>56193</v>
      </c>
      <c r="S38"/>
      <c r="T38"/>
      <c r="U38"/>
      <c r="V38"/>
      <c r="W38"/>
      <c r="X38"/>
      <c r="Y38"/>
      <c r="Z38"/>
    </row>
    <row r="39" spans="1:26">
      <c r="A39" s="576">
        <v>2014</v>
      </c>
      <c r="B39" s="638" t="s">
        <v>943</v>
      </c>
      <c r="C39" s="639">
        <v>171.84747278</v>
      </c>
      <c r="D39" s="639">
        <v>206.63059502999999</v>
      </c>
      <c r="E39" s="639">
        <v>179.30660291000001</v>
      </c>
      <c r="F39" s="639">
        <v>181.62374697000001</v>
      </c>
      <c r="G39" s="640">
        <v>19339</v>
      </c>
      <c r="H39" s="640">
        <v>10268</v>
      </c>
      <c r="I39" s="640">
        <v>29220</v>
      </c>
      <c r="J39" s="640">
        <v>58827</v>
      </c>
      <c r="K39" s="577"/>
      <c r="S39"/>
      <c r="T39"/>
      <c r="U39"/>
      <c r="V39"/>
      <c r="W39"/>
      <c r="X39"/>
      <c r="Y39"/>
      <c r="Z39"/>
    </row>
    <row r="40" spans="1:26">
      <c r="A40" s="576">
        <v>2014</v>
      </c>
      <c r="B40" s="638" t="s">
        <v>944</v>
      </c>
      <c r="C40" s="639">
        <v>173.11647379999999</v>
      </c>
      <c r="D40" s="639">
        <v>210.44156244999999</v>
      </c>
      <c r="E40" s="639">
        <v>180.87617370999999</v>
      </c>
      <c r="F40" s="639">
        <v>184.40478827000001</v>
      </c>
      <c r="G40" s="640">
        <v>17877</v>
      </c>
      <c r="H40" s="640">
        <v>12071</v>
      </c>
      <c r="I40" s="640">
        <v>31879</v>
      </c>
      <c r="J40" s="640">
        <v>61827</v>
      </c>
      <c r="K40" s="577"/>
      <c r="S40"/>
      <c r="T40"/>
      <c r="U40"/>
      <c r="V40"/>
      <c r="W40"/>
      <c r="X40"/>
      <c r="Y40"/>
      <c r="Z40"/>
    </row>
    <row r="41" spans="1:26">
      <c r="A41" s="576">
        <v>2014</v>
      </c>
      <c r="B41" s="638" t="s">
        <v>945</v>
      </c>
      <c r="C41" s="639">
        <v>170.21805748</v>
      </c>
      <c r="D41" s="639">
        <v>210.72405981</v>
      </c>
      <c r="E41" s="639">
        <v>182.69315784</v>
      </c>
      <c r="F41" s="639">
        <v>183.77242025999999</v>
      </c>
      <c r="G41" s="640">
        <v>19450</v>
      </c>
      <c r="H41" s="640">
        <v>11187</v>
      </c>
      <c r="I41" s="640">
        <v>35094</v>
      </c>
      <c r="J41" s="640">
        <v>65731</v>
      </c>
      <c r="K41" s="577"/>
      <c r="S41"/>
      <c r="T41"/>
      <c r="U41"/>
      <c r="V41"/>
      <c r="W41"/>
      <c r="X41"/>
      <c r="Y41"/>
      <c r="Z41"/>
    </row>
    <row r="42" spans="1:26">
      <c r="A42" s="576">
        <v>2014</v>
      </c>
      <c r="B42" s="638" t="s">
        <v>946</v>
      </c>
      <c r="C42" s="639">
        <v>167.32728815999999</v>
      </c>
      <c r="D42" s="639">
        <v>212.28187098999999</v>
      </c>
      <c r="E42" s="639">
        <v>182.74797104999999</v>
      </c>
      <c r="F42" s="639">
        <v>182.54767100000001</v>
      </c>
      <c r="G42" s="640">
        <v>20817</v>
      </c>
      <c r="H42" s="640">
        <v>10416</v>
      </c>
      <c r="I42" s="640">
        <v>35603</v>
      </c>
      <c r="J42" s="640">
        <v>66836</v>
      </c>
      <c r="K42" s="577"/>
      <c r="S42"/>
      <c r="T42"/>
      <c r="U42"/>
      <c r="V42"/>
      <c r="W42"/>
      <c r="X42"/>
      <c r="Y42"/>
      <c r="Z42"/>
    </row>
    <row r="43" spans="1:26" s="577" customFormat="1">
      <c r="A43" s="572">
        <v>2015</v>
      </c>
      <c r="B43" s="572" t="s">
        <v>999</v>
      </c>
      <c r="C43" s="573">
        <v>167.40690877</v>
      </c>
      <c r="D43" s="573">
        <v>209.35773159999999</v>
      </c>
      <c r="E43" s="573">
        <v>183.03472715999999</v>
      </c>
      <c r="F43" s="573">
        <v>182.61004463</v>
      </c>
      <c r="G43" s="572">
        <v>20672</v>
      </c>
      <c r="H43" s="572">
        <v>11190</v>
      </c>
      <c r="I43" s="572">
        <v>35256</v>
      </c>
      <c r="J43" s="572">
        <v>67118</v>
      </c>
      <c r="S43"/>
      <c r="T43"/>
      <c r="U43"/>
      <c r="V43"/>
      <c r="W43"/>
      <c r="X43"/>
      <c r="Y43"/>
      <c r="Z43"/>
    </row>
    <row r="44" spans="1:26" s="577" customFormat="1">
      <c r="A44" s="572">
        <v>2015</v>
      </c>
      <c r="B44" s="572" t="s">
        <v>1000</v>
      </c>
      <c r="C44" s="573">
        <v>169.96981129</v>
      </c>
      <c r="D44" s="573">
        <v>209.66069701999999</v>
      </c>
      <c r="E44" s="573">
        <v>182.37231603999999</v>
      </c>
      <c r="F44" s="573">
        <v>184.04270005999999</v>
      </c>
      <c r="G44" s="572">
        <v>18464</v>
      </c>
      <c r="H44" s="572">
        <v>12523</v>
      </c>
      <c r="I44" s="572">
        <v>36502</v>
      </c>
      <c r="J44" s="572">
        <v>67489</v>
      </c>
      <c r="S44"/>
      <c r="T44"/>
      <c r="U44"/>
      <c r="V44"/>
      <c r="W44"/>
      <c r="X44"/>
      <c r="Y44"/>
      <c r="Z44"/>
    </row>
    <row r="45" spans="1:26">
      <c r="A45" s="572">
        <v>2015</v>
      </c>
      <c r="B45" s="572" t="s">
        <v>1001</v>
      </c>
      <c r="C45" s="573">
        <v>167.95817475000001</v>
      </c>
      <c r="D45" s="573">
        <v>205.76801576</v>
      </c>
      <c r="E45" s="573">
        <v>181.64781699</v>
      </c>
      <c r="F45" s="573">
        <v>181.90850581999999</v>
      </c>
      <c r="G45" s="572">
        <v>20181</v>
      </c>
      <c r="H45" s="572">
        <v>12218</v>
      </c>
      <c r="I45" s="572">
        <v>38298</v>
      </c>
      <c r="J45" s="572">
        <v>70697</v>
      </c>
      <c r="S45"/>
      <c r="T45"/>
      <c r="U45"/>
      <c r="V45"/>
      <c r="W45"/>
      <c r="X45"/>
      <c r="Y45"/>
      <c r="Z45"/>
    </row>
    <row r="46" spans="1:26">
      <c r="A46" s="572">
        <v>2015</v>
      </c>
      <c r="B46" s="572" t="s">
        <v>1002</v>
      </c>
      <c r="C46" s="573">
        <v>168.57991084</v>
      </c>
      <c r="D46" s="573">
        <v>204.82382724999999</v>
      </c>
      <c r="E46" s="573">
        <v>181.12337024000001</v>
      </c>
      <c r="F46" s="573">
        <v>181.24893789999999</v>
      </c>
      <c r="G46" s="572">
        <v>21295</v>
      </c>
      <c r="H46" s="572">
        <v>11636</v>
      </c>
      <c r="I46" s="572">
        <v>36080</v>
      </c>
      <c r="J46" s="572">
        <v>69011</v>
      </c>
      <c r="S46"/>
      <c r="T46"/>
      <c r="U46"/>
      <c r="V46"/>
      <c r="W46"/>
      <c r="X46"/>
      <c r="Y46"/>
      <c r="Z46"/>
    </row>
    <row r="47" spans="1:26" s="577" customFormat="1">
      <c r="A47" s="576">
        <v>2016</v>
      </c>
      <c r="B47" s="638" t="s">
        <v>1054</v>
      </c>
      <c r="C47" s="639">
        <v>167.60752797000001</v>
      </c>
      <c r="D47" s="639">
        <v>202.37345121999999</v>
      </c>
      <c r="E47" s="639">
        <v>181.37467420999999</v>
      </c>
      <c r="F47" s="639">
        <v>181.05717154999999</v>
      </c>
      <c r="G47" s="640">
        <v>20545</v>
      </c>
      <c r="H47" s="640">
        <v>12424</v>
      </c>
      <c r="I47" s="640">
        <v>36187</v>
      </c>
      <c r="J47" s="640">
        <v>69156</v>
      </c>
      <c r="S47"/>
      <c r="T47"/>
      <c r="U47"/>
      <c r="V47"/>
      <c r="W47"/>
      <c r="X47"/>
      <c r="Y47"/>
      <c r="Z47"/>
    </row>
    <row r="48" spans="1:26" s="577" customFormat="1">
      <c r="A48" s="576">
        <v>2016</v>
      </c>
      <c r="B48" s="638" t="s">
        <v>1055</v>
      </c>
      <c r="C48" s="639">
        <v>170.06044634</v>
      </c>
      <c r="D48" s="639">
        <v>203.71903254</v>
      </c>
      <c r="E48" s="639">
        <v>181.54830292</v>
      </c>
      <c r="F48" s="639">
        <v>182.73293411</v>
      </c>
      <c r="G48" s="640">
        <v>19435</v>
      </c>
      <c r="H48" s="640">
        <v>13842</v>
      </c>
      <c r="I48" s="640">
        <v>37311</v>
      </c>
      <c r="J48" s="640">
        <v>70588</v>
      </c>
      <c r="S48"/>
      <c r="T48"/>
      <c r="U48"/>
      <c r="V48"/>
      <c r="W48"/>
      <c r="X48"/>
      <c r="Y48"/>
      <c r="Z48"/>
    </row>
    <row r="49" spans="1:26" s="577" customFormat="1">
      <c r="A49" s="576">
        <v>2016</v>
      </c>
      <c r="B49" s="638" t="s">
        <v>1056</v>
      </c>
      <c r="C49" s="639">
        <v>167.39119789</v>
      </c>
      <c r="D49" s="639">
        <v>204.48011141000001</v>
      </c>
      <c r="E49" s="639">
        <v>180.90000479</v>
      </c>
      <c r="F49" s="639">
        <v>181.38427075999999</v>
      </c>
      <c r="G49" s="640">
        <v>22035</v>
      </c>
      <c r="H49" s="640">
        <v>14175</v>
      </c>
      <c r="I49" s="640">
        <v>39330</v>
      </c>
      <c r="J49" s="640">
        <v>75540</v>
      </c>
      <c r="S49"/>
      <c r="T49"/>
      <c r="U49"/>
      <c r="V49"/>
      <c r="W49"/>
      <c r="X49"/>
      <c r="Y49"/>
      <c r="Z49"/>
    </row>
    <row r="50" spans="1:26" s="577" customFormat="1">
      <c r="A50" s="576">
        <v>2017</v>
      </c>
      <c r="B50" s="638" t="s">
        <v>1057</v>
      </c>
      <c r="C50" s="639">
        <v>166.96295928000001</v>
      </c>
      <c r="D50" s="639">
        <v>204.55639717</v>
      </c>
      <c r="E50" s="639">
        <v>179.68373514999999</v>
      </c>
      <c r="F50" s="639">
        <v>180.12116902</v>
      </c>
      <c r="G50" s="640">
        <v>24199</v>
      </c>
      <c r="H50" s="640">
        <v>13732</v>
      </c>
      <c r="I50" s="640">
        <v>39158</v>
      </c>
      <c r="J50" s="640">
        <v>77089</v>
      </c>
      <c r="S50"/>
      <c r="T50"/>
      <c r="U50"/>
      <c r="V50"/>
      <c r="W50"/>
      <c r="X50"/>
      <c r="Y50"/>
      <c r="Z50"/>
    </row>
    <row r="51" spans="1:26" s="577" customFormat="1">
      <c r="A51" s="572">
        <v>2017</v>
      </c>
      <c r="B51" s="637" t="s">
        <v>1136</v>
      </c>
      <c r="C51" s="573">
        <v>165.62492724000001</v>
      </c>
      <c r="D51" s="573">
        <v>203.68728536</v>
      </c>
      <c r="E51" s="573">
        <v>179.35000801000001</v>
      </c>
      <c r="F51" s="573">
        <v>179.72630427000001</v>
      </c>
      <c r="G51" s="572">
        <v>23272</v>
      </c>
      <c r="H51" s="572">
        <v>14323</v>
      </c>
      <c r="I51" s="572">
        <v>39931</v>
      </c>
      <c r="J51" s="572">
        <v>77526</v>
      </c>
      <c r="S51"/>
      <c r="T51"/>
      <c r="U51"/>
      <c r="V51"/>
      <c r="W51"/>
      <c r="X51"/>
      <c r="Y51"/>
      <c r="Z51"/>
    </row>
    <row r="52" spans="1:26" s="577" customFormat="1">
      <c r="A52" s="572">
        <v>2017</v>
      </c>
      <c r="B52" s="637" t="s">
        <v>1137</v>
      </c>
      <c r="C52" s="573">
        <v>165.97938482999999</v>
      </c>
      <c r="D52" s="573">
        <v>205.15505906000001</v>
      </c>
      <c r="E52" s="573">
        <v>180.12946869000001</v>
      </c>
      <c r="F52" s="573">
        <v>181.67835435000001</v>
      </c>
      <c r="G52" s="572">
        <v>21002</v>
      </c>
      <c r="H52" s="572">
        <v>16703</v>
      </c>
      <c r="I52" s="572">
        <v>40301</v>
      </c>
      <c r="J52" s="572">
        <v>78006</v>
      </c>
      <c r="S52"/>
      <c r="T52"/>
      <c r="U52"/>
      <c r="V52"/>
      <c r="W52"/>
      <c r="X52"/>
      <c r="Y52"/>
      <c r="Z52"/>
    </row>
    <row r="53" spans="1:26" s="577" customFormat="1">
      <c r="A53" s="572">
        <v>2017</v>
      </c>
      <c r="B53" s="637" t="s">
        <v>1138</v>
      </c>
      <c r="C53" s="573">
        <v>162.88608868</v>
      </c>
      <c r="D53" s="573">
        <v>204.56927848999999</v>
      </c>
      <c r="E53" s="573">
        <v>180.15228683999999</v>
      </c>
      <c r="F53" s="573">
        <v>179.92934453000001</v>
      </c>
      <c r="G53" s="572">
        <v>22060</v>
      </c>
      <c r="H53" s="572">
        <v>14875</v>
      </c>
      <c r="I53" s="572">
        <v>42411</v>
      </c>
      <c r="J53" s="572">
        <v>79346</v>
      </c>
      <c r="S53"/>
      <c r="T53"/>
      <c r="U53"/>
      <c r="V53"/>
      <c r="W53"/>
      <c r="X53"/>
      <c r="Y53"/>
      <c r="Z53"/>
    </row>
    <row r="54" spans="1:26" s="577" customFormat="1">
      <c r="A54" s="572">
        <v>2017</v>
      </c>
      <c r="B54" s="637" t="s">
        <v>1139</v>
      </c>
      <c r="C54" s="573">
        <v>163.39331257000001</v>
      </c>
      <c r="D54" s="573">
        <v>206.41858521</v>
      </c>
      <c r="E54" s="573">
        <v>177.13197104</v>
      </c>
      <c r="F54" s="573">
        <v>177.955468</v>
      </c>
      <c r="G54" s="572">
        <v>25313</v>
      </c>
      <c r="H54" s="572">
        <v>14191</v>
      </c>
      <c r="I54" s="572">
        <v>42876</v>
      </c>
      <c r="J54" s="572">
        <v>82380</v>
      </c>
      <c r="S54"/>
      <c r="T54"/>
      <c r="U54"/>
      <c r="V54"/>
      <c r="W54"/>
      <c r="X54"/>
      <c r="Y54"/>
      <c r="Z54"/>
    </row>
    <row r="55" spans="1:26" s="577" customFormat="1">
      <c r="A55" s="576">
        <v>2018</v>
      </c>
      <c r="B55" s="638" t="s">
        <v>1210</v>
      </c>
      <c r="C55" s="639">
        <v>163.40174676000001</v>
      </c>
      <c r="D55" s="639">
        <v>204.65543654000001</v>
      </c>
      <c r="E55" s="639">
        <v>176.62060450000001</v>
      </c>
      <c r="F55" s="639">
        <v>178.22826266000001</v>
      </c>
      <c r="G55" s="640">
        <v>23114</v>
      </c>
      <c r="H55" s="640">
        <v>15248</v>
      </c>
      <c r="I55" s="640">
        <v>37484</v>
      </c>
      <c r="J55" s="640">
        <v>75846</v>
      </c>
      <c r="S55"/>
      <c r="T55"/>
      <c r="U55"/>
      <c r="V55"/>
      <c r="W55"/>
      <c r="X55"/>
      <c r="Y55"/>
      <c r="Z55"/>
    </row>
    <row r="56" spans="1:26" s="577" customFormat="1">
      <c r="A56" s="576">
        <v>2018</v>
      </c>
      <c r="B56" s="638" t="s">
        <v>1211</v>
      </c>
      <c r="C56" s="639">
        <v>165.31650388</v>
      </c>
      <c r="D56" s="639">
        <v>204.16488713999999</v>
      </c>
      <c r="E56" s="639">
        <v>173.99088202999999</v>
      </c>
      <c r="F56" s="639">
        <v>178.04827037999999</v>
      </c>
      <c r="G56" s="640">
        <v>21360</v>
      </c>
      <c r="H56" s="640">
        <v>16085</v>
      </c>
      <c r="I56" s="640">
        <v>36510</v>
      </c>
      <c r="J56" s="640">
        <v>73955</v>
      </c>
      <c r="S56"/>
      <c r="T56"/>
      <c r="U56"/>
      <c r="V56"/>
      <c r="W56"/>
      <c r="X56"/>
      <c r="Y56"/>
      <c r="Z56"/>
    </row>
    <row r="57" spans="1:26" s="577" customFormat="1">
      <c r="A57" s="576">
        <v>2018</v>
      </c>
      <c r="B57" s="638" t="s">
        <v>1212</v>
      </c>
      <c r="C57" s="639">
        <v>160.98369209000001</v>
      </c>
      <c r="D57" s="639">
        <v>205.30336582999999</v>
      </c>
      <c r="E57" s="639">
        <v>170.75284529999999</v>
      </c>
      <c r="F57" s="639">
        <v>174.61891584</v>
      </c>
      <c r="G57" s="640">
        <v>22112</v>
      </c>
      <c r="H57" s="640">
        <v>14670</v>
      </c>
      <c r="I57" s="640">
        <v>38447</v>
      </c>
      <c r="J57" s="640">
        <v>75229</v>
      </c>
      <c r="S57"/>
      <c r="T57"/>
      <c r="U57"/>
      <c r="V57"/>
      <c r="W57"/>
      <c r="X57"/>
      <c r="Y57"/>
      <c r="Z57"/>
    </row>
    <row r="58" spans="1:26" s="577" customFormat="1">
      <c r="A58" s="576">
        <v>2018</v>
      </c>
      <c r="B58" s="638" t="s">
        <v>1213</v>
      </c>
      <c r="C58" s="639">
        <v>161.46663022999999</v>
      </c>
      <c r="D58" s="639">
        <v>206.39132762</v>
      </c>
      <c r="E58" s="639">
        <v>167.02132825999999</v>
      </c>
      <c r="F58" s="639">
        <v>173.18572209999999</v>
      </c>
      <c r="G58" s="640">
        <v>24900</v>
      </c>
      <c r="H58" s="640">
        <v>15070</v>
      </c>
      <c r="I58" s="640">
        <v>33840</v>
      </c>
      <c r="J58" s="640">
        <v>73810</v>
      </c>
      <c r="S58"/>
      <c r="T58"/>
      <c r="U58"/>
      <c r="V58"/>
      <c r="W58"/>
      <c r="X58"/>
      <c r="Y58"/>
      <c r="Z58"/>
    </row>
    <row r="59" spans="1:26">
      <c r="A59" s="568"/>
      <c r="B59" s="563"/>
    </row>
    <row r="60" spans="1:26">
      <c r="A60" s="568"/>
      <c r="B60" s="563"/>
    </row>
    <row r="61" spans="1:26" ht="25.5">
      <c r="C61" s="571" t="s">
        <v>98</v>
      </c>
      <c r="D61" s="571" t="s">
        <v>99</v>
      </c>
      <c r="E61" s="571" t="s">
        <v>100</v>
      </c>
      <c r="F61" s="571" t="s">
        <v>987</v>
      </c>
    </row>
    <row r="62" spans="1:26">
      <c r="B62" s="549">
        <v>2005</v>
      </c>
      <c r="C62" s="564">
        <f>SUMPRODUCT(C4:C6,G4:G6)/SUM(G4:G6)</f>
        <v>218.5189744583098</v>
      </c>
      <c r="D62" s="564">
        <f>SUMPRODUCT(D4:D6,H4:H6)/SUM(H4:H6)</f>
        <v>238.69437836980546</v>
      </c>
      <c r="E62" s="564">
        <f>SUMPRODUCT(E4:E6,I4:I6)/SUM(I4:I6)</f>
        <v>197.38829293107804</v>
      </c>
      <c r="F62" s="564">
        <f>SUMPRODUCT(F4:F6,J4:J6)/SUM(J4:J6)</f>
        <v>207.44976383143671</v>
      </c>
    </row>
    <row r="63" spans="1:26">
      <c r="B63" s="549">
        <v>2006</v>
      </c>
      <c r="C63" s="564">
        <f>SUMPRODUCT(C7:C10,G7:G10)/SUM(G7:G10)</f>
        <v>214.63313589527706</v>
      </c>
      <c r="D63" s="564">
        <f>SUMPRODUCT(D7:D10,H7:H10)/SUM(H7:H10)</f>
        <v>233.70194224411676</v>
      </c>
      <c r="E63" s="564">
        <f>SUMPRODUCT(E7:E10,I7:I10)/SUM(I7:I10)</f>
        <v>193.87848364279745</v>
      </c>
      <c r="F63" s="564">
        <f>SUMPRODUCT(F7:F10,J7:J10)/SUM(J7:J10)</f>
        <v>205.06226971969201</v>
      </c>
    </row>
    <row r="64" spans="1:26">
      <c r="B64" s="549">
        <v>2007</v>
      </c>
      <c r="C64" s="564">
        <f>SUMPRODUCT(C11:C14,G11:G14)/SUM(G11:G14)</f>
        <v>212.13705633457903</v>
      </c>
      <c r="D64" s="564">
        <f t="shared" ref="D64:F64" si="1">SUMPRODUCT(D11:D14,H11:H14)/SUM(H11:H14)</f>
        <v>225.13274302131219</v>
      </c>
      <c r="E64" s="564">
        <f t="shared" si="1"/>
        <v>198.37091297321658</v>
      </c>
      <c r="F64" s="564">
        <f t="shared" si="1"/>
        <v>206.22533495397863</v>
      </c>
    </row>
    <row r="65" spans="2:11">
      <c r="B65" s="549">
        <v>2008</v>
      </c>
      <c r="C65" s="564">
        <f>SUMPRODUCT(C15:C18,G15:G18)/SUM(G15:G18)</f>
        <v>202.41392311884115</v>
      </c>
      <c r="D65" s="564">
        <f t="shared" ref="D65:F65" si="2">SUMPRODUCT(D15:D18,H15:H18)/SUM(H15:H18)</f>
        <v>219.65406087891364</v>
      </c>
      <c r="E65" s="564">
        <f t="shared" si="2"/>
        <v>199.19314263598662</v>
      </c>
      <c r="F65" s="564">
        <f t="shared" si="2"/>
        <v>203.30397167102035</v>
      </c>
    </row>
    <row r="66" spans="2:11">
      <c r="B66" s="549">
        <v>2009</v>
      </c>
      <c r="C66" s="564">
        <f>SUMPRODUCT(C19:C22,G19:G22)/SUM(G19:G22)</f>
        <v>198.06751920357206</v>
      </c>
      <c r="D66" s="564">
        <f t="shared" ref="D66:F66" si="3">SUMPRODUCT(D19:D22,H19:H22)/SUM(H19:H22)</f>
        <v>213.43429193239598</v>
      </c>
      <c r="E66" s="564">
        <f t="shared" si="3"/>
        <v>190.70760328507751</v>
      </c>
      <c r="F66" s="564">
        <f t="shared" si="3"/>
        <v>196.57872920604424</v>
      </c>
    </row>
    <row r="67" spans="2:11">
      <c r="B67" s="549">
        <v>2010</v>
      </c>
      <c r="C67" s="564">
        <f>SUMPRODUCT(C23:C26,G23:G26)/SUM(G23:G26)</f>
        <v>194.22089586629446</v>
      </c>
      <c r="D67" s="564">
        <f t="shared" ref="D67:F67" si="4">SUMPRODUCT(D23:D26,H23:H26)/SUM(H23:H26)</f>
        <v>216.7030034318249</v>
      </c>
      <c r="E67" s="564">
        <f t="shared" si="4"/>
        <v>191.61589468273777</v>
      </c>
      <c r="F67" s="564">
        <f t="shared" si="4"/>
        <v>196.00984588143658</v>
      </c>
    </row>
    <row r="68" spans="2:11">
      <c r="B68" s="549">
        <v>2011</v>
      </c>
      <c r="C68" s="564">
        <f>SUMPRODUCT(C27:C30,G27:G30)/SUM(G27:G30)</f>
        <v>187.64102162815274</v>
      </c>
      <c r="D68" s="564">
        <f t="shared" ref="D68:F68" si="5">SUMPRODUCT(D27:D30,H27:H30)/SUM(H27:H30)</f>
        <v>214.20324178660991</v>
      </c>
      <c r="E68" s="564">
        <f t="shared" si="5"/>
        <v>193.35012713831847</v>
      </c>
      <c r="F68" s="564">
        <f t="shared" si="5"/>
        <v>194.85437845046354</v>
      </c>
    </row>
    <row r="69" spans="2:11">
      <c r="B69" s="549">
        <v>2012</v>
      </c>
      <c r="C69" s="564">
        <f>SUMPRODUCT(C31:C34,G31:G34)/SUM(G31:G34)</f>
        <v>179.7807103169946</v>
      </c>
      <c r="D69" s="564">
        <f t="shared" ref="D69:F69" si="6">SUMPRODUCT(D31:D34,H31:H34)/SUM(H31:H34)</f>
        <v>208.09795208920704</v>
      </c>
      <c r="E69" s="564">
        <f t="shared" si="6"/>
        <v>181.72008019109492</v>
      </c>
      <c r="F69" s="564">
        <f t="shared" si="6"/>
        <v>185.89442054421767</v>
      </c>
      <c r="H69" s="577"/>
      <c r="I69" s="577"/>
      <c r="J69" s="577"/>
    </row>
    <row r="70" spans="2:11">
      <c r="B70" s="549">
        <v>2013</v>
      </c>
      <c r="C70" s="564">
        <f>SUMPRODUCT(C35:C38,G35:G38)/SUM(G35:G38)</f>
        <v>173.61340610770881</v>
      </c>
      <c r="D70" s="564">
        <f t="shared" ref="D70:F70" si="7">SUMPRODUCT(D35:D38,H35:H38)/SUM(H35:H38)</f>
        <v>207.50725180015434</v>
      </c>
      <c r="E70" s="564">
        <f t="shared" si="7"/>
        <v>179.07883008170475</v>
      </c>
      <c r="F70" s="564">
        <f t="shared" si="7"/>
        <v>182.67692994774634</v>
      </c>
    </row>
    <row r="71" spans="2:11">
      <c r="B71" s="549">
        <v>2014</v>
      </c>
      <c r="C71" s="564">
        <f>SUMPRODUCT(C39:C42,G39:G42)/SUM(G39:G42)</f>
        <v>170.51682115854754</v>
      </c>
      <c r="D71" s="564">
        <f t="shared" ref="D71:F71" si="8">SUMPRODUCT(D39:D42,H39:H42)/SUM(H39:H42)</f>
        <v>210.05919337827817</v>
      </c>
      <c r="E71" s="564">
        <f t="shared" si="8"/>
        <v>181.5176498016738</v>
      </c>
      <c r="F71" s="564">
        <f t="shared" si="8"/>
        <v>183.10438748144722</v>
      </c>
    </row>
    <row r="72" spans="2:11">
      <c r="B72" s="549">
        <v>2015</v>
      </c>
      <c r="C72" s="564">
        <f>SUMPRODUCT(C43:C46,G43:G46)/SUM(G43:G46)</f>
        <v>168.44181188556976</v>
      </c>
      <c r="D72" s="564">
        <f t="shared" ref="D72:F72" si="9">SUMPRODUCT(D43:D46,H43:H46)/SUM(H43:H46)</f>
        <v>207.40634464696407</v>
      </c>
      <c r="E72" s="564">
        <f t="shared" si="9"/>
        <v>182.03389934162192</v>
      </c>
      <c r="F72" s="564">
        <f t="shared" si="9"/>
        <v>182.43929369228485</v>
      </c>
    </row>
    <row r="73" spans="2:11">
      <c r="B73" s="549">
        <v>2016</v>
      </c>
      <c r="C73" s="564">
        <f>SUMPRODUCT(C47:C50,G47:G50)/SUM(G47:G50)</f>
        <v>167.92427139309649</v>
      </c>
      <c r="D73" s="564">
        <f>SUMPRODUCT(D47:D50,H47:H50)/SUM(H47:H50)</f>
        <v>203.82184172098926</v>
      </c>
      <c r="E73" s="564">
        <f>SUMPRODUCT(E47:E50,I47:I50)/SUM(I47:I50)</f>
        <v>180.85880906978136</v>
      </c>
      <c r="F73" s="564">
        <f>SUMPRODUCT(F47:F50,J47:J50)/SUM(J47:J50)</f>
        <v>181.29947266150316</v>
      </c>
      <c r="G73" s="578" t="s">
        <v>1058</v>
      </c>
      <c r="H73" s="579"/>
      <c r="I73" s="579"/>
      <c r="J73" s="579"/>
      <c r="K73" s="579"/>
    </row>
    <row r="74" spans="2:11">
      <c r="B74" s="549">
        <v>2017</v>
      </c>
      <c r="C74" s="564">
        <f>SUMPRODUCT(C51:C54,G51:G54)/SUM(G51:G54)</f>
        <v>164.43052565053029</v>
      </c>
      <c r="D74" s="564">
        <f t="shared" ref="D74:F74" si="10">SUMPRODUCT(D51:D54,H51:H54)/SUM(H51:H54)</f>
        <v>204.95859848140051</v>
      </c>
      <c r="E74" s="564">
        <f t="shared" si="10"/>
        <v>179.17080163005625</v>
      </c>
      <c r="F74" s="564">
        <f t="shared" si="10"/>
        <v>179.79722622969163</v>
      </c>
      <c r="G74" s="579"/>
      <c r="H74" s="579"/>
      <c r="I74" s="579"/>
      <c r="J74" s="579"/>
      <c r="K74" s="579"/>
    </row>
    <row r="75" spans="2:11">
      <c r="B75" s="549">
        <v>2018</v>
      </c>
      <c r="C75" s="564">
        <f>SUMPRODUCT(C55:C58,G55:G58)/SUM(G55:G58)</f>
        <v>162.7376755974523</v>
      </c>
      <c r="D75" s="564">
        <f t="shared" ref="D75:F75" si="11">SUMPRODUCT(D55:D58,H55:H58)/SUM(H55:H58)</f>
        <v>205.11021220454734</v>
      </c>
      <c r="E75" s="564">
        <f t="shared" si="11"/>
        <v>172.20138113330373</v>
      </c>
      <c r="F75" s="564">
        <f t="shared" si="11"/>
        <v>176.029665418256</v>
      </c>
    </row>
    <row r="77" spans="2:11">
      <c r="F77" s="659"/>
    </row>
  </sheetData>
  <hyperlinks>
    <hyperlink ref="M1:N1" location="Contents!A1" display="Back to Contents" xr:uid="{00000000-0004-0000-3200-000000000000}"/>
  </hyperlinks>
  <pageMargins left="0.75" right="0.75" top="1" bottom="1" header="0.5" footer="0.5"/>
  <pageSetup paperSize="9" orientation="portrait" r:id="rId1"/>
  <headerFooter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5" tint="0.39997558519241921"/>
  </sheetPr>
  <dimension ref="A1:AD23"/>
  <sheetViews>
    <sheetView workbookViewId="0">
      <selection activeCell="M1" sqref="M1:O1"/>
    </sheetView>
  </sheetViews>
  <sheetFormatPr defaultRowHeight="12.75"/>
  <cols>
    <col min="2" max="2" width="12.85546875" customWidth="1"/>
  </cols>
  <sheetData>
    <row r="1" spans="1:30" ht="21.75" customHeight="1">
      <c r="A1" s="28" t="s">
        <v>1248</v>
      </c>
      <c r="B1" s="24"/>
      <c r="C1" s="24"/>
      <c r="D1" s="24"/>
      <c r="E1" s="24"/>
      <c r="F1" s="24"/>
      <c r="G1" s="24"/>
      <c r="H1" s="24"/>
      <c r="I1" s="24"/>
      <c r="J1" s="131"/>
      <c r="K1" s="24"/>
      <c r="L1" s="103"/>
      <c r="M1" s="693" t="s">
        <v>473</v>
      </c>
      <c r="N1" s="693"/>
      <c r="O1" s="693"/>
      <c r="P1" s="103"/>
      <c r="Q1" s="103"/>
      <c r="R1" s="103"/>
      <c r="S1" s="103"/>
      <c r="T1" s="103"/>
      <c r="U1" s="103"/>
      <c r="V1" s="103"/>
      <c r="W1" s="103"/>
      <c r="X1" s="24"/>
      <c r="Y1" s="24"/>
    </row>
    <row r="2" spans="1:30" s="44" customFormat="1" ht="9.75" customHeight="1">
      <c r="A2" s="69"/>
      <c r="J2" s="587"/>
      <c r="L2" s="128"/>
      <c r="M2" s="129"/>
      <c r="N2" s="129"/>
      <c r="O2" s="129"/>
      <c r="P2" s="128"/>
      <c r="Q2" s="128"/>
      <c r="R2" s="128"/>
      <c r="S2" s="128"/>
      <c r="T2" s="128"/>
      <c r="U2" s="128"/>
      <c r="V2" s="128"/>
      <c r="W2" s="128"/>
    </row>
    <row r="3" spans="1:30" s="591" customFormat="1" ht="10.5" customHeight="1">
      <c r="A3" s="592" t="s">
        <v>1059</v>
      </c>
      <c r="B3" s="593"/>
      <c r="C3" s="593"/>
      <c r="D3" s="593"/>
      <c r="E3" s="593"/>
      <c r="F3" s="593"/>
      <c r="G3" s="593"/>
      <c r="H3" s="589"/>
      <c r="I3" s="589"/>
      <c r="J3" s="589"/>
      <c r="K3" s="589"/>
      <c r="L3" s="589"/>
      <c r="M3" s="590"/>
      <c r="N3" s="590"/>
      <c r="O3" s="590"/>
      <c r="P3" s="589"/>
      <c r="Q3" s="589"/>
      <c r="R3" s="589"/>
      <c r="S3" s="589"/>
      <c r="T3" s="589"/>
      <c r="U3" s="589"/>
      <c r="V3" s="589"/>
      <c r="W3" s="589"/>
      <c r="X3" s="589"/>
      <c r="Y3" s="589"/>
    </row>
    <row r="4" spans="1:30" s="591" customFormat="1" ht="10.5" customHeight="1">
      <c r="A4" s="588"/>
      <c r="B4" s="589"/>
      <c r="C4" s="589"/>
      <c r="D4" s="589"/>
      <c r="E4" s="589"/>
      <c r="F4" s="589"/>
      <c r="G4" s="589"/>
      <c r="H4" s="589"/>
      <c r="I4" s="589"/>
      <c r="J4" s="589"/>
      <c r="K4" s="589"/>
      <c r="L4" s="589"/>
      <c r="M4" s="590"/>
      <c r="N4" s="590"/>
      <c r="O4" s="590"/>
      <c r="P4" s="589"/>
      <c r="Q4" s="589"/>
      <c r="R4" s="589"/>
      <c r="S4" s="589"/>
      <c r="T4" s="589"/>
      <c r="U4" s="589"/>
      <c r="V4" s="589"/>
      <c r="W4" s="589"/>
      <c r="X4" s="589"/>
      <c r="Y4" s="589"/>
    </row>
    <row r="5" spans="1:30" ht="21" customHeight="1">
      <c r="C5" s="130" t="s">
        <v>611</v>
      </c>
    </row>
    <row r="6" spans="1:30" ht="19.5" customHeight="1">
      <c r="B6" s="453"/>
      <c r="C6" s="454" t="s">
        <v>427</v>
      </c>
      <c r="D6" s="455"/>
      <c r="E6" s="455"/>
      <c r="F6" s="455"/>
      <c r="G6" s="455"/>
      <c r="H6" s="455"/>
      <c r="I6" s="456"/>
      <c r="J6" s="456"/>
      <c r="K6" s="456"/>
      <c r="L6" s="456"/>
      <c r="M6" s="456"/>
      <c r="N6" s="456"/>
      <c r="O6" s="456"/>
      <c r="P6" s="456"/>
      <c r="Q6" s="457" t="s">
        <v>405</v>
      </c>
      <c r="R6" s="458"/>
      <c r="S6" s="458"/>
      <c r="T6" s="458"/>
      <c r="U6" s="459"/>
      <c r="V6" s="459"/>
      <c r="W6" s="459"/>
      <c r="X6" s="459"/>
      <c r="Y6" s="459"/>
      <c r="Z6" s="459"/>
      <c r="AA6" s="459"/>
      <c r="AB6" s="459"/>
      <c r="AC6" s="459"/>
      <c r="AD6" s="460"/>
    </row>
    <row r="7" spans="1:30">
      <c r="B7" s="204"/>
      <c r="C7" s="461" t="s">
        <v>610</v>
      </c>
      <c r="D7" s="462"/>
      <c r="E7" s="462"/>
      <c r="F7" s="462"/>
      <c r="G7" s="462"/>
      <c r="H7" s="462"/>
      <c r="I7" s="462"/>
      <c r="J7" s="462"/>
      <c r="K7" s="462"/>
      <c r="L7" s="462"/>
      <c r="M7" s="462"/>
      <c r="N7" s="462"/>
      <c r="O7" s="462"/>
      <c r="P7" s="462"/>
      <c r="Q7" s="463" t="s">
        <v>610</v>
      </c>
      <c r="R7" s="464"/>
      <c r="S7" s="464"/>
      <c r="T7" s="464"/>
      <c r="U7" s="464"/>
      <c r="V7" s="464"/>
      <c r="W7" s="464"/>
      <c r="X7" s="464"/>
      <c r="Y7" s="464"/>
      <c r="Z7" s="464"/>
      <c r="AA7" s="464"/>
      <c r="AB7" s="464"/>
      <c r="AC7" s="464"/>
      <c r="AD7" s="465"/>
    </row>
    <row r="8" spans="1:30" ht="20.25" customHeight="1">
      <c r="B8" s="204"/>
      <c r="C8" s="466">
        <v>2005</v>
      </c>
      <c r="D8" s="467">
        <v>2006</v>
      </c>
      <c r="E8" s="467">
        <v>2007</v>
      </c>
      <c r="F8" s="467">
        <v>2008</v>
      </c>
      <c r="G8" s="467">
        <v>2009</v>
      </c>
      <c r="H8" s="467">
        <v>2010</v>
      </c>
      <c r="I8" s="467">
        <v>2011</v>
      </c>
      <c r="J8" s="467">
        <v>2012</v>
      </c>
      <c r="K8" s="468">
        <v>2013</v>
      </c>
      <c r="L8" s="468">
        <v>2014</v>
      </c>
      <c r="M8" s="468">
        <v>2015</v>
      </c>
      <c r="N8" s="468">
        <v>2016</v>
      </c>
      <c r="O8" s="468">
        <v>2017</v>
      </c>
      <c r="P8" s="468">
        <v>2018</v>
      </c>
      <c r="Q8" s="469">
        <v>2005</v>
      </c>
      <c r="R8" s="185">
        <v>2006</v>
      </c>
      <c r="S8" s="185">
        <v>2007</v>
      </c>
      <c r="T8" s="185">
        <v>2008</v>
      </c>
      <c r="U8" s="185">
        <v>2009</v>
      </c>
      <c r="V8" s="185">
        <v>2010</v>
      </c>
      <c r="W8" s="185">
        <v>2011</v>
      </c>
      <c r="X8" s="185">
        <v>2012</v>
      </c>
      <c r="Y8" s="185">
        <v>2013</v>
      </c>
      <c r="Z8" s="185">
        <v>2014</v>
      </c>
      <c r="AA8" s="185">
        <v>2015</v>
      </c>
      <c r="AB8" s="185">
        <v>2016</v>
      </c>
      <c r="AC8" s="185">
        <v>2017</v>
      </c>
      <c r="AD8" s="470">
        <v>2018</v>
      </c>
    </row>
    <row r="9" spans="1:30">
      <c r="B9" s="471" t="s">
        <v>604</v>
      </c>
      <c r="C9" s="472">
        <v>6.1719999999999997</v>
      </c>
      <c r="D9" s="473">
        <v>6.1516999999999999</v>
      </c>
      <c r="E9" s="473">
        <v>6.1295999999999999</v>
      </c>
      <c r="F9" s="473">
        <v>6.0975000000000001</v>
      </c>
      <c r="G9" s="473">
        <v>6.2359</v>
      </c>
      <c r="H9" s="473">
        <v>6.1360999999999999</v>
      </c>
      <c r="I9" s="473">
        <v>6.0049000000000001</v>
      </c>
      <c r="J9" s="473">
        <v>5.9035000000000002</v>
      </c>
      <c r="K9" s="473">
        <v>5.6737000000000002</v>
      </c>
      <c r="L9" s="473">
        <v>5.6345000000000001</v>
      </c>
      <c r="M9" s="473">
        <v>5.4756999999999998</v>
      </c>
      <c r="N9" s="473">
        <v>5.4798999999999998</v>
      </c>
      <c r="O9" s="473">
        <v>5.3830999999999998</v>
      </c>
      <c r="P9" s="473">
        <v>5.4401999999999999</v>
      </c>
      <c r="Q9" s="469"/>
      <c r="R9" s="474">
        <v>4.7032999999999996</v>
      </c>
      <c r="S9" s="474">
        <v>4.7980999999999998</v>
      </c>
      <c r="T9" s="474">
        <v>4.5217000000000001</v>
      </c>
      <c r="U9" s="474">
        <v>4.6401000000000003</v>
      </c>
      <c r="V9" s="474">
        <v>5.7403000000000004</v>
      </c>
      <c r="W9" s="464"/>
      <c r="X9" s="474">
        <v>4.1456</v>
      </c>
      <c r="Y9" s="474">
        <v>4.1398000000000001</v>
      </c>
      <c r="Z9" s="474">
        <v>4.1497000000000002</v>
      </c>
      <c r="AA9" s="474">
        <v>4.1456</v>
      </c>
      <c r="AB9" s="474">
        <v>6.5956000000000001</v>
      </c>
      <c r="AC9" s="474"/>
      <c r="AD9" s="475"/>
    </row>
    <row r="10" spans="1:30">
      <c r="B10" s="471" t="s">
        <v>442</v>
      </c>
      <c r="C10" s="472">
        <v>6.56</v>
      </c>
      <c r="D10" s="473">
        <v>6.6360999999999999</v>
      </c>
      <c r="E10" s="473">
        <v>6.6436999999999999</v>
      </c>
      <c r="F10" s="473">
        <v>6.5415000000000001</v>
      </c>
      <c r="G10" s="473">
        <v>6.6418999999999997</v>
      </c>
      <c r="H10" s="473">
        <v>6.5370999999999997</v>
      </c>
      <c r="I10" s="473">
        <v>6.4051</v>
      </c>
      <c r="J10" s="473">
        <v>6.3044000000000002</v>
      </c>
      <c r="K10" s="473">
        <v>6.2137000000000002</v>
      </c>
      <c r="L10" s="473">
        <v>6.1775000000000002</v>
      </c>
      <c r="M10" s="473">
        <v>6.0327999999999999</v>
      </c>
      <c r="N10" s="473">
        <v>6.0823</v>
      </c>
      <c r="O10" s="473">
        <v>6.1201999999999996</v>
      </c>
      <c r="P10" s="473">
        <v>6.2218999999999998</v>
      </c>
      <c r="Q10" s="476">
        <v>4.7168999999999999</v>
      </c>
      <c r="R10" s="474">
        <v>5.4884000000000004</v>
      </c>
      <c r="S10" s="474">
        <v>4.6566999999999998</v>
      </c>
      <c r="T10" s="474">
        <v>5.0701999999999998</v>
      </c>
      <c r="U10" s="474">
        <v>5.3094999999999999</v>
      </c>
      <c r="V10" s="474">
        <v>5.4619999999999997</v>
      </c>
      <c r="W10" s="474">
        <v>5.2428999999999997</v>
      </c>
      <c r="X10" s="474">
        <v>5.1120000000000001</v>
      </c>
      <c r="Y10" s="474">
        <v>4.8914</v>
      </c>
      <c r="Z10" s="474">
        <v>5.0324</v>
      </c>
      <c r="AA10" s="474">
        <v>4.8156999999999996</v>
      </c>
      <c r="AB10" s="474">
        <v>4.5076000000000001</v>
      </c>
      <c r="AC10" s="474">
        <v>4.6534000000000004</v>
      </c>
      <c r="AD10" s="475">
        <v>5.2656999999999998</v>
      </c>
    </row>
    <row r="11" spans="1:30">
      <c r="B11" s="471" t="s">
        <v>443</v>
      </c>
      <c r="C11" s="472">
        <v>8.3622999999999994</v>
      </c>
      <c r="D11" s="473">
        <v>8.3383000000000003</v>
      </c>
      <c r="E11" s="473">
        <v>8.2193000000000005</v>
      </c>
      <c r="F11" s="473">
        <v>8.1219000000000001</v>
      </c>
      <c r="G11" s="473">
        <v>7.9821</v>
      </c>
      <c r="H11" s="473">
        <v>7.8484999999999996</v>
      </c>
      <c r="I11" s="473">
        <v>7.6417999999999999</v>
      </c>
      <c r="J11" s="473">
        <v>7.3226000000000004</v>
      </c>
      <c r="K11" s="473">
        <v>7.1909999999999998</v>
      </c>
      <c r="L11" s="473">
        <v>7.0540000000000003</v>
      </c>
      <c r="M11" s="473">
        <v>6.9957000000000003</v>
      </c>
      <c r="N11" s="473">
        <v>6.9002999999999997</v>
      </c>
      <c r="O11" s="473">
        <v>6.8787000000000003</v>
      </c>
      <c r="P11" s="473">
        <v>6.9105999999999996</v>
      </c>
      <c r="Q11" s="476">
        <v>6.7267000000000001</v>
      </c>
      <c r="R11" s="474">
        <v>6.7287999999999997</v>
      </c>
      <c r="S11" s="474">
        <v>6.7516999999999996</v>
      </c>
      <c r="T11" s="474">
        <v>6.8023999999999996</v>
      </c>
      <c r="U11" s="474">
        <v>6.5799000000000003</v>
      </c>
      <c r="V11" s="474">
        <v>6.7946</v>
      </c>
      <c r="W11" s="474">
        <v>6.5876000000000001</v>
      </c>
      <c r="X11" s="474">
        <v>6.5690999999999997</v>
      </c>
      <c r="Y11" s="474">
        <v>6.5789999999999997</v>
      </c>
      <c r="Z11" s="474">
        <v>6.5955000000000004</v>
      </c>
      <c r="AA11" s="474">
        <v>6.4757999999999996</v>
      </c>
      <c r="AB11" s="474">
        <v>6.3209</v>
      </c>
      <c r="AC11" s="474">
        <v>6.3539000000000003</v>
      </c>
      <c r="AD11" s="475">
        <v>6.5190000000000001</v>
      </c>
    </row>
    <row r="12" spans="1:30">
      <c r="B12" s="471" t="s">
        <v>444</v>
      </c>
      <c r="C12" s="472">
        <v>9.8217999999999996</v>
      </c>
      <c r="D12" s="473">
        <v>9.6927000000000003</v>
      </c>
      <c r="E12" s="473">
        <v>9.67</v>
      </c>
      <c r="F12" s="473">
        <v>9.5808</v>
      </c>
      <c r="G12" s="473">
        <v>9.4087999999999994</v>
      </c>
      <c r="H12" s="473">
        <v>9.2568000000000001</v>
      </c>
      <c r="I12" s="473">
        <v>9.2512000000000008</v>
      </c>
      <c r="J12" s="473">
        <v>9.1487999999999996</v>
      </c>
      <c r="K12" s="473">
        <v>8.6575000000000006</v>
      </c>
      <c r="L12" s="473">
        <v>8.4475999999999996</v>
      </c>
      <c r="M12" s="473">
        <v>8.2490000000000006</v>
      </c>
      <c r="N12" s="473">
        <v>8.2917000000000005</v>
      </c>
      <c r="O12" s="473">
        <v>8.1732999999999993</v>
      </c>
      <c r="P12" s="473">
        <v>8.1331000000000007</v>
      </c>
      <c r="Q12" s="476">
        <v>9.3559000000000001</v>
      </c>
      <c r="R12" s="474">
        <v>9.1965000000000003</v>
      </c>
      <c r="S12" s="474">
        <v>8.9078999999999997</v>
      </c>
      <c r="T12" s="474">
        <v>8.8521999999999998</v>
      </c>
      <c r="U12" s="474">
        <v>8.7878000000000007</v>
      </c>
      <c r="V12" s="474">
        <v>8.7431000000000001</v>
      </c>
      <c r="W12" s="474">
        <v>8.6525999999999996</v>
      </c>
      <c r="X12" s="474">
        <v>8.2736000000000001</v>
      </c>
      <c r="Y12" s="474">
        <v>8.1363000000000003</v>
      </c>
      <c r="Z12" s="474">
        <v>8.1327999999999996</v>
      </c>
      <c r="AA12" s="474">
        <v>7.9736000000000002</v>
      </c>
      <c r="AB12" s="474">
        <v>7.7827999999999999</v>
      </c>
      <c r="AC12" s="474">
        <v>7.8282999999999996</v>
      </c>
      <c r="AD12" s="475">
        <v>7.8490000000000002</v>
      </c>
    </row>
    <row r="13" spans="1:30">
      <c r="B13" s="471" t="s">
        <v>648</v>
      </c>
      <c r="C13" s="472">
        <v>11.8218</v>
      </c>
      <c r="D13" s="473">
        <v>11.567299999999999</v>
      </c>
      <c r="E13" s="473">
        <v>11.3154</v>
      </c>
      <c r="F13" s="473">
        <v>11.114800000000001</v>
      </c>
      <c r="G13" s="473">
        <v>10.9566</v>
      </c>
      <c r="H13" s="473">
        <v>10.749499999999999</v>
      </c>
      <c r="I13" s="473">
        <v>10.591799999999999</v>
      </c>
      <c r="J13" s="473">
        <v>10.4259</v>
      </c>
      <c r="K13" s="473">
        <v>10.2018</v>
      </c>
      <c r="L13" s="473">
        <v>10.090299999999999</v>
      </c>
      <c r="M13" s="473">
        <v>10.0265</v>
      </c>
      <c r="N13" s="473">
        <v>10.021599999999999</v>
      </c>
      <c r="O13" s="473">
        <v>9.5555000000000003</v>
      </c>
      <c r="P13" s="473">
        <v>9.5845000000000002</v>
      </c>
      <c r="Q13" s="476">
        <v>10.3019</v>
      </c>
      <c r="R13" s="474">
        <v>9.6846999999999994</v>
      </c>
      <c r="S13" s="474">
        <v>9.5273000000000003</v>
      </c>
      <c r="T13" s="474">
        <v>9.6384000000000007</v>
      </c>
      <c r="U13" s="474">
        <v>9.4793000000000003</v>
      </c>
      <c r="V13" s="474">
        <v>9.5395000000000003</v>
      </c>
      <c r="W13" s="474">
        <v>9.0305</v>
      </c>
      <c r="X13" s="474">
        <v>8.9527000000000001</v>
      </c>
      <c r="Y13" s="474">
        <v>8.9254999999999995</v>
      </c>
      <c r="Z13" s="474">
        <v>8.9837000000000007</v>
      </c>
      <c r="AA13" s="474">
        <v>8.8872999999999998</v>
      </c>
      <c r="AB13" s="474">
        <v>8.7335999999999991</v>
      </c>
      <c r="AC13" s="474">
        <v>8.6367999999999991</v>
      </c>
      <c r="AD13" s="475">
        <v>8.6455000000000002</v>
      </c>
    </row>
    <row r="14" spans="1:30">
      <c r="B14" s="477" t="s">
        <v>649</v>
      </c>
      <c r="C14" s="478">
        <v>14.0467</v>
      </c>
      <c r="D14" s="479">
        <v>14.055099999999999</v>
      </c>
      <c r="E14" s="479">
        <v>13.9902</v>
      </c>
      <c r="F14" s="479">
        <v>14.033799999999999</v>
      </c>
      <c r="G14" s="479">
        <v>13.5655</v>
      </c>
      <c r="H14" s="479">
        <v>13.325900000000001</v>
      </c>
      <c r="I14" s="479">
        <v>13.0623</v>
      </c>
      <c r="J14" s="479">
        <v>12.7681</v>
      </c>
      <c r="K14" s="479">
        <v>12.4046</v>
      </c>
      <c r="L14" s="479">
        <v>12.4124</v>
      </c>
      <c r="M14" s="479">
        <v>12.6493</v>
      </c>
      <c r="N14" s="479">
        <v>12.958500000000001</v>
      </c>
      <c r="O14" s="479">
        <v>13.020899999999999</v>
      </c>
      <c r="P14" s="479">
        <v>12.9682</v>
      </c>
      <c r="Q14" s="480">
        <v>11.6134</v>
      </c>
      <c r="R14" s="481">
        <v>11.835599999999999</v>
      </c>
      <c r="S14" s="481">
        <v>11.1243</v>
      </c>
      <c r="T14" s="481">
        <v>10.9114</v>
      </c>
      <c r="U14" s="481">
        <v>11.1214</v>
      </c>
      <c r="V14" s="481">
        <v>10.826499999999999</v>
      </c>
      <c r="W14" s="481">
        <v>10.4039</v>
      </c>
      <c r="X14" s="481">
        <v>10.447900000000001</v>
      </c>
      <c r="Y14" s="481">
        <v>10.350099999999999</v>
      </c>
      <c r="Z14" s="481">
        <v>10.2384</v>
      </c>
      <c r="AA14" s="481">
        <v>10.1432</v>
      </c>
      <c r="AB14" s="481">
        <v>9.5929000000000002</v>
      </c>
      <c r="AC14" s="481">
        <v>9.7637</v>
      </c>
      <c r="AD14" s="482">
        <v>9.8368000000000002</v>
      </c>
    </row>
    <row r="15" spans="1:30">
      <c r="B15" s="155"/>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row>
    <row r="16" spans="1:30">
      <c r="B16" s="483" t="s">
        <v>612</v>
      </c>
      <c r="C16" s="484"/>
      <c r="D16" s="484"/>
      <c r="E16" s="484"/>
      <c r="F16" s="484"/>
      <c r="G16" s="484"/>
      <c r="H16" s="484"/>
      <c r="I16" s="484"/>
      <c r="J16" s="484"/>
      <c r="K16" s="484"/>
      <c r="L16" s="484"/>
      <c r="M16" s="484"/>
      <c r="N16" s="484"/>
      <c r="O16" s="484"/>
      <c r="P16" s="485"/>
      <c r="Q16" s="155"/>
      <c r="R16" s="155"/>
      <c r="S16" s="155"/>
      <c r="T16" s="155"/>
      <c r="U16" s="155"/>
      <c r="V16" s="155"/>
      <c r="W16" s="155"/>
      <c r="X16" s="155"/>
      <c r="Y16" s="155"/>
      <c r="Z16" s="155"/>
    </row>
    <row r="17" spans="2:26">
      <c r="B17" s="486"/>
      <c r="C17" s="586">
        <v>2005</v>
      </c>
      <c r="D17" s="585">
        <v>2006</v>
      </c>
      <c r="E17" s="585">
        <v>2007</v>
      </c>
      <c r="F17" s="585">
        <v>2008</v>
      </c>
      <c r="G17" s="585">
        <v>2009</v>
      </c>
      <c r="H17" s="585">
        <v>2010</v>
      </c>
      <c r="I17" s="584">
        <v>2011</v>
      </c>
      <c r="J17" s="584">
        <v>2012</v>
      </c>
      <c r="K17" s="584">
        <v>2013</v>
      </c>
      <c r="L17" s="584">
        <v>2014</v>
      </c>
      <c r="M17" s="584">
        <v>2015</v>
      </c>
      <c r="N17" s="584">
        <v>2016</v>
      </c>
      <c r="O17" s="584">
        <v>2017</v>
      </c>
      <c r="P17" s="672">
        <v>2018</v>
      </c>
      <c r="Q17" s="155"/>
      <c r="R17" s="155"/>
      <c r="S17" s="155"/>
      <c r="T17" s="155"/>
      <c r="U17" s="155"/>
      <c r="V17" s="155"/>
      <c r="W17" s="155"/>
      <c r="X17" s="155"/>
      <c r="Y17" s="155"/>
      <c r="Z17" s="155"/>
    </row>
    <row r="18" spans="2:26">
      <c r="B18" s="487" t="s">
        <v>154</v>
      </c>
      <c r="C18" s="488"/>
      <c r="D18" s="489">
        <f t="shared" ref="D18:H23" si="0">R9/D9</f>
        <v>0.76455288781962705</v>
      </c>
      <c r="E18" s="489">
        <f t="shared" si="0"/>
        <v>0.78277538501696686</v>
      </c>
      <c r="F18" s="489">
        <f t="shared" si="0"/>
        <v>0.74156621566215664</v>
      </c>
      <c r="G18" s="489">
        <f t="shared" si="0"/>
        <v>0.74409467759264902</v>
      </c>
      <c r="H18" s="489">
        <f t="shared" si="0"/>
        <v>0.93549648799726215</v>
      </c>
      <c r="I18" s="489"/>
      <c r="J18" s="489">
        <f t="shared" ref="J18:N23" si="1">X9/J9</f>
        <v>0.70222749216566438</v>
      </c>
      <c r="K18" s="489">
        <f t="shared" si="1"/>
        <v>0.72964732009094591</v>
      </c>
      <c r="L18" s="489">
        <f t="shared" si="1"/>
        <v>0.73648061052444758</v>
      </c>
      <c r="M18" s="489">
        <f t="shared" si="1"/>
        <v>0.75709041766349505</v>
      </c>
      <c r="N18" s="489">
        <f t="shared" si="1"/>
        <v>1.2035986058139747</v>
      </c>
      <c r="O18" s="489">
        <f t="shared" ref="O18:P18" si="2">AC9/O9</f>
        <v>0</v>
      </c>
      <c r="P18" s="490">
        <f t="shared" si="2"/>
        <v>0</v>
      </c>
      <c r="Q18" s="155"/>
      <c r="R18" s="155"/>
      <c r="S18" s="155"/>
      <c r="T18" s="155"/>
      <c r="U18" s="155"/>
      <c r="V18" s="155"/>
      <c r="W18" s="155"/>
      <c r="X18" s="155"/>
      <c r="Y18" s="155"/>
      <c r="Z18" s="155"/>
    </row>
    <row r="19" spans="2:26">
      <c r="B19" s="486" t="s">
        <v>384</v>
      </c>
      <c r="C19" s="488">
        <f>Q10/C10</f>
        <v>0.71903963414634153</v>
      </c>
      <c r="D19" s="489">
        <f t="shared" si="0"/>
        <v>0.82705203357393653</v>
      </c>
      <c r="E19" s="489">
        <f t="shared" si="0"/>
        <v>0.7009196682571458</v>
      </c>
      <c r="F19" s="489">
        <f t="shared" si="0"/>
        <v>0.7750821676985401</v>
      </c>
      <c r="G19" s="489">
        <f t="shared" si="0"/>
        <v>0.79939475150182937</v>
      </c>
      <c r="H19" s="489">
        <f t="shared" si="0"/>
        <v>0.83553869452815466</v>
      </c>
      <c r="I19" s="489">
        <f>W10/I10</f>
        <v>0.81855084229754405</v>
      </c>
      <c r="J19" s="489">
        <f t="shared" si="1"/>
        <v>0.81086225493306263</v>
      </c>
      <c r="K19" s="489">
        <f t="shared" si="1"/>
        <v>0.7871960345687754</v>
      </c>
      <c r="L19" s="489">
        <f t="shared" si="1"/>
        <v>0.8146337515176042</v>
      </c>
      <c r="M19" s="489">
        <f t="shared" si="1"/>
        <v>0.79825288423286034</v>
      </c>
      <c r="N19" s="489">
        <f t="shared" si="1"/>
        <v>0.7411012281538234</v>
      </c>
      <c r="O19" s="489">
        <f t="shared" ref="O19:P19" si="3">AC10/O10</f>
        <v>0.7603346295872685</v>
      </c>
      <c r="P19" s="490">
        <f t="shared" si="3"/>
        <v>0.84631704141821629</v>
      </c>
      <c r="Q19" s="155"/>
      <c r="R19" s="155"/>
      <c r="S19" s="155"/>
      <c r="T19" s="155"/>
      <c r="U19" s="155"/>
      <c r="V19" s="155"/>
      <c r="W19" s="155"/>
      <c r="X19" s="155"/>
      <c r="Y19" s="155"/>
      <c r="Z19" s="155"/>
    </row>
    <row r="20" spans="2:26">
      <c r="B20" s="486" t="s">
        <v>385</v>
      </c>
      <c r="C20" s="488">
        <f>Q11/C11</f>
        <v>0.80440787821532356</v>
      </c>
      <c r="D20" s="489">
        <f t="shared" si="0"/>
        <v>0.80697504287444677</v>
      </c>
      <c r="E20" s="489">
        <f t="shared" si="0"/>
        <v>0.82144464857104604</v>
      </c>
      <c r="F20" s="489">
        <f t="shared" si="0"/>
        <v>0.83753801450399534</v>
      </c>
      <c r="G20" s="489">
        <f t="shared" si="0"/>
        <v>0.82433194272184018</v>
      </c>
      <c r="H20" s="489">
        <f t="shared" si="0"/>
        <v>0.86571956424794549</v>
      </c>
      <c r="I20" s="489">
        <f>W11/I11</f>
        <v>0.86204820853725561</v>
      </c>
      <c r="J20" s="489">
        <f t="shared" si="1"/>
        <v>0.89709939092671998</v>
      </c>
      <c r="K20" s="489">
        <f t="shared" si="1"/>
        <v>0.91489361702127658</v>
      </c>
      <c r="L20" s="489">
        <f t="shared" si="1"/>
        <v>0.93500141763538425</v>
      </c>
      <c r="M20" s="489">
        <f t="shared" si="1"/>
        <v>0.92568291950769754</v>
      </c>
      <c r="N20" s="489">
        <f t="shared" si="1"/>
        <v>0.91603263626219156</v>
      </c>
      <c r="O20" s="489">
        <f t="shared" ref="O20:P20" si="4">AC11/O11</f>
        <v>0.92370651431229744</v>
      </c>
      <c r="P20" s="490">
        <f t="shared" si="4"/>
        <v>0.94333342980349033</v>
      </c>
      <c r="Q20" s="155"/>
      <c r="R20" s="155"/>
      <c r="S20" s="155"/>
      <c r="T20" s="155"/>
      <c r="U20" s="155"/>
      <c r="V20" s="155"/>
      <c r="W20" s="155"/>
      <c r="X20" s="155"/>
      <c r="Y20" s="155"/>
      <c r="Z20" s="155"/>
    </row>
    <row r="21" spans="2:26">
      <c r="B21" s="486" t="s">
        <v>386</v>
      </c>
      <c r="C21" s="488">
        <f>Q12/C12</f>
        <v>0.95256470300759544</v>
      </c>
      <c r="D21" s="489">
        <f t="shared" si="0"/>
        <v>0.9488068340090996</v>
      </c>
      <c r="E21" s="489">
        <f t="shared" si="0"/>
        <v>0.92118924508790068</v>
      </c>
      <c r="F21" s="489">
        <f t="shared" si="0"/>
        <v>0.92395207080828323</v>
      </c>
      <c r="G21" s="489">
        <f t="shared" si="0"/>
        <v>0.93399795935719765</v>
      </c>
      <c r="H21" s="489">
        <f t="shared" si="0"/>
        <v>0.94450566070348285</v>
      </c>
      <c r="I21" s="489">
        <f>W12/I12</f>
        <v>0.93529488066412991</v>
      </c>
      <c r="J21" s="489">
        <f t="shared" si="1"/>
        <v>0.90433718083245895</v>
      </c>
      <c r="K21" s="489">
        <f t="shared" si="1"/>
        <v>0.93979786312445857</v>
      </c>
      <c r="L21" s="489">
        <f t="shared" si="1"/>
        <v>0.96273497798191199</v>
      </c>
      <c r="M21" s="489">
        <f t="shared" si="1"/>
        <v>0.96661413504667226</v>
      </c>
      <c r="N21" s="489">
        <f t="shared" si="1"/>
        <v>0.93862537236031207</v>
      </c>
      <c r="O21" s="489">
        <f t="shared" ref="O21:P21" si="5">AC12/O12</f>
        <v>0.95778938739554409</v>
      </c>
      <c r="P21" s="490">
        <f t="shared" si="5"/>
        <v>0.96506867000282792</v>
      </c>
      <c r="Q21" s="155"/>
      <c r="R21" s="155"/>
      <c r="S21" s="155"/>
      <c r="T21" s="155"/>
      <c r="U21" s="155"/>
      <c r="V21" s="155"/>
      <c r="W21" s="155"/>
      <c r="X21" s="155"/>
      <c r="Y21" s="155"/>
      <c r="Z21" s="155"/>
    </row>
    <row r="22" spans="2:26">
      <c r="B22" s="486" t="s">
        <v>648</v>
      </c>
      <c r="C22" s="488">
        <f>Q13/C13</f>
        <v>0.87143243837655859</v>
      </c>
      <c r="D22" s="489">
        <f t="shared" si="0"/>
        <v>0.83724810457064314</v>
      </c>
      <c r="E22" s="489">
        <f t="shared" si="0"/>
        <v>0.84197642151404284</v>
      </c>
      <c r="F22" s="489">
        <f t="shared" si="0"/>
        <v>0.86716810019073665</v>
      </c>
      <c r="G22" s="489">
        <f t="shared" si="0"/>
        <v>0.86516802657758796</v>
      </c>
      <c r="H22" s="489">
        <f t="shared" si="0"/>
        <v>0.88743662495930054</v>
      </c>
      <c r="I22" s="489">
        <f>W13/I13</f>
        <v>0.85259351573859032</v>
      </c>
      <c r="J22" s="489">
        <f t="shared" si="1"/>
        <v>0.85869805004843702</v>
      </c>
      <c r="K22" s="489">
        <f t="shared" si="1"/>
        <v>0.8748946264384716</v>
      </c>
      <c r="L22" s="489">
        <f t="shared" si="1"/>
        <v>0.89033031723536482</v>
      </c>
      <c r="M22" s="489">
        <f t="shared" si="1"/>
        <v>0.88638109011120525</v>
      </c>
      <c r="N22" s="489">
        <f t="shared" si="1"/>
        <v>0.87147760836592958</v>
      </c>
      <c r="O22" s="489">
        <f t="shared" ref="O22:P22" si="6">AC13/O13</f>
        <v>0.90385641776987058</v>
      </c>
      <c r="P22" s="490">
        <f t="shared" si="6"/>
        <v>0.9020293181699619</v>
      </c>
      <c r="Q22" s="155"/>
      <c r="R22" s="155"/>
      <c r="S22" s="155"/>
      <c r="T22" s="155"/>
      <c r="U22" s="155"/>
      <c r="V22" s="155"/>
      <c r="W22" s="155"/>
      <c r="X22" s="155"/>
      <c r="Y22" s="155"/>
      <c r="Z22" s="155"/>
    </row>
    <row r="23" spans="2:26">
      <c r="B23" s="491" t="s">
        <v>388</v>
      </c>
      <c r="C23" s="492">
        <f>Q14/C14</f>
        <v>0.82677070059159807</v>
      </c>
      <c r="D23" s="493">
        <f t="shared" si="0"/>
        <v>0.84208579092286784</v>
      </c>
      <c r="E23" s="493">
        <f t="shared" si="0"/>
        <v>0.79514946176609336</v>
      </c>
      <c r="F23" s="493">
        <f t="shared" si="0"/>
        <v>0.7775085864128034</v>
      </c>
      <c r="G23" s="493">
        <f t="shared" si="0"/>
        <v>0.81982971508606384</v>
      </c>
      <c r="H23" s="493">
        <f t="shared" si="0"/>
        <v>0.81244043554281498</v>
      </c>
      <c r="I23" s="493">
        <f>W14/I14</f>
        <v>0.79648300835228103</v>
      </c>
      <c r="J23" s="493">
        <f t="shared" si="1"/>
        <v>0.81828149842184827</v>
      </c>
      <c r="K23" s="493">
        <f t="shared" si="1"/>
        <v>0.83437595730616054</v>
      </c>
      <c r="L23" s="493">
        <f t="shared" si="1"/>
        <v>0.82485256678805075</v>
      </c>
      <c r="M23" s="493">
        <f t="shared" si="1"/>
        <v>0.80187836481070096</v>
      </c>
      <c r="N23" s="493">
        <f t="shared" si="1"/>
        <v>0.74027858162595972</v>
      </c>
      <c r="O23" s="493">
        <f t="shared" ref="O23:P23" si="7">AC14/O14</f>
        <v>0.74984832077659769</v>
      </c>
      <c r="P23" s="494">
        <f t="shared" si="7"/>
        <v>0.75853241004919736</v>
      </c>
      <c r="Q23" s="155"/>
      <c r="R23" s="155"/>
      <c r="S23" s="155"/>
      <c r="T23" s="155"/>
      <c r="U23" s="155"/>
      <c r="V23" s="155"/>
      <c r="W23" s="155"/>
      <c r="X23" s="155"/>
      <c r="Y23" s="155"/>
      <c r="Z23" s="155"/>
    </row>
  </sheetData>
  <mergeCells count="1">
    <mergeCell ref="M1:O1"/>
  </mergeCells>
  <hyperlinks>
    <hyperlink ref="M1:O1" location="Contents!A1" display="Back to Contents" xr:uid="{00000000-0004-0000-3300-000000000000}"/>
  </hyperlinks>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5" tint="0.39997558519241921"/>
  </sheetPr>
  <dimension ref="A1:BD38"/>
  <sheetViews>
    <sheetView workbookViewId="0">
      <selection activeCell="L1" sqref="L1:M1"/>
    </sheetView>
  </sheetViews>
  <sheetFormatPr defaultRowHeight="12.75"/>
  <cols>
    <col min="1" max="1" width="20.5703125" customWidth="1"/>
    <col min="2" max="2" width="19.5703125" customWidth="1"/>
    <col min="4" max="4" width="3.85546875" customWidth="1"/>
    <col min="6" max="6" width="5.28515625" bestFit="1" customWidth="1"/>
    <col min="7" max="25" width="4.42578125" bestFit="1" customWidth="1"/>
    <col min="26" max="33" width="5.28515625" bestFit="1" customWidth="1"/>
    <col min="34" max="35" width="6.140625" bestFit="1" customWidth="1"/>
    <col min="36" max="38" width="5.28515625" bestFit="1" customWidth="1"/>
    <col min="39" max="47" width="6.140625" bestFit="1" customWidth="1"/>
    <col min="48" max="50" width="5.28515625" bestFit="1" customWidth="1"/>
    <col min="51" max="52" width="5.5703125" customWidth="1"/>
    <col min="53" max="53" width="5.85546875" customWidth="1"/>
    <col min="54" max="54" width="6.5703125" customWidth="1"/>
    <col min="55" max="55" width="7.140625" customWidth="1"/>
    <col min="56" max="56" width="7" customWidth="1"/>
  </cols>
  <sheetData>
    <row r="1" spans="1:56" ht="20.25">
      <c r="A1" s="28" t="s">
        <v>754</v>
      </c>
      <c r="B1" s="24"/>
      <c r="C1" s="24"/>
      <c r="D1" s="24"/>
      <c r="E1" s="24"/>
      <c r="F1" s="24"/>
      <c r="G1" s="24"/>
      <c r="H1" s="24"/>
      <c r="I1" s="131"/>
      <c r="J1" s="24"/>
      <c r="K1" s="103"/>
      <c r="L1" s="693" t="s">
        <v>473</v>
      </c>
      <c r="M1" s="693"/>
      <c r="N1" s="103"/>
      <c r="O1" s="103"/>
      <c r="P1" s="103"/>
      <c r="Q1" s="103"/>
      <c r="R1" s="103"/>
      <c r="S1" s="103"/>
    </row>
    <row r="3" spans="1:56">
      <c r="A3" s="10" t="s">
        <v>677</v>
      </c>
    </row>
    <row r="5" spans="1:56">
      <c r="A5" s="155" t="s">
        <v>755</v>
      </c>
      <c r="B5" s="155" t="s">
        <v>756</v>
      </c>
      <c r="C5" s="155" t="s">
        <v>439</v>
      </c>
      <c r="E5" s="10" t="s">
        <v>784</v>
      </c>
      <c r="BB5" s="271"/>
    </row>
    <row r="6" spans="1:56">
      <c r="A6" s="155" t="s">
        <v>427</v>
      </c>
      <c r="B6" s="155" t="s">
        <v>757</v>
      </c>
      <c r="C6" s="155">
        <v>711</v>
      </c>
      <c r="E6" s="155" t="s">
        <v>400</v>
      </c>
      <c r="F6" s="155">
        <v>1968</v>
      </c>
      <c r="G6" s="155">
        <v>1969</v>
      </c>
      <c r="H6" s="155">
        <v>1970</v>
      </c>
      <c r="I6" s="155">
        <v>1971</v>
      </c>
      <c r="J6" s="155">
        <v>1972</v>
      </c>
      <c r="K6" s="155">
        <v>1973</v>
      </c>
      <c r="L6" s="155">
        <v>1974</v>
      </c>
      <c r="M6" s="155">
        <v>1975</v>
      </c>
      <c r="N6" s="155">
        <v>1976</v>
      </c>
      <c r="O6" s="155">
        <v>1977</v>
      </c>
      <c r="P6" s="155">
        <v>1978</v>
      </c>
      <c r="Q6" s="155">
        <v>1979</v>
      </c>
      <c r="R6" s="155">
        <v>1980</v>
      </c>
      <c r="S6" s="155">
        <v>1981</v>
      </c>
      <c r="T6" s="155">
        <v>1982</v>
      </c>
      <c r="U6" s="155">
        <v>1983</v>
      </c>
      <c r="V6" s="155">
        <v>1984</v>
      </c>
      <c r="W6" s="155">
        <v>1985</v>
      </c>
      <c r="X6" s="155">
        <v>1986</v>
      </c>
      <c r="Y6" s="155">
        <v>1987</v>
      </c>
      <c r="Z6" s="155">
        <v>1988</v>
      </c>
      <c r="AA6" s="155">
        <v>1989</v>
      </c>
      <c r="AB6" s="155">
        <v>1990</v>
      </c>
      <c r="AC6" s="155">
        <v>1991</v>
      </c>
      <c r="AD6" s="155">
        <v>1992</v>
      </c>
      <c r="AE6" s="155">
        <v>1993</v>
      </c>
      <c r="AF6" s="155">
        <v>1994</v>
      </c>
      <c r="AG6" s="155">
        <v>1995</v>
      </c>
      <c r="AH6" s="155">
        <v>1996</v>
      </c>
      <c r="AI6" s="155">
        <v>1997</v>
      </c>
      <c r="AJ6" s="155">
        <v>1998</v>
      </c>
      <c r="AK6" s="155">
        <v>1999</v>
      </c>
      <c r="AL6" s="155">
        <v>2000</v>
      </c>
      <c r="AM6" s="155">
        <v>2001</v>
      </c>
      <c r="AN6" s="155">
        <v>2002</v>
      </c>
      <c r="AO6" s="155">
        <v>2003</v>
      </c>
      <c r="AP6" s="155">
        <v>2004</v>
      </c>
      <c r="AQ6" s="155">
        <v>2005</v>
      </c>
      <c r="AR6" s="155">
        <v>2006</v>
      </c>
      <c r="AS6" s="155">
        <v>2007</v>
      </c>
      <c r="AT6" s="155">
        <v>2008</v>
      </c>
      <c r="AU6" s="155">
        <v>2009</v>
      </c>
      <c r="AV6" s="155">
        <v>2010</v>
      </c>
      <c r="AW6" s="155">
        <v>2011</v>
      </c>
      <c r="AX6" s="155">
        <v>2012</v>
      </c>
      <c r="AY6" s="155">
        <v>2013</v>
      </c>
      <c r="AZ6" s="155">
        <v>2014</v>
      </c>
      <c r="BA6" s="155">
        <v>2015</v>
      </c>
      <c r="BB6" s="643">
        <v>2016</v>
      </c>
      <c r="BC6" s="155">
        <v>2017</v>
      </c>
      <c r="BD6" s="643">
        <v>2018</v>
      </c>
    </row>
    <row r="7" spans="1:56">
      <c r="A7" s="155"/>
      <c r="B7" s="155" t="s">
        <v>758</v>
      </c>
      <c r="C7" s="155">
        <v>55085</v>
      </c>
      <c r="E7" s="155" t="s">
        <v>782</v>
      </c>
      <c r="F7" s="155">
        <v>11469</v>
      </c>
      <c r="G7" s="155">
        <v>1068</v>
      </c>
      <c r="H7" s="155">
        <v>892</v>
      </c>
      <c r="I7" s="155">
        <v>583</v>
      </c>
      <c r="J7" s="155">
        <v>673</v>
      </c>
      <c r="K7" s="155">
        <v>666</v>
      </c>
      <c r="L7" s="155">
        <v>503</v>
      </c>
      <c r="M7" s="155">
        <v>378</v>
      </c>
      <c r="N7" s="155">
        <v>427</v>
      </c>
      <c r="O7" s="155">
        <v>521</v>
      </c>
      <c r="P7" s="155">
        <v>907</v>
      </c>
      <c r="Q7" s="155">
        <v>1369</v>
      </c>
      <c r="R7" s="155">
        <v>1137</v>
      </c>
      <c r="S7" s="155">
        <v>1040</v>
      </c>
      <c r="T7" s="155">
        <v>1246</v>
      </c>
      <c r="U7" s="155">
        <v>1466</v>
      </c>
      <c r="V7" s="155">
        <v>1956</v>
      </c>
      <c r="W7" s="155">
        <v>2268</v>
      </c>
      <c r="X7" s="155">
        <v>2530</v>
      </c>
      <c r="Y7" s="155">
        <v>2958</v>
      </c>
      <c r="Z7" s="155">
        <v>4296</v>
      </c>
      <c r="AA7" s="155">
        <v>8321</v>
      </c>
      <c r="AB7" s="155">
        <v>12016</v>
      </c>
      <c r="AC7" s="155">
        <v>14454</v>
      </c>
      <c r="AD7" s="155">
        <v>19109</v>
      </c>
      <c r="AE7" s="155">
        <v>19194</v>
      </c>
      <c r="AF7" s="155">
        <v>29379</v>
      </c>
      <c r="AG7" s="155">
        <v>43357</v>
      </c>
      <c r="AH7" s="155">
        <v>74078</v>
      </c>
      <c r="AI7" s="155">
        <v>67778</v>
      </c>
      <c r="AJ7" s="155">
        <v>56875</v>
      </c>
      <c r="AK7" s="155">
        <v>49763</v>
      </c>
      <c r="AL7" s="155">
        <v>59090</v>
      </c>
      <c r="AM7" s="155">
        <v>63785</v>
      </c>
      <c r="AN7" s="155">
        <v>61487</v>
      </c>
      <c r="AO7" s="155">
        <v>49890</v>
      </c>
      <c r="AP7" s="155">
        <v>140824</v>
      </c>
      <c r="AQ7" s="155">
        <v>238871</v>
      </c>
      <c r="AR7" s="155">
        <v>225442</v>
      </c>
      <c r="AS7" s="155">
        <v>205677</v>
      </c>
      <c r="AT7" s="155">
        <v>152816</v>
      </c>
      <c r="AU7" s="155">
        <v>97143</v>
      </c>
      <c r="AV7" s="155">
        <v>88463</v>
      </c>
      <c r="AW7" s="155">
        <v>78460</v>
      </c>
      <c r="AX7" s="155">
        <v>84535</v>
      </c>
      <c r="AY7" s="155">
        <v>80325</v>
      </c>
      <c r="AZ7" s="155">
        <v>78979</v>
      </c>
      <c r="BA7" s="155">
        <v>77631</v>
      </c>
      <c r="BB7" s="271">
        <v>81149</v>
      </c>
      <c r="BC7" s="155">
        <v>88686</v>
      </c>
      <c r="BD7" s="271">
        <v>88954</v>
      </c>
    </row>
    <row r="8" spans="1:56">
      <c r="A8" s="155"/>
      <c r="B8" s="155" t="s">
        <v>759</v>
      </c>
      <c r="C8" s="155">
        <v>18396</v>
      </c>
      <c r="E8" s="155" t="s">
        <v>783</v>
      </c>
      <c r="F8" s="155">
        <v>43625</v>
      </c>
      <c r="G8" s="155">
        <v>3317</v>
      </c>
      <c r="H8" s="155">
        <v>4766</v>
      </c>
      <c r="I8" s="155">
        <v>5203</v>
      </c>
      <c r="J8" s="155">
        <v>5769</v>
      </c>
      <c r="K8" s="155">
        <v>5865</v>
      </c>
      <c r="L8" s="155">
        <v>6200</v>
      </c>
      <c r="M8" s="155">
        <v>4009</v>
      </c>
      <c r="N8" s="155">
        <v>3519</v>
      </c>
      <c r="O8" s="155">
        <v>3616</v>
      </c>
      <c r="P8" s="155">
        <v>4319</v>
      </c>
      <c r="Q8" s="155">
        <v>4063</v>
      </c>
      <c r="R8" s="155">
        <v>3968</v>
      </c>
      <c r="S8" s="155">
        <v>3384</v>
      </c>
      <c r="T8" s="155">
        <v>3407</v>
      </c>
      <c r="U8" s="155">
        <v>3117</v>
      </c>
      <c r="V8" s="155">
        <v>3834</v>
      </c>
      <c r="W8" s="155">
        <v>4540</v>
      </c>
      <c r="X8" s="155">
        <v>5026</v>
      </c>
      <c r="Y8" s="155">
        <v>6158</v>
      </c>
      <c r="Z8" s="155">
        <v>6740</v>
      </c>
      <c r="AA8" s="155">
        <v>9742</v>
      </c>
      <c r="AB8" s="155">
        <v>14186</v>
      </c>
      <c r="AC8" s="155">
        <v>11375</v>
      </c>
      <c r="AD8" s="155">
        <v>12567</v>
      </c>
      <c r="AE8" s="155">
        <v>14664</v>
      </c>
      <c r="AF8" s="155">
        <v>20428</v>
      </c>
      <c r="AG8" s="155">
        <v>17594</v>
      </c>
      <c r="AH8" s="155">
        <v>25041</v>
      </c>
      <c r="AI8" s="155">
        <v>24670</v>
      </c>
      <c r="AJ8" s="155">
        <v>29852</v>
      </c>
      <c r="AK8" s="155">
        <v>35028</v>
      </c>
      <c r="AL8" s="155">
        <v>38847</v>
      </c>
      <c r="AM8" s="155">
        <v>42762</v>
      </c>
      <c r="AN8" s="155">
        <v>50791</v>
      </c>
      <c r="AO8" s="155">
        <v>61244</v>
      </c>
      <c r="AP8" s="155">
        <v>66863</v>
      </c>
      <c r="AQ8" s="155">
        <v>15954</v>
      </c>
      <c r="AR8" s="155">
        <v>7411</v>
      </c>
      <c r="AS8" s="155">
        <v>6107</v>
      </c>
      <c r="AT8" s="155">
        <v>4532</v>
      </c>
      <c r="AU8" s="155">
        <v>3882</v>
      </c>
      <c r="AV8" s="155">
        <v>3221</v>
      </c>
      <c r="AW8" s="155">
        <v>2347</v>
      </c>
      <c r="AX8" s="155">
        <v>2265</v>
      </c>
      <c r="AY8" s="155">
        <v>2427</v>
      </c>
      <c r="AZ8" s="155">
        <v>4963</v>
      </c>
      <c r="BA8" s="155">
        <v>6765</v>
      </c>
      <c r="BB8" s="271">
        <v>6910</v>
      </c>
      <c r="BC8" s="155">
        <v>3988</v>
      </c>
      <c r="BD8" s="271">
        <v>3589</v>
      </c>
    </row>
    <row r="9" spans="1:56">
      <c r="A9" s="155"/>
      <c r="B9" s="155" t="s">
        <v>760</v>
      </c>
      <c r="C9" s="155">
        <v>172608</v>
      </c>
      <c r="E9" s="155"/>
      <c r="F9" s="155"/>
      <c r="G9" s="155"/>
      <c r="H9" s="155"/>
      <c r="I9" s="155"/>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c r="AJ9" s="155"/>
      <c r="AK9" s="155"/>
      <c r="AL9" s="155"/>
      <c r="AM9" s="155"/>
      <c r="AN9" s="155"/>
      <c r="AO9" s="155"/>
      <c r="AP9" s="155"/>
      <c r="AQ9" s="155"/>
      <c r="AR9" s="155"/>
      <c r="AS9" s="155"/>
      <c r="AT9" s="155"/>
      <c r="AU9" s="155"/>
      <c r="AV9" s="155"/>
      <c r="AW9" s="155"/>
      <c r="AX9" s="155"/>
      <c r="AY9" s="155"/>
      <c r="AZ9" s="155"/>
      <c r="BA9" s="155"/>
      <c r="BB9" s="271"/>
      <c r="BC9" s="155"/>
      <c r="BD9" s="271"/>
    </row>
    <row r="10" spans="1:56">
      <c r="A10" s="155"/>
      <c r="B10" s="155" t="s">
        <v>761</v>
      </c>
      <c r="C10" s="155">
        <v>299985</v>
      </c>
      <c r="E10" s="193" t="s">
        <v>785</v>
      </c>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c r="AS10" s="155"/>
      <c r="AT10" s="155"/>
      <c r="AU10" s="155"/>
      <c r="AV10" s="155"/>
      <c r="AW10" s="155"/>
      <c r="AX10" s="155"/>
      <c r="AY10" s="155"/>
      <c r="AZ10" s="155"/>
      <c r="BB10" s="271"/>
      <c r="BD10" s="271"/>
    </row>
    <row r="11" spans="1:56">
      <c r="A11" s="155"/>
      <c r="B11" s="155" t="s">
        <v>762</v>
      </c>
      <c r="C11" s="155">
        <v>303501</v>
      </c>
      <c r="E11" s="155" t="s">
        <v>400</v>
      </c>
      <c r="F11" s="155">
        <v>1968</v>
      </c>
      <c r="G11" s="155">
        <v>1969</v>
      </c>
      <c r="H11" s="155">
        <v>1970</v>
      </c>
      <c r="I11" s="155">
        <v>1971</v>
      </c>
      <c r="J11" s="155">
        <v>1972</v>
      </c>
      <c r="K11" s="155">
        <v>1973</v>
      </c>
      <c r="L11" s="155">
        <v>1974</v>
      </c>
      <c r="M11" s="155">
        <v>1975</v>
      </c>
      <c r="N11" s="155">
        <v>1976</v>
      </c>
      <c r="O11" s="155">
        <v>1977</v>
      </c>
      <c r="P11" s="155">
        <v>1978</v>
      </c>
      <c r="Q11" s="155">
        <v>1979</v>
      </c>
      <c r="R11" s="155">
        <v>1980</v>
      </c>
      <c r="S11" s="155">
        <v>1981</v>
      </c>
      <c r="T11" s="155">
        <v>1982</v>
      </c>
      <c r="U11" s="155">
        <v>1983</v>
      </c>
      <c r="V11" s="155">
        <v>1984</v>
      </c>
      <c r="W11" s="155">
        <v>1985</v>
      </c>
      <c r="X11" s="155">
        <v>1986</v>
      </c>
      <c r="Y11" s="155">
        <v>1987</v>
      </c>
      <c r="Z11" s="155">
        <v>1988</v>
      </c>
      <c r="AA11" s="155">
        <v>1989</v>
      </c>
      <c r="AB11" s="155">
        <v>1990</v>
      </c>
      <c r="AC11" s="155">
        <v>1991</v>
      </c>
      <c r="AD11" s="155">
        <v>1992</v>
      </c>
      <c r="AE11" s="155">
        <v>1993</v>
      </c>
      <c r="AF11" s="155">
        <v>1994</v>
      </c>
      <c r="AG11" s="155">
        <v>1995</v>
      </c>
      <c r="AH11" s="155">
        <v>1996</v>
      </c>
      <c r="AI11" s="155">
        <v>1997</v>
      </c>
      <c r="AJ11" s="155">
        <v>1998</v>
      </c>
      <c r="AK11" s="155">
        <v>1999</v>
      </c>
      <c r="AL11" s="155">
        <v>2000</v>
      </c>
      <c r="AM11" s="155">
        <v>2001</v>
      </c>
      <c r="AN11" s="155">
        <v>2002</v>
      </c>
      <c r="AO11" s="155">
        <v>2003</v>
      </c>
      <c r="AP11" s="155">
        <v>2004</v>
      </c>
      <c r="AQ11" s="155">
        <v>2005</v>
      </c>
      <c r="AR11" s="155">
        <v>2006</v>
      </c>
      <c r="AS11" s="155">
        <v>2007</v>
      </c>
      <c r="AT11" s="155">
        <v>2008</v>
      </c>
      <c r="AU11" s="155">
        <v>2009</v>
      </c>
      <c r="AV11" s="155">
        <v>2010</v>
      </c>
      <c r="AW11" s="155">
        <v>2011</v>
      </c>
      <c r="AX11" s="155">
        <v>2012</v>
      </c>
      <c r="AY11" s="155">
        <v>2013</v>
      </c>
      <c r="AZ11" s="155">
        <v>2014</v>
      </c>
      <c r="BA11" s="155">
        <v>2015</v>
      </c>
      <c r="BB11" s="643">
        <v>2016</v>
      </c>
      <c r="BC11" s="155">
        <v>2017</v>
      </c>
      <c r="BD11" s="643">
        <v>2018</v>
      </c>
    </row>
    <row r="12" spans="1:56">
      <c r="A12" s="155"/>
      <c r="B12" s="155" t="s">
        <v>810</v>
      </c>
      <c r="C12" s="155">
        <v>54194</v>
      </c>
      <c r="E12" s="155" t="s">
        <v>782</v>
      </c>
      <c r="F12" s="155">
        <v>9</v>
      </c>
      <c r="G12" s="155">
        <v>3</v>
      </c>
      <c r="H12" s="155">
        <v>1</v>
      </c>
      <c r="I12" s="155">
        <v>2</v>
      </c>
      <c r="J12" s="155">
        <v>4</v>
      </c>
      <c r="K12" s="155">
        <v>6</v>
      </c>
      <c r="L12" s="155">
        <v>4</v>
      </c>
      <c r="M12" s="155">
        <v>5</v>
      </c>
      <c r="N12" s="155">
        <v>11</v>
      </c>
      <c r="O12" s="155">
        <v>22</v>
      </c>
      <c r="P12" s="155">
        <v>29</v>
      </c>
      <c r="Q12" s="155">
        <v>54</v>
      </c>
      <c r="R12" s="155">
        <v>64</v>
      </c>
      <c r="S12" s="155">
        <v>90</v>
      </c>
      <c r="T12" s="155">
        <v>191</v>
      </c>
      <c r="U12" s="155">
        <v>246</v>
      </c>
      <c r="V12" s="155">
        <v>464</v>
      </c>
      <c r="W12" s="155">
        <v>848</v>
      </c>
      <c r="X12" s="155">
        <v>1179</v>
      </c>
      <c r="Y12" s="155">
        <v>1614</v>
      </c>
      <c r="Z12" s="155">
        <v>3054</v>
      </c>
      <c r="AA12" s="155">
        <v>4112</v>
      </c>
      <c r="AB12" s="155">
        <v>5755</v>
      </c>
      <c r="AC12" s="155">
        <v>7366</v>
      </c>
      <c r="AD12" s="155">
        <v>8452</v>
      </c>
      <c r="AE12" s="155">
        <v>8932</v>
      </c>
      <c r="AF12" s="155">
        <v>12413</v>
      </c>
      <c r="AG12" s="155">
        <v>14767</v>
      </c>
      <c r="AH12" s="155">
        <v>23175</v>
      </c>
      <c r="AI12" s="155">
        <v>14493</v>
      </c>
      <c r="AJ12" s="155">
        <v>7267</v>
      </c>
      <c r="AK12" s="155">
        <v>4380</v>
      </c>
      <c r="AL12" s="155">
        <v>2730</v>
      </c>
      <c r="AM12" s="155">
        <v>1644</v>
      </c>
      <c r="AN12" s="155">
        <v>918</v>
      </c>
      <c r="AO12" s="155">
        <v>293</v>
      </c>
      <c r="AP12" s="155">
        <v>621</v>
      </c>
      <c r="AQ12" s="155">
        <v>13724</v>
      </c>
      <c r="AR12" s="155">
        <v>16035</v>
      </c>
      <c r="AS12" s="155">
        <v>21497</v>
      </c>
      <c r="AT12" s="155">
        <v>25509</v>
      </c>
      <c r="AU12" s="155">
        <v>18320</v>
      </c>
      <c r="AV12" s="155">
        <v>22085</v>
      </c>
      <c r="AW12" s="155">
        <v>25368</v>
      </c>
      <c r="AX12" s="155">
        <v>31172</v>
      </c>
      <c r="AY12" s="155">
        <v>36778</v>
      </c>
      <c r="AZ12" s="155">
        <v>39654</v>
      </c>
      <c r="BA12" s="155">
        <v>44117</v>
      </c>
      <c r="BB12" s="271">
        <v>51803</v>
      </c>
      <c r="BC12" s="271">
        <v>59710</v>
      </c>
      <c r="BD12" s="271">
        <v>60946</v>
      </c>
    </row>
    <row r="13" spans="1:56">
      <c r="A13" s="155"/>
      <c r="B13" s="155" t="s">
        <v>763</v>
      </c>
      <c r="C13" s="155">
        <v>366837</v>
      </c>
      <c r="E13" s="155" t="s">
        <v>783</v>
      </c>
      <c r="F13" s="155">
        <v>418</v>
      </c>
      <c r="G13" s="155">
        <v>38</v>
      </c>
      <c r="H13" s="155">
        <v>68</v>
      </c>
      <c r="I13" s="155">
        <v>92</v>
      </c>
      <c r="J13" s="155">
        <v>83</v>
      </c>
      <c r="K13" s="155">
        <v>112</v>
      </c>
      <c r="L13" s="155">
        <v>112</v>
      </c>
      <c r="M13" s="155">
        <v>113</v>
      </c>
      <c r="N13" s="155">
        <v>119</v>
      </c>
      <c r="O13" s="155">
        <v>140</v>
      </c>
      <c r="P13" s="155">
        <v>165</v>
      </c>
      <c r="Q13" s="155">
        <v>192</v>
      </c>
      <c r="R13" s="155">
        <v>217</v>
      </c>
      <c r="S13" s="155">
        <v>260</v>
      </c>
      <c r="T13" s="155">
        <v>300</v>
      </c>
      <c r="U13" s="155">
        <v>340</v>
      </c>
      <c r="V13" s="155">
        <v>510</v>
      </c>
      <c r="W13" s="155">
        <v>488</v>
      </c>
      <c r="X13" s="155">
        <v>276</v>
      </c>
      <c r="Y13" s="155">
        <v>227</v>
      </c>
      <c r="Z13" s="155">
        <v>273</v>
      </c>
      <c r="AA13" s="155">
        <v>519</v>
      </c>
      <c r="AB13" s="155">
        <v>1339</v>
      </c>
      <c r="AC13" s="155">
        <v>1344</v>
      </c>
      <c r="AD13" s="155">
        <v>2192</v>
      </c>
      <c r="AE13" s="155">
        <v>2741</v>
      </c>
      <c r="AF13" s="155">
        <v>3916</v>
      </c>
      <c r="AG13" s="155">
        <v>3325</v>
      </c>
      <c r="AH13" s="155">
        <v>4846</v>
      </c>
      <c r="AI13" s="155">
        <v>6206</v>
      </c>
      <c r="AJ13" s="155">
        <v>5906</v>
      </c>
      <c r="AK13" s="155">
        <v>7955</v>
      </c>
      <c r="AL13" s="155">
        <v>9810</v>
      </c>
      <c r="AM13" s="155">
        <v>10474</v>
      </c>
      <c r="AN13" s="155">
        <v>11561</v>
      </c>
      <c r="AO13" s="155">
        <v>12684</v>
      </c>
      <c r="AP13" s="155">
        <v>14722</v>
      </c>
      <c r="AQ13" s="155">
        <v>4712</v>
      </c>
      <c r="AR13" s="155">
        <v>4605</v>
      </c>
      <c r="AS13" s="155">
        <v>4552</v>
      </c>
      <c r="AT13" s="155">
        <v>4048</v>
      </c>
      <c r="AU13" s="155">
        <v>3724</v>
      </c>
      <c r="AV13" s="155">
        <v>3795</v>
      </c>
      <c r="AW13" s="155">
        <v>3686</v>
      </c>
      <c r="AX13" s="155">
        <v>4998</v>
      </c>
      <c r="AY13" s="155">
        <v>5862</v>
      </c>
      <c r="AZ13" s="155">
        <v>5873</v>
      </c>
      <c r="BA13" s="155">
        <v>4672</v>
      </c>
      <c r="BB13" s="271">
        <v>3402</v>
      </c>
      <c r="BC13" s="271">
        <v>1229</v>
      </c>
      <c r="BD13" s="271">
        <v>895</v>
      </c>
    </row>
    <row r="14" spans="1:56">
      <c r="A14" s="155"/>
      <c r="B14" s="155" t="s">
        <v>764</v>
      </c>
      <c r="C14" s="155">
        <v>266674</v>
      </c>
      <c r="BB14" s="271"/>
    </row>
    <row r="15" spans="1:56">
      <c r="A15" s="155"/>
      <c r="B15" s="155" t="s">
        <v>765</v>
      </c>
      <c r="C15" s="155">
        <v>101716</v>
      </c>
    </row>
    <row r="16" spans="1:56">
      <c r="A16" s="155"/>
      <c r="B16" s="155" t="s">
        <v>766</v>
      </c>
      <c r="C16" s="155">
        <v>832131</v>
      </c>
    </row>
    <row r="17" spans="1:3">
      <c r="A17" s="155"/>
      <c r="B17" s="155" t="s">
        <v>767</v>
      </c>
      <c r="C17" s="155">
        <v>849</v>
      </c>
    </row>
    <row r="18" spans="1:3">
      <c r="A18" s="155"/>
      <c r="B18" s="155" t="s">
        <v>768</v>
      </c>
      <c r="C18" s="155">
        <v>453</v>
      </c>
    </row>
    <row r="19" spans="1:3">
      <c r="A19" s="155"/>
      <c r="B19" s="155" t="s">
        <v>769</v>
      </c>
      <c r="C19" s="155">
        <v>1831</v>
      </c>
    </row>
    <row r="20" spans="1:3">
      <c r="A20" s="155"/>
      <c r="B20" s="155" t="s">
        <v>770</v>
      </c>
      <c r="C20" s="155">
        <v>684462</v>
      </c>
    </row>
    <row r="21" spans="1:3">
      <c r="C21" s="155">
        <f>SUM(C6:C20)</f>
        <v>3159433</v>
      </c>
    </row>
    <row r="23" spans="1:3">
      <c r="A23" s="155" t="s">
        <v>755</v>
      </c>
      <c r="B23" s="155" t="s">
        <v>756</v>
      </c>
      <c r="C23" s="155" t="s">
        <v>439</v>
      </c>
    </row>
    <row r="24" spans="1:3">
      <c r="A24" s="155" t="s">
        <v>405</v>
      </c>
      <c r="B24" s="155" t="s">
        <v>768</v>
      </c>
      <c r="C24" s="155">
        <v>1</v>
      </c>
    </row>
    <row r="25" spans="1:3">
      <c r="A25" s="155"/>
      <c r="B25" s="155" t="s">
        <v>771</v>
      </c>
      <c r="C25" s="155">
        <v>5</v>
      </c>
    </row>
    <row r="26" spans="1:3">
      <c r="A26" s="155"/>
      <c r="B26" s="155" t="s">
        <v>772</v>
      </c>
      <c r="C26" s="155">
        <v>31780</v>
      </c>
    </row>
    <row r="27" spans="1:3">
      <c r="A27" s="155"/>
      <c r="B27" s="155" t="s">
        <v>773</v>
      </c>
      <c r="C27" s="155">
        <v>34429</v>
      </c>
    </row>
    <row r="28" spans="1:3">
      <c r="A28" s="155"/>
      <c r="B28" s="155" t="s">
        <v>774</v>
      </c>
      <c r="C28" s="155">
        <v>202495</v>
      </c>
    </row>
    <row r="29" spans="1:3">
      <c r="A29" s="155"/>
      <c r="B29" s="155" t="s">
        <v>775</v>
      </c>
      <c r="C29" s="155">
        <v>163186</v>
      </c>
    </row>
    <row r="30" spans="1:3">
      <c r="A30" s="155"/>
      <c r="B30" s="155" t="s">
        <v>776</v>
      </c>
      <c r="C30" s="155">
        <v>20019</v>
      </c>
    </row>
    <row r="31" spans="1:3">
      <c r="A31" s="155"/>
      <c r="B31" s="155" t="s">
        <v>777</v>
      </c>
      <c r="C31" s="155">
        <v>112827</v>
      </c>
    </row>
    <row r="32" spans="1:3">
      <c r="A32" s="155"/>
      <c r="B32" s="155" t="s">
        <v>778</v>
      </c>
      <c r="C32" s="155">
        <v>11817</v>
      </c>
    </row>
    <row r="33" spans="1:3">
      <c r="A33" s="155"/>
      <c r="B33" s="155" t="s">
        <v>779</v>
      </c>
      <c r="C33" s="155">
        <v>1931</v>
      </c>
    </row>
    <row r="34" spans="1:3">
      <c r="A34" s="155"/>
      <c r="B34" s="155" t="s">
        <v>780</v>
      </c>
      <c r="C34" s="155">
        <v>12419</v>
      </c>
    </row>
    <row r="35" spans="1:3">
      <c r="A35" s="155"/>
      <c r="B35" s="155" t="s">
        <v>781</v>
      </c>
      <c r="C35" s="155">
        <v>1073</v>
      </c>
    </row>
    <row r="36" spans="1:3">
      <c r="A36" s="155"/>
      <c r="B36" s="155" t="s">
        <v>1003</v>
      </c>
      <c r="C36" s="155">
        <v>12</v>
      </c>
    </row>
    <row r="37" spans="1:3">
      <c r="A37" s="155"/>
      <c r="B37" s="155" t="s">
        <v>770</v>
      </c>
      <c r="C37" s="155">
        <v>160138</v>
      </c>
    </row>
    <row r="38" spans="1:3">
      <c r="C38" s="155">
        <f>SUM(C24:C37)</f>
        <v>752132</v>
      </c>
    </row>
  </sheetData>
  <mergeCells count="1">
    <mergeCell ref="L1:M1"/>
  </mergeCells>
  <hyperlinks>
    <hyperlink ref="L1:M1" location="Contents!A1" display="Back to Contents" xr:uid="{00000000-0004-0000-3400-000000000000}"/>
  </hyperlinks>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5" tint="0.39997558519241921"/>
  </sheetPr>
  <dimension ref="A1:V65"/>
  <sheetViews>
    <sheetView workbookViewId="0">
      <selection activeCell="M1" sqref="M1:N1"/>
    </sheetView>
  </sheetViews>
  <sheetFormatPr defaultColWidth="8.85546875" defaultRowHeight="12.75"/>
  <cols>
    <col min="1" max="1" width="8.85546875" customWidth="1"/>
    <col min="2" max="2" width="13.5703125" customWidth="1"/>
    <col min="3" max="3" width="11.42578125" bestFit="1" customWidth="1"/>
    <col min="4" max="4" width="14.140625" customWidth="1"/>
    <col min="5" max="5" width="11.28515625" customWidth="1"/>
    <col min="6" max="6" width="12.85546875" bestFit="1" customWidth="1"/>
  </cols>
  <sheetData>
    <row r="1" spans="1:22" ht="27" customHeight="1">
      <c r="A1" s="28" t="s">
        <v>469</v>
      </c>
      <c r="B1" s="29"/>
      <c r="C1" s="29"/>
      <c r="D1" s="29"/>
      <c r="E1" s="29"/>
      <c r="F1" s="29"/>
      <c r="G1" s="29"/>
      <c r="H1" s="29"/>
      <c r="I1" s="29"/>
      <c r="J1" s="29"/>
      <c r="K1" s="29"/>
      <c r="L1" s="29"/>
      <c r="M1" s="684" t="s">
        <v>473</v>
      </c>
      <c r="N1" s="684"/>
      <c r="O1" s="29"/>
      <c r="P1" s="29"/>
      <c r="Q1" s="29"/>
      <c r="R1" s="29"/>
      <c r="S1" s="29"/>
      <c r="T1" s="29"/>
      <c r="U1" s="29"/>
      <c r="V1" s="29"/>
    </row>
    <row r="2" spans="1:22" ht="29.25" customHeight="1">
      <c r="A2" s="500" t="s">
        <v>408</v>
      </c>
      <c r="B2" s="500" t="s">
        <v>136</v>
      </c>
      <c r="C2" s="500" t="s">
        <v>137</v>
      </c>
      <c r="D2" s="500" t="s">
        <v>134</v>
      </c>
      <c r="E2" s="500" t="s">
        <v>135</v>
      </c>
      <c r="F2" s="500" t="s">
        <v>436</v>
      </c>
    </row>
    <row r="3" spans="1:22">
      <c r="A3" s="155">
        <v>2001</v>
      </c>
      <c r="B3" s="314">
        <v>2166.8915308000001</v>
      </c>
      <c r="C3" s="314">
        <v>2101.5771037999998</v>
      </c>
      <c r="D3" s="365">
        <v>10.420561454</v>
      </c>
      <c r="E3" s="365">
        <v>11.800229165999999</v>
      </c>
      <c r="F3" s="222">
        <v>2674044</v>
      </c>
    </row>
    <row r="4" spans="1:22">
      <c r="A4" s="155">
        <v>2002</v>
      </c>
      <c r="B4" s="314">
        <v>2195.3121110000002</v>
      </c>
      <c r="C4" s="314">
        <v>2129.114842</v>
      </c>
      <c r="D4" s="365">
        <v>10.550798099</v>
      </c>
      <c r="E4" s="365">
        <v>11.935206953</v>
      </c>
      <c r="F4" s="222">
        <v>2772566</v>
      </c>
    </row>
    <row r="5" spans="1:22">
      <c r="A5" s="155">
        <v>2003</v>
      </c>
      <c r="B5" s="314">
        <v>2227.2447459999999</v>
      </c>
      <c r="C5" s="314">
        <v>2159.3282555999999</v>
      </c>
      <c r="D5" s="365">
        <v>10.628278029000001</v>
      </c>
      <c r="E5" s="365">
        <v>12.022020162</v>
      </c>
      <c r="F5" s="222">
        <v>2896164</v>
      </c>
    </row>
    <row r="6" spans="1:22">
      <c r="A6" s="155">
        <v>2004</v>
      </c>
      <c r="B6" s="314">
        <v>2263.7011782999998</v>
      </c>
      <c r="C6" s="314">
        <v>2189.7770555000002</v>
      </c>
      <c r="D6" s="365">
        <v>10.649797106999999</v>
      </c>
      <c r="E6" s="365">
        <v>12.126622412</v>
      </c>
      <c r="F6" s="222">
        <v>3018577</v>
      </c>
    </row>
    <row r="7" spans="1:22">
      <c r="A7" s="155">
        <v>2005</v>
      </c>
      <c r="B7" s="314">
        <v>2293.3148406999999</v>
      </c>
      <c r="C7" s="314">
        <v>2214.3636252000001</v>
      </c>
      <c r="D7" s="365">
        <v>10.694299031</v>
      </c>
      <c r="E7" s="365">
        <v>12.241120083</v>
      </c>
      <c r="F7" s="222">
        <v>3134376</v>
      </c>
    </row>
    <row r="8" spans="1:22">
      <c r="A8" s="155">
        <v>2006</v>
      </c>
      <c r="B8" s="314">
        <v>2313.5497538999998</v>
      </c>
      <c r="C8" s="314">
        <v>2233.2000867000002</v>
      </c>
      <c r="D8" s="365">
        <v>10.745508202</v>
      </c>
      <c r="E8" s="365">
        <v>12.421426832</v>
      </c>
      <c r="F8" s="222">
        <v>3207469</v>
      </c>
    </row>
    <row r="9" spans="1:22">
      <c r="A9" s="155">
        <v>2007</v>
      </c>
      <c r="B9" s="314">
        <v>2332.9870562000001</v>
      </c>
      <c r="C9" s="314">
        <v>2251.6697562999998</v>
      </c>
      <c r="D9" s="365">
        <v>10.878724934999999</v>
      </c>
      <c r="E9" s="365">
        <v>12.597435767</v>
      </c>
      <c r="F9" s="222">
        <v>3272792</v>
      </c>
    </row>
    <row r="10" spans="1:22">
      <c r="A10" s="155">
        <v>2008</v>
      </c>
      <c r="B10" s="314">
        <v>2342.4077609000001</v>
      </c>
      <c r="C10" s="314">
        <v>2265.4368288999999</v>
      </c>
      <c r="D10" s="365">
        <v>10.976276792</v>
      </c>
      <c r="E10" s="365">
        <v>12.830908060000001</v>
      </c>
      <c r="F10" s="222">
        <v>3297085</v>
      </c>
    </row>
    <row r="11" spans="1:22">
      <c r="A11" s="155">
        <v>2009</v>
      </c>
      <c r="B11" s="314">
        <v>2347.9044732000002</v>
      </c>
      <c r="C11" s="314">
        <v>2274.0574449999999</v>
      </c>
      <c r="D11" s="365">
        <v>11.247422587000001</v>
      </c>
      <c r="E11" s="365">
        <v>13.179255393</v>
      </c>
      <c r="F11" s="222">
        <v>3269804</v>
      </c>
    </row>
    <row r="12" spans="1:22">
      <c r="A12" s="155">
        <v>2010</v>
      </c>
      <c r="B12" s="314">
        <v>2344.8793464</v>
      </c>
      <c r="C12" s="314">
        <v>2279.8913981000001</v>
      </c>
      <c r="D12" s="365">
        <v>11.557256492</v>
      </c>
      <c r="E12" s="365">
        <v>13.476562526</v>
      </c>
      <c r="F12" s="222">
        <v>3293017</v>
      </c>
    </row>
    <row r="13" spans="1:22">
      <c r="A13" s="155">
        <v>2011</v>
      </c>
      <c r="B13" s="314">
        <v>2339.9939638000001</v>
      </c>
      <c r="C13" s="314">
        <v>2284.3952586</v>
      </c>
      <c r="D13" s="365">
        <v>11.741094086</v>
      </c>
      <c r="E13" s="365">
        <v>13.778524754999999</v>
      </c>
      <c r="F13" s="222">
        <v>3316330</v>
      </c>
    </row>
    <row r="14" spans="1:22">
      <c r="A14" s="155">
        <v>2012</v>
      </c>
      <c r="B14" s="314">
        <v>2336.8119689</v>
      </c>
      <c r="C14" s="314">
        <v>2286.8392703</v>
      </c>
      <c r="D14" s="365">
        <v>11.907526872</v>
      </c>
      <c r="E14" s="365">
        <v>13.951946884</v>
      </c>
      <c r="F14" s="222">
        <v>3330013</v>
      </c>
    </row>
    <row r="15" spans="1:22">
      <c r="A15" s="155">
        <v>2013</v>
      </c>
      <c r="B15" s="314">
        <v>2330.2462910999998</v>
      </c>
      <c r="C15" s="314">
        <v>2286.4559119</v>
      </c>
      <c r="D15" s="365">
        <v>11.967167047</v>
      </c>
      <c r="E15" s="365">
        <v>14.069235990999999</v>
      </c>
      <c r="F15" s="222">
        <v>3405967</v>
      </c>
    </row>
    <row r="16" spans="1:22">
      <c r="A16" s="155">
        <v>2014</v>
      </c>
      <c r="B16" s="314">
        <v>2324.6605184999999</v>
      </c>
      <c r="C16" s="314">
        <v>2285.0762058</v>
      </c>
      <c r="D16" s="365">
        <v>11.940556291</v>
      </c>
      <c r="E16" s="365">
        <v>14.098196176</v>
      </c>
      <c r="F16" s="222">
        <v>3524180</v>
      </c>
    </row>
    <row r="17" spans="1:9">
      <c r="A17" s="155">
        <v>2015</v>
      </c>
      <c r="B17" s="314">
        <v>2320.8841803999999</v>
      </c>
      <c r="C17" s="314">
        <v>2283.8851476</v>
      </c>
      <c r="D17" s="365">
        <v>11.875272912</v>
      </c>
      <c r="E17" s="365">
        <v>14.109759031999999</v>
      </c>
      <c r="F17" s="222">
        <v>3657617</v>
      </c>
    </row>
    <row r="18" spans="1:9">
      <c r="A18" s="155">
        <v>2016</v>
      </c>
      <c r="B18" s="314">
        <v>2317.0101746</v>
      </c>
      <c r="C18" s="314">
        <v>2282.9210929999999</v>
      </c>
      <c r="D18" s="365">
        <v>11.807249031</v>
      </c>
      <c r="E18" s="365">
        <v>14.096618523</v>
      </c>
      <c r="F18" s="222">
        <v>3801652</v>
      </c>
    </row>
    <row r="19" spans="1:9">
      <c r="A19" s="155">
        <v>2017</v>
      </c>
      <c r="B19" s="314">
        <v>2311.5682996</v>
      </c>
      <c r="C19" s="314">
        <v>2280.6108165000001</v>
      </c>
      <c r="D19" s="365">
        <v>11.701053700999999</v>
      </c>
      <c r="E19" s="365">
        <v>14.0698004</v>
      </c>
      <c r="F19" s="222">
        <v>3977556</v>
      </c>
    </row>
    <row r="20" spans="1:9">
      <c r="A20" s="155">
        <v>2018</v>
      </c>
      <c r="B20" s="314">
        <v>2304.1441963000002</v>
      </c>
      <c r="C20" s="314">
        <v>2276.3232803999999</v>
      </c>
      <c r="D20" s="365">
        <v>11.574854178000001</v>
      </c>
      <c r="E20" s="365">
        <v>14.080096019999999</v>
      </c>
      <c r="F20" s="222">
        <v>4110404</v>
      </c>
    </row>
    <row r="22" spans="1:9">
      <c r="A22" s="10" t="s">
        <v>535</v>
      </c>
    </row>
    <row r="23" spans="1:9">
      <c r="A23" s="10" t="s">
        <v>437</v>
      </c>
    </row>
    <row r="24" spans="1:9">
      <c r="A24" s="10" t="s">
        <v>536</v>
      </c>
    </row>
    <row r="25" spans="1:9" ht="18.75" customHeight="1"/>
    <row r="26" spans="1:9">
      <c r="A26" s="123" t="s">
        <v>1140</v>
      </c>
    </row>
    <row r="27" spans="1:9">
      <c r="A27" t="s">
        <v>391</v>
      </c>
    </row>
    <row r="28" spans="1:9">
      <c r="A28" t="s">
        <v>392</v>
      </c>
      <c r="H28" s="8">
        <f>(1000*5000+2000*12000)/(5000+12000)</f>
        <v>1705.8823529411766</v>
      </c>
      <c r="I28" s="123" t="s">
        <v>393</v>
      </c>
    </row>
    <row r="31" spans="1:9">
      <c r="A31" t="s">
        <v>397</v>
      </c>
    </row>
    <row r="32" spans="1:9">
      <c r="A32" t="s">
        <v>394</v>
      </c>
    </row>
    <row r="33" spans="1:9">
      <c r="A33" t="s">
        <v>395</v>
      </c>
      <c r="H33" s="1">
        <f>(10*4000 + 4*10000) / (4000 + 10000)</f>
        <v>5.7142857142857144</v>
      </c>
      <c r="I33" t="s">
        <v>396</v>
      </c>
    </row>
    <row r="35" spans="1:9">
      <c r="A35" s="78" t="s">
        <v>399</v>
      </c>
      <c r="B35" s="78"/>
      <c r="C35" s="78"/>
      <c r="D35" s="78"/>
      <c r="E35" s="78"/>
      <c r="F35" s="78"/>
      <c r="G35" s="78"/>
    </row>
    <row r="36" spans="1:9">
      <c r="A36" s="78" t="s">
        <v>398</v>
      </c>
      <c r="B36" s="78"/>
      <c r="C36" s="78"/>
      <c r="D36" s="78"/>
      <c r="E36" s="78"/>
      <c r="F36" s="78"/>
      <c r="G36" s="78"/>
    </row>
    <row r="65" spans="14:14" ht="15">
      <c r="N65" s="69"/>
    </row>
  </sheetData>
  <mergeCells count="1">
    <mergeCell ref="M1:N1"/>
  </mergeCells>
  <phoneticPr fontId="0" type="noConversion"/>
  <hyperlinks>
    <hyperlink ref="M1:N1" location="Contents!A1" display="Back to Contents" xr:uid="{00000000-0004-0000-3500-000000000000}"/>
  </hyperlinks>
  <pageMargins left="0.75" right="0.75" top="1" bottom="1" header="0.5" footer="0.5"/>
  <pageSetup paperSize="9" scale="60" orientation="landscape" horizontalDpi="4294967292" verticalDpi="4294967292"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00B050"/>
  </sheetPr>
  <dimension ref="A1:T62"/>
  <sheetViews>
    <sheetView zoomScaleNormal="100" workbookViewId="0">
      <selection activeCell="N1" sqref="N1:O1"/>
    </sheetView>
  </sheetViews>
  <sheetFormatPr defaultColWidth="8.85546875" defaultRowHeight="12.75"/>
  <cols>
    <col min="1" max="1" width="6.85546875" customWidth="1"/>
    <col min="2" max="2" width="11.42578125" customWidth="1"/>
    <col min="3" max="5" width="10.5703125" bestFit="1" customWidth="1"/>
  </cols>
  <sheetData>
    <row r="1" spans="1:20" ht="22.5" customHeight="1">
      <c r="A1" s="28" t="s">
        <v>849</v>
      </c>
      <c r="B1" s="29"/>
      <c r="C1" s="29"/>
      <c r="D1" s="29"/>
      <c r="E1" s="29"/>
      <c r="F1" s="29"/>
      <c r="G1" s="29"/>
      <c r="H1" s="29"/>
      <c r="I1" s="29"/>
      <c r="J1" s="29"/>
      <c r="K1" s="29"/>
      <c r="L1" s="677"/>
      <c r="M1" s="29"/>
      <c r="N1" s="684" t="s">
        <v>473</v>
      </c>
      <c r="O1" s="684"/>
      <c r="P1" s="29"/>
      <c r="Q1" s="29"/>
      <c r="R1" s="29"/>
      <c r="S1" s="29"/>
      <c r="T1" s="29"/>
    </row>
    <row r="2" spans="1:20" s="44" customFormat="1" ht="12.75" customHeight="1">
      <c r="A2" s="69"/>
      <c r="B2" s="198"/>
      <c r="C2" s="198"/>
      <c r="D2" s="198"/>
      <c r="E2" s="198"/>
      <c r="F2" s="198"/>
      <c r="G2" s="198"/>
      <c r="H2" s="198"/>
      <c r="I2" s="198"/>
      <c r="J2" s="198"/>
      <c r="K2" s="198"/>
      <c r="L2" s="149"/>
      <c r="M2" s="198"/>
      <c r="N2" s="198"/>
      <c r="O2" s="198"/>
      <c r="P2" s="198"/>
      <c r="Q2" s="198"/>
      <c r="R2" s="198"/>
      <c r="S2" s="198"/>
      <c r="T2" s="198"/>
    </row>
    <row r="3" spans="1:20" s="44" customFormat="1" ht="12.75" customHeight="1">
      <c r="A3" s="122" t="s">
        <v>1027</v>
      </c>
    </row>
    <row r="4" spans="1:20" s="44" customFormat="1" ht="12.75" customHeight="1">
      <c r="A4" s="44" t="s">
        <v>850</v>
      </c>
    </row>
    <row r="5" spans="1:20" s="44" customFormat="1" ht="12.75" customHeight="1">
      <c r="A5" s="44" t="s">
        <v>889</v>
      </c>
    </row>
    <row r="6" spans="1:20" s="44" customFormat="1" ht="12.75" customHeight="1"/>
    <row r="7" spans="1:20" ht="51">
      <c r="A7" s="4" t="s">
        <v>416</v>
      </c>
      <c r="B7" s="710" t="s">
        <v>851</v>
      </c>
      <c r="C7" s="711"/>
      <c r="D7" s="711"/>
      <c r="E7" s="711"/>
      <c r="F7" s="712"/>
      <c r="G7" s="4" t="s">
        <v>124</v>
      </c>
      <c r="H7" s="4" t="s">
        <v>125</v>
      </c>
      <c r="I7" s="4" t="s">
        <v>854</v>
      </c>
      <c r="J7" s="120" t="s">
        <v>855</v>
      </c>
    </row>
    <row r="8" spans="1:20" ht="36">
      <c r="B8" s="277" t="s">
        <v>1145</v>
      </c>
      <c r="C8" s="278" t="s">
        <v>1146</v>
      </c>
      <c r="D8" s="278" t="s">
        <v>852</v>
      </c>
      <c r="E8" s="278" t="s">
        <v>853</v>
      </c>
      <c r="F8" s="279" t="s">
        <v>1147</v>
      </c>
      <c r="G8" s="194"/>
      <c r="I8" s="6"/>
    </row>
    <row r="9" spans="1:20">
      <c r="A9" s="241">
        <v>2001</v>
      </c>
      <c r="B9" s="231">
        <v>17739.05</v>
      </c>
      <c r="C9" s="232"/>
      <c r="D9" s="648">
        <v>2229.23</v>
      </c>
      <c r="E9" s="233">
        <v>988.49</v>
      </c>
      <c r="F9" s="234">
        <f>B9/D9</f>
        <v>7.9574785912624533</v>
      </c>
      <c r="G9" s="501">
        <v>152477</v>
      </c>
      <c r="H9" s="379"/>
      <c r="I9" s="290">
        <f>B9/B$9</f>
        <v>1</v>
      </c>
      <c r="J9" s="290">
        <f t="shared" ref="J9:J26" si="0">D9/D$9</f>
        <v>1</v>
      </c>
      <c r="L9" s="12"/>
    </row>
    <row r="10" spans="1:20">
      <c r="A10" s="241">
        <v>2002</v>
      </c>
      <c r="B10" s="231">
        <v>17929.2</v>
      </c>
      <c r="C10" s="235">
        <f>B10/B9-1</f>
        <v>1.0719288800696836E-2</v>
      </c>
      <c r="D10" s="649">
        <v>2353.4</v>
      </c>
      <c r="E10" s="236">
        <v>1042.26</v>
      </c>
      <c r="F10" s="234">
        <f t="shared" ref="F10:F26" si="1">B10/D10</f>
        <v>7.618424407240588</v>
      </c>
      <c r="G10" s="501">
        <v>157767</v>
      </c>
      <c r="H10" s="379">
        <f t="shared" ref="H10:H26" si="2">(G10-G9)/G9</f>
        <v>3.4693757091233429E-2</v>
      </c>
      <c r="I10" s="290">
        <f t="shared" ref="I10:I26" si="3">B10/B$9</f>
        <v>1.0107192888006968</v>
      </c>
      <c r="J10" s="290">
        <f t="shared" si="0"/>
        <v>1.0557008473777942</v>
      </c>
      <c r="L10" s="12"/>
    </row>
    <row r="11" spans="1:20">
      <c r="A11" s="241">
        <v>2003</v>
      </c>
      <c r="B11" s="231">
        <v>18432.75</v>
      </c>
      <c r="C11" s="235">
        <f t="shared" ref="C11:C26" si="4">B11/B10-1</f>
        <v>2.8085469513419392E-2</v>
      </c>
      <c r="D11" s="649">
        <v>2436.0500000000002</v>
      </c>
      <c r="E11" s="236">
        <v>1077.52</v>
      </c>
      <c r="F11" s="234">
        <f t="shared" si="1"/>
        <v>7.5666550358161775</v>
      </c>
      <c r="G11" s="501">
        <v>165151</v>
      </c>
      <c r="H11" s="379">
        <f t="shared" si="2"/>
        <v>4.6803197119803255E-2</v>
      </c>
      <c r="I11" s="290">
        <f t="shared" si="3"/>
        <v>1.0391058145729337</v>
      </c>
      <c r="J11" s="290">
        <f t="shared" si="0"/>
        <v>1.0927764295294788</v>
      </c>
      <c r="L11" s="12"/>
    </row>
    <row r="12" spans="1:20">
      <c r="A12" s="241">
        <v>2004</v>
      </c>
      <c r="B12" s="231">
        <v>20496.03</v>
      </c>
      <c r="C12" s="235">
        <f t="shared" si="4"/>
        <v>0.11193554949749762</v>
      </c>
      <c r="D12" s="649">
        <v>2600.88</v>
      </c>
      <c r="E12" s="236">
        <v>1148.23</v>
      </c>
      <c r="F12" s="234">
        <f t="shared" si="1"/>
        <v>7.8804212420411544</v>
      </c>
      <c r="G12" s="501">
        <v>172687</v>
      </c>
      <c r="H12" s="379">
        <f t="shared" si="2"/>
        <v>4.563096802320301E-2</v>
      </c>
      <c r="I12" s="290">
        <f t="shared" si="3"/>
        <v>1.1554186949131999</v>
      </c>
      <c r="J12" s="290">
        <f t="shared" si="0"/>
        <v>1.1667167587014351</v>
      </c>
      <c r="L12" s="12"/>
    </row>
    <row r="13" spans="1:20">
      <c r="A13" s="241">
        <v>2005</v>
      </c>
      <c r="B13" s="231">
        <v>20238.23</v>
      </c>
      <c r="C13" s="235">
        <f t="shared" si="4"/>
        <v>-1.257804560200193E-2</v>
      </c>
      <c r="D13" s="649">
        <v>2651.7</v>
      </c>
      <c r="E13" s="236">
        <v>1146.18</v>
      </c>
      <c r="F13" s="234">
        <f t="shared" si="1"/>
        <v>7.632171814307803</v>
      </c>
      <c r="G13" s="399">
        <v>179653</v>
      </c>
      <c r="H13" s="379">
        <f t="shared" si="2"/>
        <v>4.0338879012317079E-2</v>
      </c>
      <c r="I13" s="290">
        <f t="shared" si="3"/>
        <v>1.1408857858791761</v>
      </c>
      <c r="J13" s="290">
        <f t="shared" si="0"/>
        <v>1.1895138680172077</v>
      </c>
      <c r="L13" s="12"/>
    </row>
    <row r="14" spans="1:20">
      <c r="A14" s="241">
        <v>2006</v>
      </c>
      <c r="B14" s="231">
        <v>20143.12</v>
      </c>
      <c r="C14" s="235">
        <f t="shared" si="4"/>
        <v>-4.699521647891225E-3</v>
      </c>
      <c r="D14" s="649">
        <v>2652.08</v>
      </c>
      <c r="E14" s="236">
        <v>1148.6400000000001</v>
      </c>
      <c r="F14" s="234">
        <f t="shared" si="1"/>
        <v>7.5952158305933457</v>
      </c>
      <c r="G14" s="399">
        <v>185621</v>
      </c>
      <c r="H14" s="379">
        <f t="shared" si="2"/>
        <v>3.3219595553650651E-2</v>
      </c>
      <c r="I14" s="290">
        <f t="shared" si="3"/>
        <v>1.1355241684306656</v>
      </c>
      <c r="J14" s="290">
        <f t="shared" si="0"/>
        <v>1.189684330463882</v>
      </c>
      <c r="L14" s="12"/>
    </row>
    <row r="15" spans="1:20">
      <c r="A15" s="241">
        <v>2007</v>
      </c>
      <c r="B15" s="231">
        <v>20774.3</v>
      </c>
      <c r="C15" s="235">
        <f t="shared" si="4"/>
        <v>3.1334768397348611E-2</v>
      </c>
      <c r="D15" s="649">
        <v>2753.38</v>
      </c>
      <c r="E15" s="236">
        <v>1184.8900000000001</v>
      </c>
      <c r="F15" s="234">
        <f t="shared" si="1"/>
        <v>7.5450173967995697</v>
      </c>
      <c r="G15" s="399">
        <v>190899</v>
      </c>
      <c r="H15" s="379">
        <f t="shared" si="2"/>
        <v>2.8434282758955074E-2</v>
      </c>
      <c r="I15" s="290">
        <f t="shared" si="3"/>
        <v>1.1711055552580325</v>
      </c>
      <c r="J15" s="290">
        <f t="shared" si="0"/>
        <v>1.2351260300641926</v>
      </c>
      <c r="L15" s="12"/>
    </row>
    <row r="16" spans="1:20">
      <c r="A16" s="241">
        <v>2008</v>
      </c>
      <c r="B16" s="231">
        <v>22150.26</v>
      </c>
      <c r="C16" s="235">
        <f t="shared" si="4"/>
        <v>6.6233759982285756E-2</v>
      </c>
      <c r="D16" s="649">
        <v>2733.59</v>
      </c>
      <c r="E16" s="236">
        <v>1193.9100000000001</v>
      </c>
      <c r="F16" s="234">
        <f t="shared" si="1"/>
        <v>8.1029927677522959</v>
      </c>
      <c r="G16" s="399">
        <v>196651</v>
      </c>
      <c r="H16" s="379">
        <f t="shared" si="2"/>
        <v>3.0131116454250678E-2</v>
      </c>
      <c r="I16" s="290">
        <f t="shared" si="3"/>
        <v>1.2486722795189145</v>
      </c>
      <c r="J16" s="290">
        <f t="shared" si="0"/>
        <v>1.2262485252755437</v>
      </c>
      <c r="L16" s="12"/>
    </row>
    <row r="17" spans="1:12">
      <c r="A17" s="241">
        <v>2009</v>
      </c>
      <c r="B17" s="231">
        <v>18754.310000000001</v>
      </c>
      <c r="C17" s="235">
        <f t="shared" si="4"/>
        <v>-0.15331422746279266</v>
      </c>
      <c r="D17" s="649">
        <v>2591.27</v>
      </c>
      <c r="E17" s="236">
        <v>1098.1300000000001</v>
      </c>
      <c r="F17" s="234">
        <f t="shared" si="1"/>
        <v>7.2374974433385955</v>
      </c>
      <c r="G17" s="399">
        <v>194667</v>
      </c>
      <c r="H17" s="379">
        <f t="shared" si="2"/>
        <v>-1.008893928838399E-2</v>
      </c>
      <c r="I17" s="290">
        <f t="shared" si="3"/>
        <v>1.0572330536302679</v>
      </c>
      <c r="J17" s="290">
        <f t="shared" si="0"/>
        <v>1.1624058531421164</v>
      </c>
      <c r="L17" s="12"/>
    </row>
    <row r="18" spans="1:12">
      <c r="A18" s="241">
        <v>2010</v>
      </c>
      <c r="B18" s="231">
        <v>21209.05</v>
      </c>
      <c r="C18" s="235">
        <f t="shared" si="4"/>
        <v>0.13088937956128466</v>
      </c>
      <c r="D18" s="649">
        <v>2653.39</v>
      </c>
      <c r="E18" s="236">
        <v>1174.8699999999999</v>
      </c>
      <c r="F18" s="234">
        <f t="shared" si="1"/>
        <v>7.993189843935494</v>
      </c>
      <c r="G18" s="399">
        <v>194251</v>
      </c>
      <c r="H18" s="379">
        <f t="shared" si="2"/>
        <v>-2.13698264215301E-3</v>
      </c>
      <c r="I18" s="290">
        <f t="shared" si="3"/>
        <v>1.195613632071616</v>
      </c>
      <c r="J18" s="290">
        <f t="shared" si="0"/>
        <v>1.1902719773195227</v>
      </c>
      <c r="L18" s="12"/>
    </row>
    <row r="19" spans="1:12">
      <c r="A19" s="241">
        <v>2011</v>
      </c>
      <c r="B19" s="231">
        <v>21526.01</v>
      </c>
      <c r="C19" s="235">
        <f t="shared" si="4"/>
        <v>1.4944563759338614E-2</v>
      </c>
      <c r="D19" s="649">
        <v>2674.86</v>
      </c>
      <c r="E19" s="236">
        <v>1222.1400000000001</v>
      </c>
      <c r="F19" s="234">
        <f t="shared" si="1"/>
        <v>8.0475277210769907</v>
      </c>
      <c r="G19" s="399">
        <v>197234</v>
      </c>
      <c r="H19" s="379">
        <f t="shared" si="2"/>
        <v>1.5356420301568589E-2</v>
      </c>
      <c r="I19" s="290">
        <f t="shared" si="3"/>
        <v>1.2134815562276446</v>
      </c>
      <c r="J19" s="290">
        <f t="shared" si="0"/>
        <v>1.1999031055566272</v>
      </c>
      <c r="L19" s="12"/>
    </row>
    <row r="20" spans="1:12">
      <c r="A20" s="241">
        <v>2012</v>
      </c>
      <c r="B20" s="231">
        <v>21712.5</v>
      </c>
      <c r="C20" s="235">
        <f t="shared" si="4"/>
        <v>8.6634727011647428E-3</v>
      </c>
      <c r="D20" s="649">
        <v>2738.1</v>
      </c>
      <c r="E20" s="236">
        <v>1246.98</v>
      </c>
      <c r="F20" s="234">
        <f t="shared" si="1"/>
        <v>7.9297688177933603</v>
      </c>
      <c r="G20" s="399">
        <v>201860</v>
      </c>
      <c r="H20" s="379">
        <f t="shared" si="2"/>
        <v>2.3454373992313697E-2</v>
      </c>
      <c r="I20" s="290">
        <f t="shared" si="3"/>
        <v>1.2239945205633898</v>
      </c>
      <c r="J20" s="290">
        <f t="shared" si="0"/>
        <v>1.2282716453663372</v>
      </c>
      <c r="L20" s="12"/>
    </row>
    <row r="21" spans="1:12">
      <c r="A21" s="241">
        <v>2013</v>
      </c>
      <c r="B21" s="231">
        <v>21739.13</v>
      </c>
      <c r="C21" s="235">
        <f t="shared" si="4"/>
        <v>1.2264824409902175E-3</v>
      </c>
      <c r="D21" s="649">
        <v>2664.82</v>
      </c>
      <c r="E21" s="236">
        <v>1237.67</v>
      </c>
      <c r="F21" s="234">
        <f t="shared" si="1"/>
        <v>8.1578230424569007</v>
      </c>
      <c r="G21" s="399">
        <v>206341</v>
      </c>
      <c r="H21" s="379">
        <f t="shared" si="2"/>
        <v>2.219855345288814E-2</v>
      </c>
      <c r="I21" s="290">
        <f t="shared" si="3"/>
        <v>1.2254957283507291</v>
      </c>
      <c r="J21" s="290">
        <f t="shared" si="0"/>
        <v>1.1953993082813348</v>
      </c>
      <c r="L21" s="12"/>
    </row>
    <row r="22" spans="1:12">
      <c r="A22" s="241">
        <v>2014</v>
      </c>
      <c r="B22" s="231">
        <v>23681.9</v>
      </c>
      <c r="C22" s="235">
        <f t="shared" si="4"/>
        <v>8.9367421787348356E-2</v>
      </c>
      <c r="D22" s="649">
        <v>2831.38</v>
      </c>
      <c r="E22" s="236">
        <v>1308.55</v>
      </c>
      <c r="F22" s="234">
        <f t="shared" si="1"/>
        <v>8.3640839449314477</v>
      </c>
      <c r="G22" s="399">
        <v>211662</v>
      </c>
      <c r="H22" s="379">
        <f t="shared" si="2"/>
        <v>2.5787410160850243E-2</v>
      </c>
      <c r="I22" s="290">
        <f t="shared" si="3"/>
        <v>1.3350151220048425</v>
      </c>
      <c r="J22" s="290">
        <f t="shared" si="0"/>
        <v>1.2701156901710458</v>
      </c>
      <c r="L22" s="12"/>
    </row>
    <row r="23" spans="1:12">
      <c r="A23" s="241">
        <v>2015</v>
      </c>
      <c r="B23" s="231">
        <v>23002.33</v>
      </c>
      <c r="C23" s="235">
        <f t="shared" si="4"/>
        <v>-2.8695754985875288E-2</v>
      </c>
      <c r="D23" s="649">
        <v>2786.98</v>
      </c>
      <c r="E23" s="236">
        <v>1274.9100000000001</v>
      </c>
      <c r="F23" s="234">
        <f t="shared" si="1"/>
        <v>8.2534966164091603</v>
      </c>
      <c r="G23" s="399">
        <v>219530</v>
      </c>
      <c r="H23" s="379">
        <f t="shared" si="2"/>
        <v>3.7172473093894987E-2</v>
      </c>
      <c r="I23" s="290">
        <f t="shared" si="3"/>
        <v>1.2967058551613533</v>
      </c>
      <c r="J23" s="290">
        <f t="shared" si="0"/>
        <v>1.2501984990332984</v>
      </c>
      <c r="L23" s="12"/>
    </row>
    <row r="24" spans="1:12">
      <c r="A24" s="241">
        <v>2016</v>
      </c>
      <c r="B24" s="231">
        <v>23256.61</v>
      </c>
      <c r="C24" s="235">
        <f t="shared" si="4"/>
        <v>1.1054532301727704E-2</v>
      </c>
      <c r="D24" s="649">
        <v>2808.61</v>
      </c>
      <c r="E24" s="236">
        <v>1283.69</v>
      </c>
      <c r="F24" s="234">
        <f t="shared" si="1"/>
        <v>8.2804696985341497</v>
      </c>
      <c r="G24" s="501">
        <v>227390</v>
      </c>
      <c r="H24" s="379">
        <f t="shared" si="2"/>
        <v>3.5803762583701541E-2</v>
      </c>
      <c r="I24" s="290">
        <f t="shared" si="3"/>
        <v>1.3110403319230737</v>
      </c>
      <c r="J24" s="290">
        <f t="shared" si="0"/>
        <v>1.2599014009321605</v>
      </c>
      <c r="L24" s="12"/>
    </row>
    <row r="25" spans="1:12">
      <c r="A25" s="241">
        <v>2017</v>
      </c>
      <c r="B25" s="231">
        <v>24896.54</v>
      </c>
      <c r="C25" s="235">
        <f t="shared" si="4"/>
        <v>7.0514576286053732E-2</v>
      </c>
      <c r="D25" s="649">
        <v>2981.97</v>
      </c>
      <c r="E25" s="236">
        <v>1382.76</v>
      </c>
      <c r="F25" s="234">
        <f t="shared" si="1"/>
        <v>8.3490243027260505</v>
      </c>
      <c r="G25" s="501">
        <v>235685</v>
      </c>
      <c r="H25" s="379">
        <f t="shared" si="2"/>
        <v>3.6479176744799682E-2</v>
      </c>
      <c r="I25" s="290">
        <f t="shared" si="3"/>
        <v>1.4034877854225565</v>
      </c>
      <c r="J25" s="290">
        <f t="shared" si="0"/>
        <v>1.3376681634465712</v>
      </c>
      <c r="L25" s="12"/>
    </row>
    <row r="26" spans="1:12">
      <c r="A26" s="241">
        <v>2018</v>
      </c>
      <c r="B26" s="237">
        <v>25329.34</v>
      </c>
      <c r="C26" s="238">
        <f t="shared" si="4"/>
        <v>1.7383941704349315E-2</v>
      </c>
      <c r="D26" s="650">
        <v>3080.23</v>
      </c>
      <c r="E26" s="239">
        <v>1384.48</v>
      </c>
      <c r="F26" s="240">
        <f t="shared" si="1"/>
        <v>8.2231976183596682</v>
      </c>
      <c r="G26" s="501">
        <v>243118</v>
      </c>
      <c r="H26" s="379">
        <f t="shared" si="2"/>
        <v>3.1537857733839658E-2</v>
      </c>
      <c r="I26" s="290">
        <f t="shared" si="3"/>
        <v>1.4278859352671085</v>
      </c>
      <c r="J26" s="290">
        <f t="shared" si="0"/>
        <v>1.3817461634734864</v>
      </c>
      <c r="L26" s="12"/>
    </row>
    <row r="27" spans="1:12">
      <c r="K27" s="681"/>
      <c r="L27" s="12"/>
    </row>
    <row r="28" spans="1:12">
      <c r="B28" s="123" t="s">
        <v>1148</v>
      </c>
      <c r="C28" s="5"/>
      <c r="D28" s="5"/>
      <c r="E28" s="5"/>
      <c r="F28" s="5"/>
      <c r="G28" s="93"/>
      <c r="H28" s="194"/>
      <c r="I28" s="62"/>
      <c r="J28" s="6"/>
      <c r="K28" s="93"/>
    </row>
    <row r="29" spans="1:12">
      <c r="B29" s="123" t="s">
        <v>947</v>
      </c>
      <c r="C29" s="5"/>
      <c r="D29" s="5"/>
      <c r="E29" s="5"/>
      <c r="F29" s="5"/>
      <c r="G29" s="112"/>
      <c r="H29" s="194"/>
      <c r="I29" s="62"/>
      <c r="J29" s="6"/>
      <c r="K29" s="93"/>
    </row>
    <row r="30" spans="1:12" ht="42" customHeight="1">
      <c r="B30" s="5"/>
      <c r="C30" s="5"/>
      <c r="D30" s="5"/>
      <c r="E30" s="5"/>
      <c r="F30" s="5"/>
      <c r="G30" s="112"/>
      <c r="H30" s="194"/>
      <c r="I30" s="56"/>
      <c r="J30" s="6"/>
      <c r="K30" s="93"/>
    </row>
    <row r="31" spans="1:12" ht="63.75">
      <c r="B31" s="265" t="s">
        <v>416</v>
      </c>
      <c r="C31" s="264" t="s">
        <v>702</v>
      </c>
      <c r="D31" s="264"/>
      <c r="E31" s="265" t="s">
        <v>703</v>
      </c>
      <c r="F31" s="265"/>
      <c r="G31" s="10"/>
      <c r="H31" s="194"/>
      <c r="I31" s="56"/>
      <c r="J31" s="6"/>
      <c r="K31" s="93"/>
    </row>
    <row r="32" spans="1:12">
      <c r="C32" s="263"/>
      <c r="D32" s="263"/>
      <c r="E32" s="265"/>
      <c r="G32" s="74"/>
      <c r="H32" s="194"/>
      <c r="I32" s="56"/>
      <c r="J32" s="6"/>
    </row>
    <row r="33" spans="1:10">
      <c r="B33" s="502" t="s">
        <v>892</v>
      </c>
      <c r="C33" s="503">
        <f t="shared" ref="C33:C45" si="5">(B14/B9)^0.2-1</f>
        <v>2.5744687660927523E-2</v>
      </c>
      <c r="D33" s="155"/>
      <c r="E33" s="503">
        <f t="shared" ref="E33:E45" si="6">(G14/G9)^0.2-1</f>
        <v>4.0122650216751765E-2</v>
      </c>
      <c r="G33" s="74"/>
    </row>
    <row r="34" spans="1:10">
      <c r="B34" s="502" t="s">
        <v>893</v>
      </c>
      <c r="C34" s="503">
        <f t="shared" si="5"/>
        <v>2.9895350304216528E-2</v>
      </c>
      <c r="D34" s="155"/>
      <c r="E34" s="503">
        <f t="shared" si="6"/>
        <v>3.886113045711781E-2</v>
      </c>
      <c r="G34" s="74"/>
      <c r="I34" s="44"/>
      <c r="J34" s="44"/>
    </row>
    <row r="35" spans="1:10">
      <c r="B35" s="502" t="s">
        <v>894</v>
      </c>
      <c r="C35" s="503">
        <f t="shared" si="5"/>
        <v>3.7427459533403651E-2</v>
      </c>
      <c r="D35" s="155"/>
      <c r="E35" s="503">
        <f t="shared" si="6"/>
        <v>3.5530727438499055E-2</v>
      </c>
      <c r="G35" s="74"/>
    </row>
    <row r="36" spans="1:10">
      <c r="B36" s="502" t="s">
        <v>895</v>
      </c>
      <c r="C36" s="503">
        <f t="shared" si="5"/>
        <v>-1.7604717127562841E-2</v>
      </c>
      <c r="D36" s="155"/>
      <c r="E36" s="503">
        <f t="shared" si="6"/>
        <v>2.425133398146806E-2</v>
      </c>
      <c r="G36" s="74"/>
    </row>
    <row r="37" spans="1:10">
      <c r="B37" s="502" t="s">
        <v>896</v>
      </c>
      <c r="C37" s="503">
        <f t="shared" si="5"/>
        <v>9.414961994411053E-3</v>
      </c>
      <c r="D37" s="155"/>
      <c r="E37" s="503">
        <f t="shared" si="6"/>
        <v>1.5747490136420295E-2</v>
      </c>
      <c r="G37" s="74"/>
    </row>
    <row r="38" spans="1:10">
      <c r="B38" s="502" t="s">
        <v>897</v>
      </c>
      <c r="C38" s="503">
        <f t="shared" si="5"/>
        <v>1.336840475092238E-2</v>
      </c>
      <c r="D38" s="155"/>
      <c r="E38" s="503">
        <f t="shared" si="6"/>
        <v>1.2210725653478693E-2</v>
      </c>
      <c r="G38" s="74"/>
    </row>
    <row r="39" spans="1:10">
      <c r="B39" s="502" t="s">
        <v>898</v>
      </c>
      <c r="C39" s="503">
        <f t="shared" si="5"/>
        <v>8.8734347166288252E-3</v>
      </c>
      <c r="D39" s="155"/>
      <c r="E39" s="503">
        <f t="shared" si="6"/>
        <v>1.122855130847622E-2</v>
      </c>
      <c r="G39" s="74"/>
    </row>
    <row r="40" spans="1:10" ht="12.75" customHeight="1">
      <c r="A40" s="39"/>
      <c r="B40" s="502" t="s">
        <v>899</v>
      </c>
      <c r="C40" s="503">
        <f t="shared" si="5"/>
        <v>-3.7400628926009816E-3</v>
      </c>
      <c r="D40" s="155"/>
      <c r="E40" s="503">
        <f t="shared" si="6"/>
        <v>9.6663312764575515E-3</v>
      </c>
      <c r="G40" s="74"/>
    </row>
    <row r="41" spans="1:10" ht="12.75" customHeight="1">
      <c r="A41" s="2"/>
      <c r="B41" s="308" t="s">
        <v>948</v>
      </c>
      <c r="C41" s="503">
        <f t="shared" si="5"/>
        <v>4.7763078411555027E-2</v>
      </c>
      <c r="D41" s="155"/>
      <c r="E41" s="503">
        <f t="shared" si="6"/>
        <v>1.688095103312115E-2</v>
      </c>
    </row>
    <row r="42" spans="1:10" ht="12.75" customHeight="1">
      <c r="A42" s="2"/>
      <c r="B42" s="502" t="s">
        <v>1008</v>
      </c>
      <c r="C42" s="503">
        <f t="shared" si="5"/>
        <v>1.6365986833891899E-2</v>
      </c>
      <c r="D42" s="155"/>
      <c r="E42" s="503">
        <f t="shared" si="6"/>
        <v>2.4769338892417281E-2</v>
      </c>
    </row>
    <row r="43" spans="1:10" ht="12.75" customHeight="1">
      <c r="A43" s="2"/>
      <c r="B43" s="502" t="s">
        <v>1079</v>
      </c>
      <c r="C43" s="503">
        <f t="shared" si="5"/>
        <v>1.5585693762867781E-2</v>
      </c>
      <c r="D43" s="155"/>
      <c r="E43" s="503">
        <f t="shared" si="6"/>
        <v>2.886386811058328E-2</v>
      </c>
    </row>
    <row r="44" spans="1:10" ht="12.75" customHeight="1">
      <c r="A44" s="2"/>
      <c r="B44" s="502" t="s">
        <v>1103</v>
      </c>
      <c r="C44" s="503">
        <f t="shared" si="5"/>
        <v>2.7746088893642495E-2</v>
      </c>
      <c r="E44" s="503">
        <f t="shared" si="6"/>
        <v>3.1469367429925121E-2</v>
      </c>
    </row>
    <row r="45" spans="1:10" ht="12.75" customHeight="1">
      <c r="A45" s="2"/>
      <c r="B45" s="502" t="s">
        <v>1251</v>
      </c>
      <c r="C45" s="503">
        <f t="shared" si="5"/>
        <v>3.1041966667161747E-2</v>
      </c>
      <c r="E45" s="503">
        <f t="shared" si="6"/>
        <v>3.3347318156011552E-2</v>
      </c>
    </row>
    <row r="46" spans="1:10" ht="12.75" customHeight="1">
      <c r="A46" s="2"/>
    </row>
    <row r="47" spans="1:10" ht="12.75" customHeight="1">
      <c r="A47" s="2"/>
    </row>
    <row r="48" spans="1:10" ht="12.75" customHeight="1">
      <c r="A48" s="2"/>
    </row>
    <row r="49" spans="1:6" ht="12.75" customHeight="1">
      <c r="A49" s="2"/>
    </row>
    <row r="50" spans="1:6" ht="12.75" customHeight="1">
      <c r="A50" s="2"/>
    </row>
    <row r="51" spans="1:6" ht="12.75" customHeight="1">
      <c r="A51" s="2"/>
    </row>
    <row r="52" spans="1:6" ht="12.75" customHeight="1">
      <c r="A52" s="2"/>
    </row>
    <row r="53" spans="1:6" ht="12.75" customHeight="1">
      <c r="A53" s="2"/>
    </row>
    <row r="54" spans="1:6" ht="38.25" customHeight="1">
      <c r="A54" s="2"/>
    </row>
    <row r="55" spans="1:6" ht="12.75" customHeight="1">
      <c r="A55" s="2"/>
      <c r="F55" s="265"/>
    </row>
    <row r="56" spans="1:6" ht="39" customHeight="1">
      <c r="A56" s="2"/>
    </row>
    <row r="57" spans="1:6" ht="12.75" customHeight="1">
      <c r="A57" s="2"/>
    </row>
    <row r="58" spans="1:6" ht="12.75" customHeight="1">
      <c r="A58" s="2"/>
    </row>
    <row r="59" spans="1:6" ht="12.75" customHeight="1">
      <c r="A59" s="2"/>
    </row>
    <row r="60" spans="1:6" ht="12.75" customHeight="1"/>
    <row r="61" spans="1:6" ht="12.75" customHeight="1"/>
    <row r="62" spans="1:6" ht="12.75" customHeight="1"/>
  </sheetData>
  <mergeCells count="2">
    <mergeCell ref="B7:F7"/>
    <mergeCell ref="N1:O1"/>
  </mergeCells>
  <phoneticPr fontId="7" type="noConversion"/>
  <hyperlinks>
    <hyperlink ref="L1" location="Contents!A1" display="Back to Contents" xr:uid="{00000000-0004-0000-3600-000000000000}"/>
    <hyperlink ref="N1:O1" location="Contents!A1" display="Back to Contents" xr:uid="{00000000-0004-0000-3600-000001000000}"/>
  </hyperlinks>
  <pageMargins left="0.7" right="0.7" top="0.75" bottom="0.75" header="0.3" footer="0.3"/>
  <pageSetup paperSize="8" scale="8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39997558519241921"/>
  </sheetPr>
  <dimension ref="A1:AK88"/>
  <sheetViews>
    <sheetView workbookViewId="0">
      <selection activeCell="L1" sqref="L1:M1"/>
    </sheetView>
  </sheetViews>
  <sheetFormatPr defaultRowHeight="12.75"/>
  <cols>
    <col min="1" max="1" width="12.7109375" customWidth="1"/>
  </cols>
  <sheetData>
    <row r="1" spans="1:20" ht="21.75" customHeight="1">
      <c r="A1" s="28" t="s">
        <v>858</v>
      </c>
      <c r="B1" s="29"/>
      <c r="C1" s="29"/>
      <c r="D1" s="29"/>
      <c r="E1" s="29"/>
      <c r="F1" s="29"/>
      <c r="G1" s="29"/>
      <c r="H1" s="28"/>
      <c r="I1" s="29"/>
      <c r="J1" s="29"/>
      <c r="K1" s="24"/>
      <c r="L1" s="683" t="s">
        <v>473</v>
      </c>
      <c r="M1" s="683"/>
      <c r="N1" s="191"/>
      <c r="O1" s="191"/>
      <c r="P1" s="191"/>
      <c r="Q1" s="191"/>
      <c r="R1" s="191"/>
      <c r="S1" s="191"/>
      <c r="T1" s="191"/>
    </row>
    <row r="3" spans="1:20">
      <c r="A3" s="193" t="s">
        <v>677</v>
      </c>
      <c r="B3" s="155"/>
      <c r="C3" s="155"/>
      <c r="D3" s="155"/>
      <c r="E3" s="155"/>
      <c r="F3" s="155"/>
      <c r="G3" s="155"/>
      <c r="H3" s="155"/>
      <c r="I3" s="155"/>
      <c r="J3" s="155"/>
      <c r="K3" s="155"/>
      <c r="L3" s="155"/>
      <c r="M3" s="155"/>
      <c r="N3" s="155"/>
      <c r="O3" s="155"/>
      <c r="P3" s="155"/>
    </row>
    <row r="4" spans="1:20">
      <c r="A4" s="155"/>
      <c r="B4" s="155" t="s">
        <v>678</v>
      </c>
      <c r="C4" s="155" t="s">
        <v>859</v>
      </c>
      <c r="D4" s="155" t="s">
        <v>860</v>
      </c>
      <c r="E4" s="155" t="s">
        <v>861</v>
      </c>
      <c r="F4" s="155" t="s">
        <v>862</v>
      </c>
      <c r="G4" s="155" t="s">
        <v>863</v>
      </c>
      <c r="H4" s="155" t="s">
        <v>864</v>
      </c>
      <c r="I4" s="155" t="s">
        <v>865</v>
      </c>
      <c r="J4" s="155" t="s">
        <v>866</v>
      </c>
      <c r="K4" s="155" t="s">
        <v>867</v>
      </c>
      <c r="L4" s="155" t="s">
        <v>868</v>
      </c>
      <c r="M4" s="155" t="s">
        <v>869</v>
      </c>
      <c r="N4" s="155" t="s">
        <v>870</v>
      </c>
      <c r="O4" s="155" t="s">
        <v>871</v>
      </c>
      <c r="P4" s="155" t="s">
        <v>872</v>
      </c>
      <c r="Q4" s="155" t="s">
        <v>881</v>
      </c>
      <c r="R4" s="155" t="s">
        <v>873</v>
      </c>
    </row>
    <row r="5" spans="1:20">
      <c r="A5" s="222">
        <v>2001</v>
      </c>
      <c r="B5" s="155">
        <v>73090</v>
      </c>
      <c r="C5" s="155">
        <v>89371</v>
      </c>
      <c r="D5" s="155">
        <v>770212</v>
      </c>
      <c r="E5" s="155">
        <v>230296</v>
      </c>
      <c r="F5" s="155">
        <v>176033</v>
      </c>
      <c r="G5" s="155">
        <v>24634</v>
      </c>
      <c r="H5" s="155">
        <v>93253</v>
      </c>
      <c r="I5" s="155">
        <v>64914</v>
      </c>
      <c r="J5" s="155">
        <v>141545</v>
      </c>
      <c r="K5" s="155">
        <v>250805</v>
      </c>
      <c r="L5" s="155">
        <v>90790</v>
      </c>
      <c r="M5" s="155">
        <v>364583</v>
      </c>
      <c r="N5" s="155">
        <v>17881</v>
      </c>
      <c r="O5" s="155">
        <v>109691</v>
      </c>
      <c r="P5" s="155">
        <v>65685</v>
      </c>
      <c r="Q5" s="155">
        <v>156</v>
      </c>
      <c r="R5" s="155">
        <v>2562939</v>
      </c>
    </row>
    <row r="6" spans="1:20">
      <c r="A6" s="222">
        <v>2002</v>
      </c>
      <c r="B6" s="155">
        <v>47944</v>
      </c>
      <c r="C6" s="155">
        <v>90725</v>
      </c>
      <c r="D6" s="155">
        <v>796840</v>
      </c>
      <c r="E6" s="155">
        <v>244047</v>
      </c>
      <c r="F6" s="155">
        <v>184174</v>
      </c>
      <c r="G6" s="155">
        <v>25305</v>
      </c>
      <c r="H6" s="155">
        <v>97131</v>
      </c>
      <c r="I6" s="155">
        <v>67592</v>
      </c>
      <c r="J6" s="155">
        <v>146125</v>
      </c>
      <c r="K6" s="155">
        <v>261419</v>
      </c>
      <c r="L6" s="155">
        <v>95215</v>
      </c>
      <c r="M6" s="155">
        <v>387327</v>
      </c>
      <c r="N6" s="155">
        <v>19104</v>
      </c>
      <c r="O6" s="155">
        <v>115354</v>
      </c>
      <c r="P6" s="155">
        <v>68826</v>
      </c>
      <c r="Q6" s="155">
        <v>159</v>
      </c>
      <c r="R6" s="155">
        <v>2647287</v>
      </c>
    </row>
    <row r="7" spans="1:20">
      <c r="A7" s="222">
        <v>2003</v>
      </c>
      <c r="B7" s="155">
        <v>38200</v>
      </c>
      <c r="C7" s="155">
        <v>90187</v>
      </c>
      <c r="D7" s="155">
        <v>846896</v>
      </c>
      <c r="E7" s="155">
        <v>256377</v>
      </c>
      <c r="F7" s="155">
        <v>191925</v>
      </c>
      <c r="G7" s="155">
        <v>26202</v>
      </c>
      <c r="H7" s="155">
        <v>100551</v>
      </c>
      <c r="I7" s="155">
        <v>70246</v>
      </c>
      <c r="J7" s="155">
        <v>149562</v>
      </c>
      <c r="K7" s="155">
        <v>268671</v>
      </c>
      <c r="L7" s="155">
        <v>100505</v>
      </c>
      <c r="M7" s="155">
        <v>407292</v>
      </c>
      <c r="N7" s="155">
        <v>19792</v>
      </c>
      <c r="O7" s="155">
        <v>121310</v>
      </c>
      <c r="P7" s="155">
        <v>70870</v>
      </c>
      <c r="Q7" s="155">
        <v>159</v>
      </c>
      <c r="R7" s="155">
        <v>2758745</v>
      </c>
    </row>
    <row r="8" spans="1:20">
      <c r="A8" s="222">
        <v>2004</v>
      </c>
      <c r="B8" s="155">
        <v>32736</v>
      </c>
      <c r="C8" s="155">
        <v>94523</v>
      </c>
      <c r="D8" s="155">
        <v>883129</v>
      </c>
      <c r="E8" s="155">
        <v>266034</v>
      </c>
      <c r="F8" s="155">
        <v>200453</v>
      </c>
      <c r="G8" s="155">
        <v>27155</v>
      </c>
      <c r="H8" s="155">
        <v>103999</v>
      </c>
      <c r="I8" s="155">
        <v>71823</v>
      </c>
      <c r="J8" s="155">
        <v>154342</v>
      </c>
      <c r="K8" s="155">
        <v>277105</v>
      </c>
      <c r="L8" s="155">
        <v>108209</v>
      </c>
      <c r="M8" s="155">
        <v>426012</v>
      </c>
      <c r="N8" s="155">
        <v>20889</v>
      </c>
      <c r="O8" s="155">
        <v>126910</v>
      </c>
      <c r="P8" s="155">
        <v>72844</v>
      </c>
      <c r="Q8" s="155">
        <v>154</v>
      </c>
      <c r="R8" s="155">
        <v>2866317</v>
      </c>
    </row>
    <row r="9" spans="1:20">
      <c r="A9" s="222">
        <v>2005</v>
      </c>
      <c r="B9" s="155">
        <v>29269</v>
      </c>
      <c r="C9" s="155">
        <v>98756</v>
      </c>
      <c r="D9" s="155">
        <v>916840</v>
      </c>
      <c r="E9" s="155">
        <v>276149</v>
      </c>
      <c r="F9" s="155">
        <v>208731</v>
      </c>
      <c r="G9" s="155">
        <v>28085</v>
      </c>
      <c r="H9" s="155">
        <v>107641</v>
      </c>
      <c r="I9" s="155">
        <v>74657</v>
      </c>
      <c r="J9" s="155">
        <v>158531</v>
      </c>
      <c r="K9" s="155">
        <v>286513</v>
      </c>
      <c r="L9" s="155">
        <v>112057</v>
      </c>
      <c r="M9" s="155">
        <v>441039</v>
      </c>
      <c r="N9" s="155">
        <v>21748</v>
      </c>
      <c r="O9" s="155">
        <v>131759</v>
      </c>
      <c r="P9" s="155">
        <v>74528</v>
      </c>
      <c r="Q9" s="155">
        <v>155</v>
      </c>
      <c r="R9" s="155">
        <v>2966458</v>
      </c>
    </row>
    <row r="10" spans="1:20">
      <c r="A10" s="222">
        <v>2006</v>
      </c>
      <c r="B10" s="155">
        <v>26820</v>
      </c>
      <c r="C10" s="155">
        <v>105796</v>
      </c>
      <c r="D10" s="155">
        <v>924673</v>
      </c>
      <c r="E10" s="155">
        <v>282426</v>
      </c>
      <c r="F10" s="155">
        <v>215759</v>
      </c>
      <c r="G10" s="155">
        <v>29129</v>
      </c>
      <c r="H10" s="155">
        <v>110118</v>
      </c>
      <c r="I10" s="155">
        <v>76810</v>
      </c>
      <c r="J10" s="155">
        <v>163188</v>
      </c>
      <c r="K10" s="155">
        <v>294420</v>
      </c>
      <c r="L10" s="155">
        <v>115099</v>
      </c>
      <c r="M10" s="155">
        <v>451034</v>
      </c>
      <c r="N10" s="155">
        <v>22724</v>
      </c>
      <c r="O10" s="155">
        <v>135045</v>
      </c>
      <c r="P10" s="155">
        <v>75919</v>
      </c>
      <c r="Q10" s="155">
        <v>158</v>
      </c>
      <c r="R10" s="155">
        <v>3029118</v>
      </c>
    </row>
    <row r="11" spans="1:20">
      <c r="A11" s="222">
        <v>2007</v>
      </c>
      <c r="B11" s="155">
        <v>24885</v>
      </c>
      <c r="C11" s="155">
        <v>107520</v>
      </c>
      <c r="D11" s="155">
        <v>943654</v>
      </c>
      <c r="E11" s="155">
        <v>288983</v>
      </c>
      <c r="F11" s="155">
        <v>221145</v>
      </c>
      <c r="G11" s="155">
        <v>29575</v>
      </c>
      <c r="H11" s="155">
        <v>112444</v>
      </c>
      <c r="I11" s="155">
        <v>78978</v>
      </c>
      <c r="J11" s="155">
        <v>165927</v>
      </c>
      <c r="K11" s="155">
        <v>298464</v>
      </c>
      <c r="L11" s="155">
        <v>118306</v>
      </c>
      <c r="M11" s="155">
        <v>459482</v>
      </c>
      <c r="N11" s="155">
        <v>23448</v>
      </c>
      <c r="O11" s="155">
        <v>137845</v>
      </c>
      <c r="P11" s="155">
        <v>77270</v>
      </c>
      <c r="Q11" s="155">
        <v>155</v>
      </c>
      <c r="R11" s="155">
        <v>3088081</v>
      </c>
    </row>
    <row r="12" spans="1:20">
      <c r="A12" s="222">
        <v>2008</v>
      </c>
      <c r="B12" s="155">
        <v>23443</v>
      </c>
      <c r="C12" s="155">
        <v>107650</v>
      </c>
      <c r="D12" s="155">
        <v>944732</v>
      </c>
      <c r="E12" s="155">
        <v>291016</v>
      </c>
      <c r="F12" s="155">
        <v>223473</v>
      </c>
      <c r="G12" s="155">
        <v>29784</v>
      </c>
      <c r="H12" s="155">
        <v>112943</v>
      </c>
      <c r="I12" s="155">
        <v>80674</v>
      </c>
      <c r="J12" s="155">
        <v>167004</v>
      </c>
      <c r="K12" s="155">
        <v>299466</v>
      </c>
      <c r="L12" s="155">
        <v>120260</v>
      </c>
      <c r="M12" s="155">
        <v>463555</v>
      </c>
      <c r="N12" s="155">
        <v>24126</v>
      </c>
      <c r="O12" s="155">
        <v>140998</v>
      </c>
      <c r="P12" s="155">
        <v>78826</v>
      </c>
      <c r="Q12" s="155">
        <v>157</v>
      </c>
      <c r="R12" s="155">
        <v>3108107</v>
      </c>
    </row>
    <row r="13" spans="1:20">
      <c r="A13" s="222">
        <v>2009</v>
      </c>
      <c r="B13" s="155">
        <v>22192</v>
      </c>
      <c r="C13" s="155">
        <v>107892</v>
      </c>
      <c r="D13" s="155">
        <v>942160</v>
      </c>
      <c r="E13" s="155">
        <v>290871</v>
      </c>
      <c r="F13" s="155">
        <v>222820</v>
      </c>
      <c r="G13" s="155">
        <v>29663</v>
      </c>
      <c r="H13" s="155">
        <v>112124</v>
      </c>
      <c r="I13" s="155">
        <v>81690</v>
      </c>
      <c r="J13" s="155">
        <v>165383</v>
      </c>
      <c r="K13" s="155">
        <v>298003</v>
      </c>
      <c r="L13" s="155">
        <v>117838</v>
      </c>
      <c r="M13" s="155">
        <v>463357</v>
      </c>
      <c r="N13" s="155">
        <v>24898</v>
      </c>
      <c r="O13" s="155">
        <v>140369</v>
      </c>
      <c r="P13" s="155">
        <v>79983</v>
      </c>
      <c r="Q13" s="155">
        <v>158</v>
      </c>
      <c r="R13" s="155">
        <v>3099401</v>
      </c>
    </row>
    <row r="14" spans="1:20">
      <c r="A14" s="222">
        <v>2010</v>
      </c>
      <c r="B14" s="155">
        <v>21186</v>
      </c>
      <c r="C14" s="155">
        <v>107590</v>
      </c>
      <c r="D14" s="155">
        <v>959242</v>
      </c>
      <c r="E14" s="155">
        <v>292829</v>
      </c>
      <c r="F14" s="155">
        <v>222397</v>
      </c>
      <c r="G14" s="155">
        <v>29408</v>
      </c>
      <c r="H14" s="155">
        <v>111801</v>
      </c>
      <c r="I14" s="155">
        <v>81451</v>
      </c>
      <c r="J14" s="155">
        <v>164453</v>
      </c>
      <c r="K14" s="155">
        <v>299578</v>
      </c>
      <c r="L14" s="155">
        <v>117772</v>
      </c>
      <c r="M14" s="155">
        <v>467458</v>
      </c>
      <c r="N14" s="155">
        <v>25076</v>
      </c>
      <c r="O14" s="155">
        <v>141442</v>
      </c>
      <c r="P14" s="155">
        <v>80122</v>
      </c>
      <c r="Q14" s="155">
        <v>149</v>
      </c>
      <c r="R14" s="155">
        <v>3121954</v>
      </c>
    </row>
    <row r="15" spans="1:20">
      <c r="A15" s="222">
        <v>2011</v>
      </c>
      <c r="B15" s="155">
        <v>20425</v>
      </c>
      <c r="C15" s="155">
        <v>106891</v>
      </c>
      <c r="D15" s="155">
        <v>960932</v>
      </c>
      <c r="E15" s="155">
        <v>293793</v>
      </c>
      <c r="F15" s="155">
        <v>221744</v>
      </c>
      <c r="G15" s="155">
        <v>29183</v>
      </c>
      <c r="H15" s="155">
        <v>110654</v>
      </c>
      <c r="I15" s="155">
        <v>81619</v>
      </c>
      <c r="J15" s="155">
        <v>163266</v>
      </c>
      <c r="K15" s="155">
        <v>297992</v>
      </c>
      <c r="L15" s="155">
        <v>118294</v>
      </c>
      <c r="M15" s="155">
        <v>464268</v>
      </c>
      <c r="N15" s="155">
        <v>25331</v>
      </c>
      <c r="O15" s="155">
        <v>142685</v>
      </c>
      <c r="P15" s="155">
        <v>79925</v>
      </c>
      <c r="Q15" s="155">
        <v>140</v>
      </c>
      <c r="R15" s="155">
        <v>3117142</v>
      </c>
    </row>
    <row r="16" spans="1:20">
      <c r="A16" s="222">
        <v>2012</v>
      </c>
      <c r="B16" s="155">
        <v>19843</v>
      </c>
      <c r="C16" s="155">
        <v>107805</v>
      </c>
      <c r="D16" s="155">
        <v>986366</v>
      </c>
      <c r="E16" s="155">
        <v>294726</v>
      </c>
      <c r="F16" s="155">
        <v>224855</v>
      </c>
      <c r="G16" s="155">
        <v>29407</v>
      </c>
      <c r="H16" s="155">
        <v>111551</v>
      </c>
      <c r="I16" s="155">
        <v>82703</v>
      </c>
      <c r="J16" s="155">
        <v>164427</v>
      </c>
      <c r="K16" s="155">
        <v>300400</v>
      </c>
      <c r="L16" s="155">
        <v>119691</v>
      </c>
      <c r="M16" s="155">
        <v>472484</v>
      </c>
      <c r="N16" s="155">
        <v>25774</v>
      </c>
      <c r="O16" s="155">
        <v>144290</v>
      </c>
      <c r="P16" s="155">
        <v>80909</v>
      </c>
      <c r="Q16" s="155">
        <v>147</v>
      </c>
      <c r="R16" s="155">
        <v>3165378</v>
      </c>
    </row>
    <row r="17" spans="1:37">
      <c r="A17" s="222">
        <v>2013</v>
      </c>
      <c r="B17" s="155">
        <v>19422</v>
      </c>
      <c r="C17" s="155">
        <v>109766</v>
      </c>
      <c r="D17" s="155">
        <v>1021341</v>
      </c>
      <c r="E17" s="155">
        <v>301167</v>
      </c>
      <c r="F17" s="155">
        <v>227788</v>
      </c>
      <c r="G17" s="155">
        <v>29372</v>
      </c>
      <c r="H17" s="155">
        <v>112814</v>
      </c>
      <c r="I17" s="155">
        <v>84218</v>
      </c>
      <c r="J17" s="155">
        <v>166339</v>
      </c>
      <c r="K17" s="155">
        <v>305223</v>
      </c>
      <c r="L17" s="155">
        <v>122041</v>
      </c>
      <c r="M17" s="155">
        <v>488652</v>
      </c>
      <c r="N17" s="155">
        <v>26037</v>
      </c>
      <c r="O17" s="155">
        <v>146978</v>
      </c>
      <c r="P17" s="155">
        <v>81740</v>
      </c>
      <c r="Q17" s="155">
        <v>164</v>
      </c>
      <c r="R17" s="155">
        <v>3243062</v>
      </c>
    </row>
    <row r="18" spans="1:37">
      <c r="A18" s="222">
        <v>2014</v>
      </c>
      <c r="B18" s="155">
        <v>19055</v>
      </c>
      <c r="C18" s="155">
        <v>113326</v>
      </c>
      <c r="D18" s="155">
        <v>1068385</v>
      </c>
      <c r="E18" s="155">
        <v>313936</v>
      </c>
      <c r="F18" s="155">
        <v>234590</v>
      </c>
      <c r="G18" s="155">
        <v>29861</v>
      </c>
      <c r="H18" s="155">
        <v>115027</v>
      </c>
      <c r="I18" s="155">
        <v>86569</v>
      </c>
      <c r="J18" s="155">
        <v>170156</v>
      </c>
      <c r="K18" s="155">
        <v>311398</v>
      </c>
      <c r="L18" s="155">
        <v>126310</v>
      </c>
      <c r="M18" s="155">
        <v>508355</v>
      </c>
      <c r="N18" s="155">
        <v>26026</v>
      </c>
      <c r="O18" s="155">
        <v>151990</v>
      </c>
      <c r="P18" s="155">
        <v>83601</v>
      </c>
      <c r="Q18" s="155">
        <v>162</v>
      </c>
      <c r="R18" s="155">
        <v>3358747</v>
      </c>
    </row>
    <row r="19" spans="1:37">
      <c r="A19" s="222">
        <v>2015</v>
      </c>
      <c r="B19" s="155">
        <v>18697</v>
      </c>
      <c r="C19" s="155">
        <v>117416</v>
      </c>
      <c r="D19" s="155">
        <v>1119806</v>
      </c>
      <c r="E19" s="155">
        <v>326307</v>
      </c>
      <c r="F19" s="155">
        <v>243323</v>
      </c>
      <c r="G19" s="155">
        <v>30665</v>
      </c>
      <c r="H19" s="155">
        <v>117873</v>
      </c>
      <c r="I19" s="155">
        <v>87977</v>
      </c>
      <c r="J19" s="155">
        <v>175025</v>
      </c>
      <c r="K19" s="155">
        <v>317443</v>
      </c>
      <c r="L19" s="155">
        <v>131731</v>
      </c>
      <c r="M19" s="155">
        <v>527373</v>
      </c>
      <c r="N19" s="155">
        <v>26072</v>
      </c>
      <c r="O19" s="155">
        <v>156987</v>
      </c>
      <c r="P19" s="155">
        <v>85473</v>
      </c>
      <c r="Q19" s="155">
        <v>163</v>
      </c>
      <c r="R19" s="155">
        <v>3482331</v>
      </c>
      <c r="T19" s="44"/>
      <c r="U19" s="44"/>
      <c r="V19" s="44"/>
      <c r="W19" s="44"/>
      <c r="X19" s="44"/>
      <c r="Y19" s="44"/>
      <c r="Z19" s="44"/>
      <c r="AA19" s="44"/>
      <c r="AB19" s="44"/>
      <c r="AC19" s="44"/>
      <c r="AD19" s="44"/>
      <c r="AE19" s="44"/>
      <c r="AF19" s="44"/>
      <c r="AG19" s="44"/>
      <c r="AH19" s="44"/>
    </row>
    <row r="20" spans="1:37" ht="15">
      <c r="A20" s="536">
        <v>2016</v>
      </c>
      <c r="B20" s="155">
        <v>18764</v>
      </c>
      <c r="C20" s="155">
        <v>122995</v>
      </c>
      <c r="D20" s="155">
        <v>1176129</v>
      </c>
      <c r="E20" s="155">
        <v>340103</v>
      </c>
      <c r="F20" s="155">
        <v>256952</v>
      </c>
      <c r="G20" s="155">
        <v>31168</v>
      </c>
      <c r="H20" s="155">
        <v>122679</v>
      </c>
      <c r="I20" s="155">
        <v>89828</v>
      </c>
      <c r="J20" s="155">
        <v>180844</v>
      </c>
      <c r="K20" s="155">
        <v>328578</v>
      </c>
      <c r="L20" s="155">
        <v>139620</v>
      </c>
      <c r="M20" s="155">
        <v>544901</v>
      </c>
      <c r="N20" s="155">
        <v>25885</v>
      </c>
      <c r="O20" s="155">
        <v>164813</v>
      </c>
      <c r="P20" s="155">
        <v>88145</v>
      </c>
      <c r="Q20" s="155">
        <v>170</v>
      </c>
      <c r="R20" s="155">
        <v>3631574</v>
      </c>
      <c r="T20" s="616"/>
      <c r="U20" s="617"/>
      <c r="V20" s="617"/>
      <c r="W20" s="617"/>
      <c r="X20" s="617"/>
      <c r="Y20" s="617"/>
      <c r="Z20" s="617"/>
      <c r="AA20" s="617"/>
      <c r="AB20" s="617"/>
      <c r="AC20" s="617"/>
      <c r="AD20" s="617"/>
      <c r="AE20" s="617"/>
      <c r="AF20" s="617"/>
      <c r="AG20" s="617"/>
      <c r="AH20" s="617"/>
    </row>
    <row r="21" spans="1:37">
      <c r="A21" s="536">
        <v>2017</v>
      </c>
      <c r="B21" s="155">
        <v>21138</v>
      </c>
      <c r="C21" s="155">
        <v>129412</v>
      </c>
      <c r="D21" s="155">
        <v>1230873</v>
      </c>
      <c r="E21" s="155">
        <v>355093</v>
      </c>
      <c r="F21" s="155">
        <v>269801</v>
      </c>
      <c r="G21" s="155">
        <v>32383</v>
      </c>
      <c r="H21" s="155">
        <v>128098</v>
      </c>
      <c r="I21" s="155">
        <v>91942</v>
      </c>
      <c r="J21" s="155">
        <v>187733</v>
      </c>
      <c r="K21" s="155">
        <v>340872</v>
      </c>
      <c r="L21" s="155">
        <v>148223</v>
      </c>
      <c r="M21" s="155">
        <v>563860</v>
      </c>
      <c r="N21" s="155">
        <v>26275</v>
      </c>
      <c r="O21" s="155">
        <v>173914</v>
      </c>
      <c r="P21" s="155">
        <v>90467</v>
      </c>
      <c r="Q21" s="155">
        <v>176</v>
      </c>
      <c r="R21" s="155">
        <v>3790260</v>
      </c>
      <c r="T21" s="616"/>
      <c r="U21" s="618"/>
      <c r="V21" s="618"/>
      <c r="W21" s="618"/>
      <c r="X21" s="618"/>
      <c r="Y21" s="618"/>
      <c r="Z21" s="618"/>
      <c r="AA21" s="618"/>
      <c r="AB21" s="618"/>
      <c r="AC21" s="618"/>
      <c r="AD21" s="618"/>
      <c r="AE21" s="618"/>
      <c r="AF21" s="618"/>
      <c r="AG21" s="618"/>
      <c r="AH21" s="618"/>
    </row>
    <row r="22" spans="1:37">
      <c r="A22" s="536">
        <v>2018</v>
      </c>
      <c r="B22" s="155">
        <v>29267</v>
      </c>
      <c r="C22" s="155">
        <v>135545</v>
      </c>
      <c r="D22" s="155">
        <v>1261016</v>
      </c>
      <c r="E22" s="155">
        <v>367809</v>
      </c>
      <c r="F22" s="155">
        <v>282023</v>
      </c>
      <c r="G22" s="155">
        <v>33472</v>
      </c>
      <c r="H22" s="155">
        <v>132929</v>
      </c>
      <c r="I22" s="155">
        <v>93972</v>
      </c>
      <c r="J22" s="155">
        <v>194427</v>
      </c>
      <c r="K22" s="155">
        <v>352537</v>
      </c>
      <c r="L22" s="155">
        <v>154685</v>
      </c>
      <c r="M22" s="155">
        <v>580273</v>
      </c>
      <c r="N22" s="155">
        <v>27215</v>
      </c>
      <c r="O22" s="155">
        <v>181857</v>
      </c>
      <c r="P22" s="155">
        <v>92956</v>
      </c>
      <c r="Q22" s="155">
        <v>185</v>
      </c>
      <c r="R22" s="155">
        <v>3920168</v>
      </c>
      <c r="T22" s="616"/>
      <c r="U22" s="618"/>
      <c r="V22" s="618"/>
      <c r="W22" s="618"/>
      <c r="X22" s="618"/>
      <c r="Y22" s="618"/>
      <c r="Z22" s="618"/>
      <c r="AA22" s="618"/>
      <c r="AB22" s="618"/>
      <c r="AC22" s="618"/>
      <c r="AD22" s="618"/>
      <c r="AE22" s="618"/>
      <c r="AF22" s="618"/>
      <c r="AG22" s="618"/>
      <c r="AH22" s="618"/>
    </row>
    <row r="23" spans="1:37">
      <c r="A23" s="495" t="s">
        <v>882</v>
      </c>
      <c r="B23" s="155"/>
      <c r="C23" s="155"/>
      <c r="D23" s="155"/>
      <c r="E23" s="155"/>
      <c r="F23" s="155"/>
      <c r="G23" s="155"/>
      <c r="H23" s="155"/>
      <c r="I23" s="155"/>
      <c r="J23" s="155"/>
      <c r="K23" s="155"/>
      <c r="L23" s="155"/>
      <c r="M23" s="155"/>
      <c r="N23" s="155"/>
      <c r="O23" s="155"/>
      <c r="P23" s="155"/>
      <c r="R23" s="155"/>
      <c r="T23" s="616"/>
      <c r="U23" s="618"/>
      <c r="V23" s="618"/>
      <c r="W23" s="618"/>
      <c r="X23" s="618"/>
      <c r="Y23" s="618"/>
      <c r="Z23" s="618"/>
      <c r="AA23" s="618"/>
      <c r="AB23" s="618"/>
      <c r="AC23" s="618"/>
      <c r="AD23" s="618"/>
      <c r="AE23" s="618"/>
      <c r="AF23" s="618"/>
      <c r="AG23" s="618"/>
      <c r="AH23" s="618"/>
      <c r="AK23" s="615"/>
    </row>
    <row r="24" spans="1:37">
      <c r="A24" s="155"/>
      <c r="B24" s="155"/>
      <c r="C24" s="155"/>
      <c r="D24" s="155"/>
      <c r="E24" s="155"/>
      <c r="F24" s="155"/>
      <c r="G24" s="155"/>
      <c r="H24" s="155"/>
      <c r="I24" s="155"/>
      <c r="J24" s="155"/>
      <c r="K24" s="155"/>
      <c r="L24" s="155"/>
      <c r="M24" s="155"/>
      <c r="N24" s="155"/>
      <c r="O24" s="155"/>
      <c r="P24" s="155"/>
      <c r="T24" s="616"/>
      <c r="U24" s="618"/>
      <c r="V24" s="618"/>
      <c r="W24" s="618"/>
      <c r="X24" s="618"/>
      <c r="Y24" s="618"/>
      <c r="Z24" s="618"/>
      <c r="AA24" s="618"/>
      <c r="AB24" s="618"/>
      <c r="AC24" s="618"/>
      <c r="AD24" s="618"/>
      <c r="AE24" s="618"/>
      <c r="AF24" s="618"/>
      <c r="AG24" s="618"/>
      <c r="AH24" s="618"/>
    </row>
    <row r="25" spans="1:37">
      <c r="A25" s="193" t="s">
        <v>874</v>
      </c>
      <c r="B25" s="155"/>
      <c r="C25" s="155"/>
      <c r="D25" s="155"/>
      <c r="E25" s="155"/>
      <c r="F25" s="155"/>
      <c r="G25" s="155"/>
      <c r="H25" s="155"/>
      <c r="I25" s="155"/>
      <c r="J25" s="155"/>
      <c r="K25" s="155"/>
      <c r="L25" s="155"/>
      <c r="M25" s="155"/>
      <c r="N25" s="155"/>
      <c r="O25" s="155"/>
      <c r="P25" s="155"/>
      <c r="T25" s="616"/>
      <c r="U25" s="618"/>
      <c r="V25" s="618"/>
      <c r="W25" s="618"/>
      <c r="X25" s="618"/>
      <c r="Y25" s="618"/>
      <c r="Z25" s="618"/>
      <c r="AA25" s="618"/>
      <c r="AB25" s="618"/>
      <c r="AC25" s="618"/>
      <c r="AD25" s="618"/>
      <c r="AE25" s="618"/>
      <c r="AF25" s="618"/>
      <c r="AG25" s="618"/>
      <c r="AH25" s="618"/>
    </row>
    <row r="26" spans="1:37">
      <c r="A26" s="155"/>
      <c r="C26" s="155" t="s">
        <v>859</v>
      </c>
      <c r="D26" s="155" t="s">
        <v>860</v>
      </c>
      <c r="E26" s="155" t="s">
        <v>861</v>
      </c>
      <c r="F26" s="155" t="s">
        <v>862</v>
      </c>
      <c r="G26" s="155" t="s">
        <v>863</v>
      </c>
      <c r="H26" s="155" t="s">
        <v>875</v>
      </c>
      <c r="I26" s="155" t="s">
        <v>865</v>
      </c>
      <c r="J26" s="155" t="s">
        <v>876</v>
      </c>
      <c r="K26" s="155" t="s">
        <v>867</v>
      </c>
      <c r="L26" s="155" t="s">
        <v>877</v>
      </c>
      <c r="M26" s="155" t="s">
        <v>869</v>
      </c>
      <c r="N26" s="155" t="s">
        <v>870</v>
      </c>
      <c r="O26" s="155" t="s">
        <v>871</v>
      </c>
      <c r="P26" s="155" t="s">
        <v>872</v>
      </c>
      <c r="R26" s="155" t="s">
        <v>873</v>
      </c>
      <c r="T26" s="616"/>
      <c r="U26" s="619"/>
      <c r="V26" s="619"/>
      <c r="W26" s="619"/>
      <c r="X26" s="619"/>
      <c r="Y26" s="619"/>
      <c r="Z26" s="619"/>
      <c r="AA26" s="619"/>
      <c r="AB26" s="619"/>
      <c r="AC26" s="619"/>
      <c r="AD26" s="619"/>
      <c r="AE26" s="619"/>
      <c r="AF26" s="619"/>
      <c r="AG26" s="619"/>
      <c r="AH26" s="619"/>
    </row>
    <row r="27" spans="1:37">
      <c r="A27" s="155">
        <v>2001</v>
      </c>
      <c r="C27" s="155">
        <v>144400</v>
      </c>
      <c r="D27" s="155">
        <v>1216900</v>
      </c>
      <c r="E27" s="155">
        <v>369800</v>
      </c>
      <c r="F27" s="155">
        <v>246900</v>
      </c>
      <c r="G27" s="155">
        <v>45500</v>
      </c>
      <c r="H27" s="155">
        <v>147300</v>
      </c>
      <c r="I27" s="155">
        <v>105700</v>
      </c>
      <c r="J27" s="155">
        <v>227500</v>
      </c>
      <c r="K27" s="155">
        <v>440200</v>
      </c>
      <c r="L27" s="155">
        <v>126000</v>
      </c>
      <c r="M27" s="155">
        <v>496700</v>
      </c>
      <c r="N27" s="155">
        <v>31100</v>
      </c>
      <c r="O27" s="155">
        <v>188300</v>
      </c>
      <c r="P27" s="155">
        <v>93300</v>
      </c>
      <c r="R27" s="155">
        <f>SUM(C27:P27)</f>
        <v>3879600</v>
      </c>
      <c r="T27" s="616"/>
      <c r="U27" s="619"/>
      <c r="V27" s="619"/>
      <c r="W27" s="619"/>
      <c r="X27" s="619"/>
      <c r="Y27" s="619"/>
      <c r="Z27" s="619"/>
      <c r="AA27" s="619"/>
      <c r="AB27" s="619"/>
      <c r="AC27" s="155"/>
      <c r="AD27" s="155"/>
      <c r="AE27" s="619"/>
      <c r="AF27" s="619"/>
      <c r="AG27" s="619"/>
      <c r="AH27" s="619"/>
    </row>
    <row r="28" spans="1:37">
      <c r="A28" s="155">
        <v>2002</v>
      </c>
      <c r="C28" s="155">
        <v>146100</v>
      </c>
      <c r="D28" s="155">
        <v>1254400</v>
      </c>
      <c r="E28" s="155">
        <v>374900</v>
      </c>
      <c r="F28" s="155">
        <v>250700</v>
      </c>
      <c r="G28" s="155">
        <v>45500</v>
      </c>
      <c r="H28" s="155">
        <v>148500</v>
      </c>
      <c r="I28" s="155">
        <v>105900</v>
      </c>
      <c r="J28" s="155">
        <v>227800</v>
      </c>
      <c r="K28" s="155">
        <v>445800</v>
      </c>
      <c r="L28" s="155">
        <v>127500</v>
      </c>
      <c r="M28" s="155">
        <v>505100</v>
      </c>
      <c r="N28" s="155">
        <v>31100</v>
      </c>
      <c r="O28" s="155">
        <v>191000</v>
      </c>
      <c r="P28" s="155">
        <v>93500</v>
      </c>
      <c r="R28" s="155">
        <f t="shared" ref="R28:R42" si="0">SUM(C28:P28)</f>
        <v>3947800</v>
      </c>
      <c r="T28" s="616"/>
      <c r="U28" s="619"/>
      <c r="V28" s="619"/>
      <c r="W28" s="619"/>
      <c r="X28" s="619"/>
      <c r="Y28" s="619"/>
      <c r="Z28" s="619"/>
      <c r="AA28" s="619"/>
      <c r="AB28" s="619"/>
      <c r="AC28" s="155"/>
      <c r="AD28" s="155"/>
      <c r="AE28" s="619"/>
      <c r="AF28" s="619"/>
      <c r="AG28" s="619"/>
      <c r="AH28" s="619"/>
    </row>
    <row r="29" spans="1:37">
      <c r="A29" s="155">
        <v>2003</v>
      </c>
      <c r="C29" s="155">
        <v>147900</v>
      </c>
      <c r="D29" s="155">
        <v>1296000</v>
      </c>
      <c r="E29" s="155">
        <v>380900</v>
      </c>
      <c r="F29" s="155">
        <v>255000</v>
      </c>
      <c r="G29" s="155">
        <v>45800</v>
      </c>
      <c r="H29" s="155">
        <v>149400</v>
      </c>
      <c r="I29" s="155">
        <v>106600</v>
      </c>
      <c r="J29" s="155">
        <v>228700</v>
      </c>
      <c r="K29" s="155">
        <v>452300</v>
      </c>
      <c r="L29" s="155">
        <v>129500</v>
      </c>
      <c r="M29" s="155">
        <v>515400</v>
      </c>
      <c r="N29" s="155">
        <v>31400</v>
      </c>
      <c r="O29" s="155">
        <v>193500</v>
      </c>
      <c r="P29" s="155">
        <v>94100</v>
      </c>
      <c r="R29" s="155">
        <f t="shared" si="0"/>
        <v>4026500</v>
      </c>
      <c r="T29" s="616"/>
      <c r="U29" s="619"/>
      <c r="V29" s="619"/>
      <c r="W29" s="619"/>
      <c r="X29" s="619"/>
      <c r="Y29" s="619"/>
      <c r="Z29" s="619"/>
      <c r="AA29" s="619"/>
      <c r="AB29" s="619"/>
      <c r="AC29" s="155"/>
      <c r="AD29" s="155"/>
      <c r="AE29" s="619"/>
      <c r="AF29" s="619"/>
      <c r="AG29" s="619"/>
      <c r="AH29" s="619"/>
    </row>
    <row r="30" spans="1:37">
      <c r="A30" s="155">
        <v>2004</v>
      </c>
      <c r="C30" s="155">
        <v>149500</v>
      </c>
      <c r="D30" s="155">
        <v>1324300</v>
      </c>
      <c r="E30" s="155">
        <v>386300</v>
      </c>
      <c r="F30" s="155">
        <v>259000</v>
      </c>
      <c r="G30" s="155">
        <v>45800</v>
      </c>
      <c r="H30" s="155">
        <v>150400</v>
      </c>
      <c r="I30" s="155">
        <v>106800</v>
      </c>
      <c r="J30" s="155">
        <v>229200</v>
      </c>
      <c r="K30" s="155">
        <v>457800</v>
      </c>
      <c r="L30" s="155">
        <v>131500</v>
      </c>
      <c r="M30" s="155">
        <v>524700</v>
      </c>
      <c r="N30" s="155">
        <v>31500</v>
      </c>
      <c r="O30" s="155">
        <v>195900</v>
      </c>
      <c r="P30" s="155">
        <v>94100</v>
      </c>
      <c r="R30" s="155">
        <f t="shared" si="0"/>
        <v>4086800</v>
      </c>
      <c r="T30" s="616"/>
      <c r="U30" s="619"/>
      <c r="V30" s="619"/>
      <c r="W30" s="619"/>
      <c r="X30" s="619"/>
      <c r="Y30" s="619"/>
      <c r="Z30" s="619"/>
      <c r="AA30" s="619"/>
      <c r="AB30" s="619"/>
      <c r="AC30" s="155"/>
      <c r="AD30" s="155"/>
      <c r="AE30" s="619"/>
      <c r="AF30" s="619"/>
      <c r="AG30" s="619"/>
      <c r="AH30" s="619"/>
    </row>
    <row r="31" spans="1:37">
      <c r="A31" s="155">
        <v>2005</v>
      </c>
      <c r="C31" s="155">
        <v>151000</v>
      </c>
      <c r="D31" s="155">
        <v>1348900</v>
      </c>
      <c r="E31" s="155">
        <v>388700</v>
      </c>
      <c r="F31" s="155">
        <v>262200</v>
      </c>
      <c r="G31" s="155">
        <v>45900</v>
      </c>
      <c r="H31" s="155">
        <v>151200</v>
      </c>
      <c r="I31" s="155">
        <v>106800</v>
      </c>
      <c r="J31" s="155">
        <v>228900</v>
      </c>
      <c r="K31" s="155">
        <v>461600</v>
      </c>
      <c r="L31" s="155">
        <v>132600</v>
      </c>
      <c r="M31" s="155">
        <v>531900</v>
      </c>
      <c r="N31" s="155">
        <v>31800</v>
      </c>
      <c r="O31" s="155">
        <v>197900</v>
      </c>
      <c r="P31" s="155">
        <v>93700</v>
      </c>
      <c r="R31" s="155">
        <f t="shared" si="0"/>
        <v>4133100</v>
      </c>
      <c r="T31" s="616"/>
      <c r="U31" s="619"/>
      <c r="V31" s="619"/>
      <c r="W31" s="619"/>
      <c r="X31" s="619"/>
      <c r="Y31" s="619"/>
      <c r="Z31" s="619"/>
      <c r="AA31" s="619"/>
      <c r="AB31" s="619"/>
      <c r="AC31" s="155"/>
      <c r="AD31" s="155"/>
      <c r="AE31" s="619"/>
      <c r="AF31" s="619"/>
      <c r="AG31" s="619"/>
      <c r="AH31" s="619"/>
    </row>
    <row r="32" spans="1:37">
      <c r="A32" s="155">
        <v>2006</v>
      </c>
      <c r="C32" s="155">
        <v>152700</v>
      </c>
      <c r="D32" s="155">
        <v>1373000</v>
      </c>
      <c r="E32" s="155">
        <v>393200</v>
      </c>
      <c r="F32" s="155">
        <v>265300</v>
      </c>
      <c r="G32" s="155">
        <v>46000</v>
      </c>
      <c r="H32" s="155">
        <v>152100</v>
      </c>
      <c r="I32" s="155">
        <v>107300</v>
      </c>
      <c r="J32" s="155">
        <v>229400</v>
      </c>
      <c r="K32" s="155">
        <v>466300</v>
      </c>
      <c r="L32" s="155">
        <v>133700</v>
      </c>
      <c r="M32" s="155">
        <v>540000</v>
      </c>
      <c r="N32" s="155">
        <v>32100</v>
      </c>
      <c r="O32" s="155">
        <v>199800</v>
      </c>
      <c r="P32" s="155">
        <v>93200</v>
      </c>
      <c r="R32" s="155">
        <f t="shared" si="0"/>
        <v>4184100</v>
      </c>
      <c r="T32" s="616"/>
      <c r="U32" s="619"/>
      <c r="V32" s="619"/>
      <c r="W32" s="619"/>
      <c r="X32" s="619"/>
      <c r="Y32" s="619"/>
      <c r="Z32" s="619"/>
      <c r="AA32" s="619"/>
      <c r="AB32" s="619"/>
      <c r="AC32" s="155"/>
      <c r="AD32" s="155"/>
      <c r="AE32" s="619"/>
      <c r="AF32" s="619"/>
      <c r="AG32" s="619"/>
      <c r="AH32" s="619"/>
    </row>
    <row r="33" spans="1:34">
      <c r="A33" s="155">
        <v>2007</v>
      </c>
      <c r="C33" s="155">
        <v>154700</v>
      </c>
      <c r="D33" s="155">
        <v>1390400</v>
      </c>
      <c r="E33" s="155">
        <v>397300</v>
      </c>
      <c r="F33" s="155">
        <v>267900</v>
      </c>
      <c r="G33" s="155">
        <v>46000</v>
      </c>
      <c r="H33" s="155">
        <v>152900</v>
      </c>
      <c r="I33" s="155">
        <v>107600</v>
      </c>
      <c r="J33" s="155">
        <v>228700</v>
      </c>
      <c r="K33" s="155">
        <v>469300</v>
      </c>
      <c r="L33" s="155">
        <v>134700</v>
      </c>
      <c r="M33" s="155">
        <v>547400</v>
      </c>
      <c r="N33" s="155">
        <v>32300</v>
      </c>
      <c r="O33" s="155">
        <v>201000</v>
      </c>
      <c r="P33" s="155">
        <v>93100</v>
      </c>
      <c r="R33" s="155">
        <f t="shared" si="0"/>
        <v>4223300</v>
      </c>
      <c r="T33" s="616"/>
      <c r="U33" s="619"/>
      <c r="V33" s="619"/>
      <c r="W33" s="619"/>
      <c r="X33" s="619"/>
      <c r="Y33" s="619"/>
      <c r="Z33" s="619"/>
      <c r="AA33" s="619"/>
      <c r="AB33" s="619"/>
      <c r="AC33" s="155"/>
      <c r="AD33" s="155"/>
      <c r="AE33" s="619"/>
      <c r="AF33" s="619"/>
      <c r="AG33" s="619"/>
      <c r="AH33" s="619"/>
    </row>
    <row r="34" spans="1:34">
      <c r="A34" s="155">
        <v>2008</v>
      </c>
      <c r="C34" s="155">
        <v>156300</v>
      </c>
      <c r="D34" s="155">
        <v>1405500</v>
      </c>
      <c r="E34" s="155">
        <v>401600</v>
      </c>
      <c r="F34" s="155">
        <v>270200</v>
      </c>
      <c r="G34" s="155">
        <v>46000</v>
      </c>
      <c r="H34" s="155">
        <v>153500</v>
      </c>
      <c r="I34" s="155">
        <v>108300</v>
      </c>
      <c r="J34" s="155">
        <v>228600</v>
      </c>
      <c r="K34" s="155">
        <v>471800</v>
      </c>
      <c r="L34" s="155">
        <v>135900</v>
      </c>
      <c r="M34" s="155">
        <v>553800</v>
      </c>
      <c r="N34" s="155">
        <v>32400</v>
      </c>
      <c r="O34" s="155">
        <v>202100</v>
      </c>
      <c r="P34" s="155">
        <v>93300</v>
      </c>
      <c r="R34" s="155">
        <f t="shared" si="0"/>
        <v>4259300</v>
      </c>
      <c r="T34" s="620"/>
      <c r="U34" s="621"/>
      <c r="V34" s="621"/>
      <c r="W34" s="621"/>
      <c r="X34" s="621"/>
      <c r="Y34" s="621"/>
      <c r="Z34" s="621"/>
      <c r="AA34" s="621"/>
      <c r="AB34" s="621"/>
      <c r="AC34" s="155"/>
      <c r="AD34" s="155"/>
      <c r="AE34" s="621"/>
      <c r="AF34" s="621"/>
      <c r="AG34" s="621"/>
      <c r="AH34" s="621"/>
    </row>
    <row r="35" spans="1:34">
      <c r="A35" s="155">
        <v>2009</v>
      </c>
      <c r="C35" s="155">
        <v>158200</v>
      </c>
      <c r="D35" s="155">
        <v>1421700</v>
      </c>
      <c r="E35" s="155">
        <v>406600</v>
      </c>
      <c r="F35" s="155">
        <v>272700</v>
      </c>
      <c r="G35" s="155">
        <v>46300</v>
      </c>
      <c r="H35" s="155">
        <v>154500</v>
      </c>
      <c r="I35" s="155">
        <v>109300</v>
      </c>
      <c r="J35" s="155">
        <v>229300</v>
      </c>
      <c r="K35" s="155">
        <v>475600</v>
      </c>
      <c r="L35" s="155">
        <v>137100</v>
      </c>
      <c r="M35" s="155">
        <v>560600</v>
      </c>
      <c r="N35" s="155">
        <v>32700</v>
      </c>
      <c r="O35" s="155">
        <v>203300</v>
      </c>
      <c r="P35" s="155">
        <v>93900</v>
      </c>
      <c r="R35" s="155">
        <f t="shared" si="0"/>
        <v>4301800</v>
      </c>
      <c r="T35" s="620"/>
      <c r="U35" s="621"/>
      <c r="V35" s="621"/>
      <c r="W35" s="621"/>
      <c r="X35" s="621"/>
      <c r="Y35" s="621"/>
      <c r="Z35" s="621"/>
      <c r="AA35" s="621"/>
      <c r="AB35" s="621"/>
      <c r="AC35" s="155"/>
      <c r="AD35" s="155"/>
      <c r="AE35" s="621"/>
      <c r="AF35" s="621"/>
      <c r="AG35" s="621"/>
      <c r="AH35" s="621"/>
    </row>
    <row r="36" spans="1:34">
      <c r="A36" s="155">
        <v>2010</v>
      </c>
      <c r="C36" s="155">
        <v>160600</v>
      </c>
      <c r="D36" s="155">
        <v>1439600</v>
      </c>
      <c r="E36" s="155">
        <v>412400</v>
      </c>
      <c r="F36" s="155">
        <v>275700</v>
      </c>
      <c r="G36" s="155">
        <v>46700</v>
      </c>
      <c r="H36" s="155">
        <v>156300</v>
      </c>
      <c r="I36" s="155">
        <v>110700</v>
      </c>
      <c r="J36" s="155">
        <v>230400</v>
      </c>
      <c r="K36" s="155">
        <v>479400</v>
      </c>
      <c r="L36" s="155">
        <v>138500</v>
      </c>
      <c r="M36" s="155">
        <v>567700</v>
      </c>
      <c r="N36" s="155">
        <v>32800</v>
      </c>
      <c r="O36" s="155">
        <v>204600</v>
      </c>
      <c r="P36" s="155">
        <v>94700</v>
      </c>
      <c r="R36" s="155">
        <f t="shared" si="0"/>
        <v>4350100</v>
      </c>
      <c r="T36" s="620"/>
      <c r="U36" s="621"/>
      <c r="V36" s="621"/>
      <c r="W36" s="621"/>
      <c r="X36" s="621"/>
      <c r="Y36" s="621"/>
      <c r="Z36" s="621"/>
      <c r="AA36" s="621"/>
      <c r="AB36" s="621"/>
      <c r="AC36" s="155"/>
      <c r="AD36" s="155"/>
      <c r="AE36" s="621"/>
      <c r="AF36" s="621"/>
      <c r="AG36" s="621"/>
      <c r="AH36" s="621"/>
    </row>
    <row r="37" spans="1:34">
      <c r="A37" s="155">
        <v>2011</v>
      </c>
      <c r="C37" s="155">
        <v>162500</v>
      </c>
      <c r="D37" s="155">
        <v>1459600</v>
      </c>
      <c r="E37" s="155">
        <v>417300</v>
      </c>
      <c r="F37" s="155">
        <v>278200</v>
      </c>
      <c r="G37" s="155">
        <v>46800</v>
      </c>
      <c r="H37" s="155">
        <v>157300</v>
      </c>
      <c r="I37" s="155">
        <v>111800</v>
      </c>
      <c r="J37" s="155">
        <v>231300</v>
      </c>
      <c r="K37" s="155">
        <v>483400</v>
      </c>
      <c r="L37" s="155">
        <v>140400</v>
      </c>
      <c r="M37" s="155">
        <v>559300</v>
      </c>
      <c r="N37" s="155">
        <v>33100</v>
      </c>
      <c r="O37" s="155">
        <v>206600</v>
      </c>
      <c r="P37" s="155">
        <v>95700</v>
      </c>
      <c r="R37" s="155">
        <f t="shared" si="0"/>
        <v>4383300</v>
      </c>
      <c r="T37" s="620"/>
      <c r="U37" s="621"/>
      <c r="V37" s="621"/>
      <c r="W37" s="621"/>
      <c r="X37" s="621"/>
      <c r="Y37" s="621"/>
      <c r="Z37" s="621"/>
      <c r="AA37" s="621"/>
      <c r="AB37" s="621"/>
      <c r="AC37" s="155"/>
      <c r="AD37" s="155"/>
      <c r="AE37" s="621"/>
      <c r="AF37" s="621"/>
      <c r="AG37" s="621"/>
      <c r="AH37" s="621"/>
    </row>
    <row r="38" spans="1:34">
      <c r="A38" s="155">
        <v>2012</v>
      </c>
      <c r="C38" s="155">
        <v>163500</v>
      </c>
      <c r="D38" s="155">
        <v>1476500</v>
      </c>
      <c r="E38" s="155">
        <v>421500</v>
      </c>
      <c r="F38" s="155">
        <v>278800</v>
      </c>
      <c r="G38" s="155">
        <v>47000</v>
      </c>
      <c r="H38" s="155">
        <v>157500</v>
      </c>
      <c r="I38" s="155">
        <v>112700</v>
      </c>
      <c r="J38" s="155">
        <v>231200</v>
      </c>
      <c r="K38" s="155">
        <v>485100</v>
      </c>
      <c r="L38" s="155">
        <v>141400</v>
      </c>
      <c r="M38" s="155">
        <v>556000</v>
      </c>
      <c r="N38" s="155">
        <v>33100</v>
      </c>
      <c r="O38" s="155">
        <v>207400</v>
      </c>
      <c r="P38" s="155">
        <v>95900</v>
      </c>
      <c r="R38" s="155">
        <f t="shared" si="0"/>
        <v>4407600</v>
      </c>
      <c r="T38" s="620"/>
      <c r="U38" s="622"/>
      <c r="V38" s="622"/>
      <c r="W38" s="622"/>
      <c r="X38" s="622"/>
      <c r="Y38" s="622"/>
      <c r="Z38" s="622"/>
      <c r="AA38" s="622"/>
      <c r="AB38" s="622"/>
      <c r="AC38" s="155"/>
      <c r="AD38" s="155"/>
      <c r="AE38" s="622"/>
      <c r="AF38" s="622"/>
      <c r="AG38" s="622"/>
      <c r="AH38" s="622"/>
    </row>
    <row r="39" spans="1:34" ht="12.75" customHeight="1">
      <c r="A39" s="155">
        <v>2013</v>
      </c>
      <c r="C39" s="155">
        <v>164700</v>
      </c>
      <c r="D39" s="155">
        <v>1493200</v>
      </c>
      <c r="E39" s="155">
        <v>424600</v>
      </c>
      <c r="F39" s="155">
        <v>279700</v>
      </c>
      <c r="G39" s="155">
        <v>47000</v>
      </c>
      <c r="H39" s="155">
        <v>158000</v>
      </c>
      <c r="I39" s="155">
        <v>113600</v>
      </c>
      <c r="J39" s="155">
        <v>231200</v>
      </c>
      <c r="K39" s="155">
        <v>486700</v>
      </c>
      <c r="L39" s="155">
        <v>142200</v>
      </c>
      <c r="M39" s="155">
        <v>562900</v>
      </c>
      <c r="N39" s="155">
        <v>33000</v>
      </c>
      <c r="O39" s="155">
        <v>208800</v>
      </c>
      <c r="P39" s="155">
        <v>96000</v>
      </c>
      <c r="R39" s="155">
        <f t="shared" si="0"/>
        <v>4441600</v>
      </c>
      <c r="T39" s="44"/>
      <c r="U39" s="44"/>
      <c r="V39" s="44"/>
      <c r="W39" s="44"/>
      <c r="X39" s="44"/>
      <c r="Y39" s="44"/>
      <c r="Z39" s="44"/>
      <c r="AA39" s="44"/>
      <c r="AB39" s="44"/>
      <c r="AC39" s="155"/>
      <c r="AD39" s="155"/>
      <c r="AE39" s="44"/>
      <c r="AF39" s="44"/>
      <c r="AG39" s="44"/>
      <c r="AH39" s="44"/>
    </row>
    <row r="40" spans="1:34" ht="12.75" customHeight="1">
      <c r="A40" s="155">
        <v>2014</v>
      </c>
      <c r="C40" s="155">
        <v>166000</v>
      </c>
      <c r="D40" s="155">
        <v>1526900</v>
      </c>
      <c r="E40" s="155">
        <v>430800</v>
      </c>
      <c r="F40" s="155">
        <v>282300</v>
      </c>
      <c r="G40" s="155">
        <v>47100</v>
      </c>
      <c r="H40" s="155">
        <v>158900</v>
      </c>
      <c r="I40" s="155">
        <v>114800</v>
      </c>
      <c r="J40" s="155">
        <v>232500</v>
      </c>
      <c r="K40" s="155">
        <v>491400</v>
      </c>
      <c r="L40" s="155">
        <v>143200</v>
      </c>
      <c r="M40" s="155">
        <v>574300</v>
      </c>
      <c r="N40" s="155">
        <v>32800</v>
      </c>
      <c r="O40" s="155">
        <v>211600</v>
      </c>
      <c r="P40" s="155">
        <v>96500</v>
      </c>
      <c r="R40" s="155">
        <f t="shared" si="0"/>
        <v>4509100</v>
      </c>
      <c r="AC40" s="155"/>
      <c r="AD40" s="155"/>
    </row>
    <row r="41" spans="1:34" ht="12.75" customHeight="1">
      <c r="A41" s="155">
        <v>2015</v>
      </c>
      <c r="C41" s="155">
        <v>168300</v>
      </c>
      <c r="D41" s="155">
        <v>1569900</v>
      </c>
      <c r="E41" s="155">
        <v>439100</v>
      </c>
      <c r="F41" s="155">
        <v>287100</v>
      </c>
      <c r="G41" s="155">
        <v>47400</v>
      </c>
      <c r="H41" s="155">
        <v>160000</v>
      </c>
      <c r="I41" s="155">
        <v>115700</v>
      </c>
      <c r="J41" s="155">
        <v>234500</v>
      </c>
      <c r="K41" s="155">
        <v>496900</v>
      </c>
      <c r="L41" s="155">
        <v>144700</v>
      </c>
      <c r="M41" s="155">
        <v>586400</v>
      </c>
      <c r="N41" s="155">
        <v>32700</v>
      </c>
      <c r="O41" s="155">
        <v>215000</v>
      </c>
      <c r="P41" s="155">
        <v>97300</v>
      </c>
      <c r="R41" s="155">
        <f t="shared" si="0"/>
        <v>4595000</v>
      </c>
      <c r="AC41" s="155"/>
      <c r="AD41" s="155"/>
    </row>
    <row r="42" spans="1:34" ht="12.75" customHeight="1">
      <c r="A42" s="155">
        <v>2016</v>
      </c>
      <c r="C42" s="155">
        <v>171400</v>
      </c>
      <c r="D42" s="155">
        <v>1614300</v>
      </c>
      <c r="E42" s="155">
        <v>449200</v>
      </c>
      <c r="F42" s="155">
        <v>293500</v>
      </c>
      <c r="G42" s="155">
        <v>47900</v>
      </c>
      <c r="H42" s="155">
        <v>161500</v>
      </c>
      <c r="I42" s="155">
        <v>116600</v>
      </c>
      <c r="J42" s="155">
        <v>236900</v>
      </c>
      <c r="K42" s="155">
        <v>504900</v>
      </c>
      <c r="L42" s="155">
        <v>146400</v>
      </c>
      <c r="M42" s="155">
        <v>600100</v>
      </c>
      <c r="N42" s="155">
        <v>32600</v>
      </c>
      <c r="O42" s="155">
        <v>219200</v>
      </c>
      <c r="P42" s="155">
        <v>98000</v>
      </c>
      <c r="Q42" s="155"/>
      <c r="R42" s="155">
        <f t="shared" si="0"/>
        <v>4692500</v>
      </c>
      <c r="AC42" s="155"/>
      <c r="AD42" s="155"/>
    </row>
    <row r="43" spans="1:34" ht="12.75" customHeight="1">
      <c r="A43" s="155">
        <v>2017</v>
      </c>
      <c r="C43" s="155">
        <v>175400</v>
      </c>
      <c r="D43" s="155">
        <v>1657200</v>
      </c>
      <c r="E43" s="155">
        <v>460100</v>
      </c>
      <c r="F43" s="155">
        <v>299900</v>
      </c>
      <c r="G43" s="155">
        <v>48500</v>
      </c>
      <c r="H43" s="155">
        <v>164000</v>
      </c>
      <c r="I43" s="155">
        <v>118000</v>
      </c>
      <c r="J43" s="155">
        <v>240300</v>
      </c>
      <c r="K43" s="155">
        <v>513900</v>
      </c>
      <c r="L43" s="155">
        <v>148800</v>
      </c>
      <c r="M43" s="155">
        <v>612000</v>
      </c>
      <c r="N43" s="155">
        <v>32500</v>
      </c>
      <c r="O43" s="155">
        <v>224200</v>
      </c>
      <c r="P43" s="155">
        <v>98400</v>
      </c>
      <c r="Q43" s="155"/>
      <c r="R43" s="155">
        <f t="shared" ref="R43:R44" si="1">SUM(C43:P43)</f>
        <v>4793200</v>
      </c>
      <c r="AC43" s="155"/>
      <c r="AD43" s="155"/>
    </row>
    <row r="44" spans="1:34" ht="12.75" customHeight="1">
      <c r="A44" s="155">
        <v>2018</v>
      </c>
      <c r="C44" s="155">
        <v>179100</v>
      </c>
      <c r="D44" s="155">
        <v>1695900</v>
      </c>
      <c r="E44" s="155">
        <v>468800</v>
      </c>
      <c r="F44" s="155">
        <v>305700</v>
      </c>
      <c r="G44" s="155">
        <v>49100</v>
      </c>
      <c r="H44" s="155">
        <v>165900</v>
      </c>
      <c r="I44" s="155">
        <v>119600</v>
      </c>
      <c r="J44" s="155">
        <v>243700</v>
      </c>
      <c r="K44" s="155">
        <v>521500</v>
      </c>
      <c r="L44" s="155">
        <v>150600</v>
      </c>
      <c r="M44" s="155">
        <v>624200</v>
      </c>
      <c r="N44" s="155">
        <v>32600</v>
      </c>
      <c r="O44" s="155">
        <v>229200</v>
      </c>
      <c r="P44" s="155">
        <v>99100</v>
      </c>
      <c r="Q44" s="155"/>
      <c r="R44" s="155">
        <f t="shared" si="1"/>
        <v>4885000</v>
      </c>
      <c r="AC44" s="155"/>
      <c r="AD44" s="155"/>
    </row>
    <row r="45" spans="1:34">
      <c r="A45" s="496" t="s">
        <v>1193</v>
      </c>
      <c r="B45" s="312"/>
      <c r="C45" s="312"/>
      <c r="D45" s="312"/>
      <c r="E45" s="312"/>
      <c r="F45" s="312"/>
      <c r="G45" s="312"/>
      <c r="H45" s="312"/>
      <c r="I45" s="312"/>
      <c r="J45" s="312"/>
      <c r="K45" s="312"/>
      <c r="L45" s="312"/>
      <c r="M45" s="312"/>
      <c r="N45" s="312"/>
      <c r="O45" s="312"/>
      <c r="P45" s="312"/>
      <c r="Q45" s="230"/>
      <c r="R45" s="230"/>
    </row>
    <row r="46" spans="1:34">
      <c r="A46" s="497"/>
      <c r="B46" s="312"/>
      <c r="C46" s="312"/>
      <c r="D46" s="312"/>
      <c r="E46" s="312"/>
      <c r="F46" s="312"/>
      <c r="G46" s="312"/>
      <c r="H46" s="312"/>
      <c r="I46" s="312"/>
      <c r="J46" s="312"/>
      <c r="K46" s="312"/>
      <c r="L46" s="312"/>
      <c r="M46" s="312"/>
      <c r="N46" s="312"/>
      <c r="O46" s="312"/>
      <c r="P46" s="312"/>
    </row>
    <row r="47" spans="1:34" ht="24" customHeight="1">
      <c r="A47" s="193" t="s">
        <v>878</v>
      </c>
      <c r="B47" s="155"/>
      <c r="C47" s="155"/>
      <c r="D47" s="155"/>
      <c r="E47" s="155"/>
      <c r="F47" s="155"/>
      <c r="G47" s="155"/>
      <c r="H47" s="155"/>
      <c r="I47" s="155"/>
      <c r="J47" s="155"/>
      <c r="K47" s="155"/>
      <c r="L47" s="155"/>
      <c r="M47" s="155"/>
      <c r="N47" s="155"/>
      <c r="O47" s="155"/>
      <c r="P47" s="155"/>
      <c r="T47" s="44"/>
      <c r="U47" s="44"/>
      <c r="V47" s="44"/>
      <c r="W47" s="44"/>
      <c r="X47" s="44"/>
      <c r="Y47" s="44"/>
      <c r="Z47" s="44"/>
      <c r="AA47" s="44"/>
      <c r="AB47" s="44"/>
      <c r="AC47" s="44"/>
      <c r="AD47" s="44"/>
      <c r="AE47" s="44"/>
      <c r="AF47" s="44"/>
      <c r="AG47" s="44"/>
      <c r="AH47" s="44"/>
    </row>
    <row r="48" spans="1:34" ht="23.25">
      <c r="A48" s="155"/>
      <c r="C48" s="452" t="s">
        <v>859</v>
      </c>
      <c r="D48" s="452" t="s">
        <v>860</v>
      </c>
      <c r="E48" s="452" t="s">
        <v>861</v>
      </c>
      <c r="F48" s="452" t="s">
        <v>862</v>
      </c>
      <c r="G48" s="452" t="s">
        <v>863</v>
      </c>
      <c r="H48" s="452" t="s">
        <v>875</v>
      </c>
      <c r="I48" s="452" t="s">
        <v>865</v>
      </c>
      <c r="J48" s="452" t="s">
        <v>876</v>
      </c>
      <c r="K48" s="452" t="s">
        <v>867</v>
      </c>
      <c r="L48" s="452" t="s">
        <v>880</v>
      </c>
      <c r="M48" s="452" t="s">
        <v>869</v>
      </c>
      <c r="N48" s="452" t="s">
        <v>870</v>
      </c>
      <c r="O48" s="452" t="s">
        <v>871</v>
      </c>
      <c r="P48" s="452" t="s">
        <v>872</v>
      </c>
      <c r="R48" s="452" t="s">
        <v>873</v>
      </c>
      <c r="T48" s="617"/>
      <c r="U48" s="617"/>
      <c r="V48" s="617"/>
      <c r="W48" s="617"/>
      <c r="X48" s="617"/>
      <c r="Y48" s="617"/>
      <c r="Z48" s="617"/>
      <c r="AA48" s="617"/>
      <c r="AB48" s="617"/>
      <c r="AC48" s="617"/>
      <c r="AD48" s="617"/>
      <c r="AE48" s="617"/>
      <c r="AF48" s="617"/>
      <c r="AG48" s="617"/>
      <c r="AH48" s="44"/>
    </row>
    <row r="49" spans="1:34">
      <c r="A49" s="155">
        <v>2001</v>
      </c>
      <c r="C49" s="314">
        <f t="shared" ref="C49:P49" si="2">C5*1000/C27</f>
        <v>618.91274238227152</v>
      </c>
      <c r="D49" s="314">
        <f t="shared" si="2"/>
        <v>632.92957514997124</v>
      </c>
      <c r="E49" s="314">
        <f t="shared" si="2"/>
        <v>622.75824770146028</v>
      </c>
      <c r="F49" s="314">
        <f t="shared" si="2"/>
        <v>712.97286350749289</v>
      </c>
      <c r="G49" s="314">
        <f t="shared" si="2"/>
        <v>541.4065934065934</v>
      </c>
      <c r="H49" s="314">
        <f t="shared" si="2"/>
        <v>633.08214528173789</v>
      </c>
      <c r="I49" s="314">
        <f t="shared" si="2"/>
        <v>614.13434247871339</v>
      </c>
      <c r="J49" s="314">
        <f t="shared" si="2"/>
        <v>622.17582417582423</v>
      </c>
      <c r="K49" s="314">
        <f t="shared" si="2"/>
        <v>569.75238527941849</v>
      </c>
      <c r="L49" s="314">
        <f t="shared" si="2"/>
        <v>720.55555555555554</v>
      </c>
      <c r="M49" s="314">
        <f t="shared" si="2"/>
        <v>734.01046909603383</v>
      </c>
      <c r="N49" s="314">
        <f t="shared" si="2"/>
        <v>574.95176848874598</v>
      </c>
      <c r="O49" s="314">
        <f t="shared" si="2"/>
        <v>582.53319171534781</v>
      </c>
      <c r="P49" s="314">
        <f t="shared" si="2"/>
        <v>704.01929260450163</v>
      </c>
      <c r="R49" s="314">
        <f t="shared" ref="R49:R66" si="3">R5*1000/R27</f>
        <v>660.61939375193322</v>
      </c>
      <c r="T49" s="44"/>
      <c r="U49" s="44"/>
      <c r="V49" s="44"/>
      <c r="W49" s="44"/>
      <c r="X49" s="44"/>
      <c r="Y49" s="44"/>
      <c r="Z49" s="44"/>
      <c r="AA49" s="44"/>
      <c r="AB49" s="44"/>
      <c r="AC49" s="44"/>
      <c r="AD49" s="44"/>
      <c r="AE49" s="44"/>
      <c r="AF49" s="44"/>
      <c r="AG49" s="44"/>
      <c r="AH49" s="44"/>
    </row>
    <row r="50" spans="1:34">
      <c r="A50" s="155">
        <v>2002</v>
      </c>
      <c r="C50" s="314">
        <f t="shared" ref="C50:P50" si="4">C6*1000/C28</f>
        <v>620.97878165639975</v>
      </c>
      <c r="D50" s="314">
        <f t="shared" si="4"/>
        <v>635.23596938775506</v>
      </c>
      <c r="E50" s="314">
        <f t="shared" si="4"/>
        <v>650.96559082421982</v>
      </c>
      <c r="F50" s="314">
        <f t="shared" si="4"/>
        <v>734.63901076984439</v>
      </c>
      <c r="G50" s="314">
        <f t="shared" si="4"/>
        <v>556.15384615384619</v>
      </c>
      <c r="H50" s="314">
        <f t="shared" si="4"/>
        <v>654.08080808080808</v>
      </c>
      <c r="I50" s="314">
        <f t="shared" si="4"/>
        <v>638.26251180358827</v>
      </c>
      <c r="J50" s="314">
        <f t="shared" si="4"/>
        <v>641.46180860403865</v>
      </c>
      <c r="K50" s="314">
        <f t="shared" si="4"/>
        <v>586.40421713772992</v>
      </c>
      <c r="L50" s="314">
        <f t="shared" si="4"/>
        <v>746.78431372549016</v>
      </c>
      <c r="M50" s="314">
        <f t="shared" si="4"/>
        <v>766.8323104335775</v>
      </c>
      <c r="N50" s="314">
        <f t="shared" si="4"/>
        <v>614.27652733118975</v>
      </c>
      <c r="O50" s="314">
        <f t="shared" si="4"/>
        <v>603.9476439790576</v>
      </c>
      <c r="P50" s="314">
        <f t="shared" si="4"/>
        <v>736.10695187165777</v>
      </c>
      <c r="R50" s="314">
        <f t="shared" si="3"/>
        <v>670.57272404883736</v>
      </c>
    </row>
    <row r="51" spans="1:34">
      <c r="A51" s="155">
        <v>2003</v>
      </c>
      <c r="C51" s="314">
        <f t="shared" ref="C51:P51" si="5">C7*1000/C29</f>
        <v>609.78363759296826</v>
      </c>
      <c r="D51" s="314">
        <f t="shared" si="5"/>
        <v>653.46913580246917</v>
      </c>
      <c r="E51" s="314">
        <f t="shared" si="5"/>
        <v>673.08217379889732</v>
      </c>
      <c r="F51" s="314">
        <f t="shared" si="5"/>
        <v>752.64705882352939</v>
      </c>
      <c r="G51" s="314">
        <f t="shared" si="5"/>
        <v>572.09606986899564</v>
      </c>
      <c r="H51" s="314">
        <f t="shared" si="5"/>
        <v>673.03212851405624</v>
      </c>
      <c r="I51" s="314">
        <f t="shared" si="5"/>
        <v>658.96810506566601</v>
      </c>
      <c r="J51" s="314">
        <f t="shared" si="5"/>
        <v>653.96589418452118</v>
      </c>
      <c r="K51" s="314">
        <f t="shared" si="5"/>
        <v>594.0106124253814</v>
      </c>
      <c r="L51" s="314">
        <f t="shared" si="5"/>
        <v>776.10038610038612</v>
      </c>
      <c r="M51" s="314">
        <f t="shared" si="5"/>
        <v>790.24447031431896</v>
      </c>
      <c r="N51" s="314">
        <f t="shared" si="5"/>
        <v>630.31847133757958</v>
      </c>
      <c r="O51" s="314">
        <f t="shared" si="5"/>
        <v>626.92506459948322</v>
      </c>
      <c r="P51" s="314">
        <f t="shared" si="5"/>
        <v>753.13496280552602</v>
      </c>
      <c r="R51" s="314">
        <f t="shared" si="3"/>
        <v>685.14715013038619</v>
      </c>
    </row>
    <row r="52" spans="1:34">
      <c r="A52" s="155">
        <v>2004</v>
      </c>
      <c r="C52" s="314">
        <f t="shared" ref="C52:P52" si="6">C8*1000/C30</f>
        <v>632.26086956521738</v>
      </c>
      <c r="D52" s="314">
        <f t="shared" si="6"/>
        <v>666.86475874046664</v>
      </c>
      <c r="E52" s="314">
        <f t="shared" si="6"/>
        <v>688.67201656743464</v>
      </c>
      <c r="F52" s="314">
        <f t="shared" si="6"/>
        <v>773.949806949807</v>
      </c>
      <c r="G52" s="314">
        <f t="shared" si="6"/>
        <v>592.90393013100436</v>
      </c>
      <c r="H52" s="314">
        <f t="shared" si="6"/>
        <v>691.48271276595744</v>
      </c>
      <c r="I52" s="314">
        <f t="shared" si="6"/>
        <v>672.5</v>
      </c>
      <c r="J52" s="314">
        <f t="shared" si="6"/>
        <v>673.39441535776609</v>
      </c>
      <c r="K52" s="314">
        <f t="shared" si="6"/>
        <v>605.29707295762341</v>
      </c>
      <c r="L52" s="314">
        <f t="shared" si="6"/>
        <v>822.88212927756649</v>
      </c>
      <c r="M52" s="314">
        <f t="shared" si="6"/>
        <v>811.91538021726706</v>
      </c>
      <c r="N52" s="314">
        <f t="shared" si="6"/>
        <v>663.14285714285711</v>
      </c>
      <c r="O52" s="314">
        <f t="shared" si="6"/>
        <v>647.83052577845842</v>
      </c>
      <c r="P52" s="314">
        <f t="shared" si="6"/>
        <v>774.11264612114769</v>
      </c>
      <c r="R52" s="314">
        <f t="shared" si="3"/>
        <v>701.35974356464715</v>
      </c>
    </row>
    <row r="53" spans="1:34">
      <c r="A53" s="155">
        <v>2005</v>
      </c>
      <c r="C53" s="314">
        <f t="shared" ref="C53:P53" si="7">C9*1000/C31</f>
        <v>654.01324503311264</v>
      </c>
      <c r="D53" s="314">
        <f t="shared" si="7"/>
        <v>679.69456594261987</v>
      </c>
      <c r="E53" s="314">
        <f t="shared" si="7"/>
        <v>710.44250064316952</v>
      </c>
      <c r="F53" s="314">
        <f t="shared" si="7"/>
        <v>796.07551487414185</v>
      </c>
      <c r="G53" s="314">
        <f t="shared" si="7"/>
        <v>611.87363834422661</v>
      </c>
      <c r="H53" s="314">
        <f t="shared" si="7"/>
        <v>711.9113756613757</v>
      </c>
      <c r="I53" s="314">
        <f t="shared" si="7"/>
        <v>699.0355805243446</v>
      </c>
      <c r="J53" s="314">
        <f t="shared" si="7"/>
        <v>692.57754477937965</v>
      </c>
      <c r="K53" s="314">
        <f t="shared" si="7"/>
        <v>620.6954072790295</v>
      </c>
      <c r="L53" s="314">
        <f t="shared" si="7"/>
        <v>845.07541478129713</v>
      </c>
      <c r="M53" s="314">
        <f t="shared" si="7"/>
        <v>829.17653694303442</v>
      </c>
      <c r="N53" s="314">
        <f t="shared" si="7"/>
        <v>683.89937106918239</v>
      </c>
      <c r="O53" s="314">
        <f t="shared" si="7"/>
        <v>665.78575037897929</v>
      </c>
      <c r="P53" s="314">
        <f t="shared" si="7"/>
        <v>795.38954108858059</v>
      </c>
      <c r="R53" s="314">
        <f t="shared" si="3"/>
        <v>717.73196874017083</v>
      </c>
    </row>
    <row r="54" spans="1:34">
      <c r="A54" s="155">
        <v>2006</v>
      </c>
      <c r="C54" s="314">
        <f t="shared" ref="C54:P54" si="8">C10*1000/C32</f>
        <v>692.83562540929927</v>
      </c>
      <c r="D54" s="314">
        <f t="shared" si="8"/>
        <v>673.4690458849235</v>
      </c>
      <c r="E54" s="314">
        <f t="shared" si="8"/>
        <v>718.2756866734486</v>
      </c>
      <c r="F54" s="314">
        <f t="shared" si="8"/>
        <v>813.26422917451941</v>
      </c>
      <c r="G54" s="314">
        <f t="shared" si="8"/>
        <v>633.23913043478262</v>
      </c>
      <c r="H54" s="314">
        <f t="shared" si="8"/>
        <v>723.98422090729787</v>
      </c>
      <c r="I54" s="314">
        <f t="shared" si="8"/>
        <v>715.84342963653307</v>
      </c>
      <c r="J54" s="314">
        <f t="shared" si="8"/>
        <v>711.36878814298166</v>
      </c>
      <c r="K54" s="314">
        <f t="shared" si="8"/>
        <v>631.39609693330476</v>
      </c>
      <c r="L54" s="314">
        <f t="shared" si="8"/>
        <v>860.87509349289451</v>
      </c>
      <c r="M54" s="314">
        <f t="shared" si="8"/>
        <v>835.24814814814818</v>
      </c>
      <c r="N54" s="314">
        <f t="shared" si="8"/>
        <v>707.91277258566981</v>
      </c>
      <c r="O54" s="314">
        <f t="shared" si="8"/>
        <v>675.90090090090087</v>
      </c>
      <c r="P54" s="314">
        <f t="shared" si="8"/>
        <v>814.58154506437768</v>
      </c>
      <c r="R54" s="314">
        <f t="shared" si="3"/>
        <v>723.95927439592742</v>
      </c>
    </row>
    <row r="55" spans="1:34">
      <c r="A55" s="155">
        <v>2007</v>
      </c>
      <c r="C55" s="314">
        <f t="shared" ref="C55:P55" si="9">C11*1000/C33</f>
        <v>695.02262443438917</v>
      </c>
      <c r="D55" s="314">
        <f t="shared" si="9"/>
        <v>678.69246260069042</v>
      </c>
      <c r="E55" s="314">
        <f t="shared" si="9"/>
        <v>727.36722879436195</v>
      </c>
      <c r="F55" s="314">
        <f t="shared" si="9"/>
        <v>825.47592385218366</v>
      </c>
      <c r="G55" s="314">
        <f t="shared" si="9"/>
        <v>642.93478260869563</v>
      </c>
      <c r="H55" s="314">
        <f t="shared" si="9"/>
        <v>735.40876389797256</v>
      </c>
      <c r="I55" s="314">
        <f t="shared" si="9"/>
        <v>733.99628252788102</v>
      </c>
      <c r="J55" s="314">
        <f t="shared" si="9"/>
        <v>725.52251858329691</v>
      </c>
      <c r="K55" s="314">
        <f t="shared" si="9"/>
        <v>635.97698700191779</v>
      </c>
      <c r="L55" s="314">
        <f t="shared" si="9"/>
        <v>878.2925018559763</v>
      </c>
      <c r="M55" s="314">
        <f t="shared" si="9"/>
        <v>839.3898428936792</v>
      </c>
      <c r="N55" s="314">
        <f t="shared" si="9"/>
        <v>725.94427244582039</v>
      </c>
      <c r="O55" s="314">
        <f t="shared" si="9"/>
        <v>685.79601990049753</v>
      </c>
      <c r="P55" s="314">
        <f t="shared" si="9"/>
        <v>829.9677765843179</v>
      </c>
      <c r="R55" s="314">
        <f t="shared" si="3"/>
        <v>731.20095659792105</v>
      </c>
    </row>
    <row r="56" spans="1:34">
      <c r="A56" s="155">
        <v>2008</v>
      </c>
      <c r="C56" s="314">
        <f t="shared" ref="C56:P56" si="10">C12*1000/C34</f>
        <v>688.73960332693537</v>
      </c>
      <c r="D56" s="314">
        <f t="shared" si="10"/>
        <v>672.16791177516893</v>
      </c>
      <c r="E56" s="314">
        <f t="shared" si="10"/>
        <v>724.64143426294822</v>
      </c>
      <c r="F56" s="314">
        <f t="shared" si="10"/>
        <v>827.06513693560328</v>
      </c>
      <c r="G56" s="314">
        <f t="shared" si="10"/>
        <v>647.47826086956525</v>
      </c>
      <c r="H56" s="314">
        <f t="shared" si="10"/>
        <v>735.78501628664492</v>
      </c>
      <c r="I56" s="314">
        <f t="shared" si="10"/>
        <v>744.91228070175441</v>
      </c>
      <c r="J56" s="314">
        <f t="shared" si="10"/>
        <v>730.55118110236219</v>
      </c>
      <c r="K56" s="314">
        <f t="shared" si="10"/>
        <v>634.730818143281</v>
      </c>
      <c r="L56" s="314">
        <f t="shared" si="10"/>
        <v>884.91537895511408</v>
      </c>
      <c r="M56" s="314">
        <f t="shared" si="10"/>
        <v>837.04405922715785</v>
      </c>
      <c r="N56" s="314">
        <f t="shared" si="10"/>
        <v>744.62962962962968</v>
      </c>
      <c r="O56" s="314">
        <f t="shared" si="10"/>
        <v>697.66452251360715</v>
      </c>
      <c r="P56" s="314">
        <f t="shared" si="10"/>
        <v>844.86602357984998</v>
      </c>
      <c r="R56" s="314">
        <f t="shared" si="3"/>
        <v>729.72248961096898</v>
      </c>
    </row>
    <row r="57" spans="1:34">
      <c r="A57" s="155">
        <v>2009</v>
      </c>
      <c r="C57" s="314">
        <f t="shared" ref="C57:P57" si="11">C13*1000/C35</f>
        <v>681.99747155499369</v>
      </c>
      <c r="D57" s="314">
        <f t="shared" si="11"/>
        <v>662.69958500386861</v>
      </c>
      <c r="E57" s="314">
        <f t="shared" si="11"/>
        <v>715.37383177570098</v>
      </c>
      <c r="F57" s="314">
        <f t="shared" si="11"/>
        <v>817.08837550421708</v>
      </c>
      <c r="G57" s="314">
        <f t="shared" si="11"/>
        <v>640.66954643628515</v>
      </c>
      <c r="H57" s="314">
        <f t="shared" si="11"/>
        <v>725.72168284789643</v>
      </c>
      <c r="I57" s="314">
        <f t="shared" si="11"/>
        <v>747.39249771271727</v>
      </c>
      <c r="J57" s="314">
        <f t="shared" si="11"/>
        <v>721.25163541212385</v>
      </c>
      <c r="K57" s="314">
        <f t="shared" si="11"/>
        <v>626.58326324642553</v>
      </c>
      <c r="L57" s="314">
        <f t="shared" si="11"/>
        <v>859.50401167031362</v>
      </c>
      <c r="M57" s="314">
        <f t="shared" si="11"/>
        <v>826.53763824473776</v>
      </c>
      <c r="N57" s="314">
        <f t="shared" si="11"/>
        <v>761.40672782874617</v>
      </c>
      <c r="O57" s="314">
        <f t="shared" si="11"/>
        <v>690.45253320216432</v>
      </c>
      <c r="P57" s="314">
        <f t="shared" si="11"/>
        <v>851.78913738019173</v>
      </c>
      <c r="R57" s="314">
        <f t="shared" si="3"/>
        <v>720.48933004788694</v>
      </c>
    </row>
    <row r="58" spans="1:34">
      <c r="A58" s="155">
        <v>2010</v>
      </c>
      <c r="C58" s="314">
        <f t="shared" ref="C58:P58" si="12">C14*1000/C36</f>
        <v>669.92528019925282</v>
      </c>
      <c r="D58" s="314">
        <f t="shared" si="12"/>
        <v>666.32536815782157</v>
      </c>
      <c r="E58" s="314">
        <f t="shared" si="12"/>
        <v>710.060620756547</v>
      </c>
      <c r="F58" s="314">
        <f t="shared" si="12"/>
        <v>806.66303953572719</v>
      </c>
      <c r="G58" s="314">
        <f t="shared" si="12"/>
        <v>629.72162740899353</v>
      </c>
      <c r="H58" s="314">
        <f t="shared" si="12"/>
        <v>715.2975047984645</v>
      </c>
      <c r="I58" s="314">
        <f t="shared" si="12"/>
        <v>735.78139114724479</v>
      </c>
      <c r="J58" s="314">
        <f t="shared" si="12"/>
        <v>713.77170138888891</v>
      </c>
      <c r="K58" s="314">
        <f t="shared" si="12"/>
        <v>624.9019607843137</v>
      </c>
      <c r="L58" s="314">
        <f t="shared" si="12"/>
        <v>850.33935018050545</v>
      </c>
      <c r="M58" s="314">
        <f t="shared" si="12"/>
        <v>823.42434384357932</v>
      </c>
      <c r="N58" s="314">
        <f t="shared" si="12"/>
        <v>764.51219512195121</v>
      </c>
      <c r="O58" s="314">
        <f t="shared" si="12"/>
        <v>691.30987292277609</v>
      </c>
      <c r="P58" s="314">
        <f t="shared" si="12"/>
        <v>846.06124604012666</v>
      </c>
      <c r="R58" s="314">
        <f t="shared" si="3"/>
        <v>717.67407645801245</v>
      </c>
    </row>
    <row r="59" spans="1:34">
      <c r="A59" s="155">
        <v>2011</v>
      </c>
      <c r="C59" s="314">
        <f t="shared" ref="C59:P59" si="13">C15*1000/C37</f>
        <v>657.79076923076923</v>
      </c>
      <c r="D59" s="314">
        <f t="shared" si="13"/>
        <v>658.35297341737464</v>
      </c>
      <c r="E59" s="314">
        <f t="shared" si="13"/>
        <v>704.03306973400436</v>
      </c>
      <c r="F59" s="314">
        <f t="shared" si="13"/>
        <v>797.06685837526959</v>
      </c>
      <c r="G59" s="314">
        <f t="shared" si="13"/>
        <v>623.5683760683761</v>
      </c>
      <c r="H59" s="314">
        <f t="shared" si="13"/>
        <v>703.45835982199617</v>
      </c>
      <c r="I59" s="314">
        <f t="shared" si="13"/>
        <v>730.0447227191413</v>
      </c>
      <c r="J59" s="314">
        <f t="shared" si="13"/>
        <v>705.86251621271072</v>
      </c>
      <c r="K59" s="314">
        <f t="shared" si="13"/>
        <v>616.45014480761279</v>
      </c>
      <c r="L59" s="314">
        <f t="shared" si="13"/>
        <v>842.54985754985751</v>
      </c>
      <c r="M59" s="314">
        <f t="shared" si="13"/>
        <v>830.08760951188981</v>
      </c>
      <c r="N59" s="314">
        <f t="shared" si="13"/>
        <v>765.28700906344409</v>
      </c>
      <c r="O59" s="314">
        <f t="shared" si="13"/>
        <v>690.63407550822842</v>
      </c>
      <c r="P59" s="314">
        <f t="shared" si="13"/>
        <v>835.16196447230925</v>
      </c>
      <c r="R59" s="314">
        <f t="shared" si="3"/>
        <v>711.14046494650154</v>
      </c>
    </row>
    <row r="60" spans="1:34">
      <c r="A60" s="155">
        <v>2012</v>
      </c>
      <c r="C60" s="314">
        <f t="shared" ref="C60:P60" si="14">C16*1000/C38</f>
        <v>659.35779816513764</v>
      </c>
      <c r="D60" s="314">
        <f t="shared" si="14"/>
        <v>668.04334575008465</v>
      </c>
      <c r="E60" s="314">
        <f t="shared" si="14"/>
        <v>699.23131672597867</v>
      </c>
      <c r="F60" s="314">
        <f t="shared" si="14"/>
        <v>806.51004304160688</v>
      </c>
      <c r="G60" s="314">
        <f t="shared" si="14"/>
        <v>625.68085106382978</v>
      </c>
      <c r="H60" s="314">
        <f t="shared" si="14"/>
        <v>708.26031746031742</v>
      </c>
      <c r="I60" s="314">
        <f t="shared" si="14"/>
        <v>733.83318544809231</v>
      </c>
      <c r="J60" s="314">
        <f t="shared" si="14"/>
        <v>711.18944636678202</v>
      </c>
      <c r="K60" s="314">
        <f t="shared" si="14"/>
        <v>619.25376211090497</v>
      </c>
      <c r="L60" s="314">
        <f t="shared" si="14"/>
        <v>846.47100424328153</v>
      </c>
      <c r="M60" s="314">
        <f t="shared" si="14"/>
        <v>849.79136690647476</v>
      </c>
      <c r="N60" s="314">
        <f t="shared" si="14"/>
        <v>778.6706948640483</v>
      </c>
      <c r="O60" s="314">
        <f t="shared" si="14"/>
        <v>695.70877531340409</v>
      </c>
      <c r="P60" s="314">
        <f t="shared" si="14"/>
        <v>843.68091762252345</v>
      </c>
      <c r="R60" s="314">
        <f t="shared" si="3"/>
        <v>718.16362646338143</v>
      </c>
    </row>
    <row r="61" spans="1:34">
      <c r="A61" s="155">
        <v>2013</v>
      </c>
      <c r="C61" s="314">
        <f t="shared" ref="C61:P61" si="15">C17*1000/C39</f>
        <v>666.46023072252581</v>
      </c>
      <c r="D61" s="314">
        <f t="shared" si="15"/>
        <v>683.99477631931427</v>
      </c>
      <c r="E61" s="314">
        <f t="shared" si="15"/>
        <v>709.29580781912387</v>
      </c>
      <c r="F61" s="314">
        <f t="shared" si="15"/>
        <v>814.40114408294596</v>
      </c>
      <c r="G61" s="314">
        <f t="shared" si="15"/>
        <v>624.936170212766</v>
      </c>
      <c r="H61" s="314">
        <f t="shared" si="15"/>
        <v>714.01265822784808</v>
      </c>
      <c r="I61" s="314">
        <f t="shared" si="15"/>
        <v>741.3556338028169</v>
      </c>
      <c r="J61" s="314">
        <f t="shared" si="15"/>
        <v>719.45934256055364</v>
      </c>
      <c r="K61" s="314">
        <f t="shared" si="15"/>
        <v>627.12759400041091</v>
      </c>
      <c r="L61" s="314">
        <f t="shared" si="15"/>
        <v>858.23488045007036</v>
      </c>
      <c r="M61" s="314">
        <f t="shared" si="15"/>
        <v>868.09735299342685</v>
      </c>
      <c r="N61" s="314">
        <f t="shared" si="15"/>
        <v>789</v>
      </c>
      <c r="O61" s="314">
        <f t="shared" si="15"/>
        <v>703.91762452107275</v>
      </c>
      <c r="P61" s="314">
        <f t="shared" si="15"/>
        <v>851.45833333333337</v>
      </c>
      <c r="R61" s="314">
        <f t="shared" si="3"/>
        <v>730.15625</v>
      </c>
    </row>
    <row r="62" spans="1:34">
      <c r="A62" s="155">
        <v>2014</v>
      </c>
      <c r="C62" s="314">
        <f t="shared" ref="C62:P62" si="16">C18*1000/C40</f>
        <v>682.68674698795178</v>
      </c>
      <c r="D62" s="314">
        <f t="shared" si="16"/>
        <v>699.70855982710066</v>
      </c>
      <c r="E62" s="314">
        <f t="shared" si="16"/>
        <v>728.727948003714</v>
      </c>
      <c r="F62" s="314">
        <f t="shared" si="16"/>
        <v>830.99539496989019</v>
      </c>
      <c r="G62" s="314">
        <f t="shared" si="16"/>
        <v>633.9915074309979</v>
      </c>
      <c r="H62" s="314">
        <f t="shared" si="16"/>
        <v>723.89553178099436</v>
      </c>
      <c r="I62" s="314">
        <f t="shared" si="16"/>
        <v>754.08536585365857</v>
      </c>
      <c r="J62" s="314">
        <f t="shared" si="16"/>
        <v>731.85376344086023</v>
      </c>
      <c r="K62" s="314">
        <f t="shared" si="16"/>
        <v>633.69556369556369</v>
      </c>
      <c r="L62" s="314">
        <f t="shared" si="16"/>
        <v>882.05307262569829</v>
      </c>
      <c r="M62" s="314">
        <f t="shared" si="16"/>
        <v>885.17325439665683</v>
      </c>
      <c r="N62" s="314">
        <f t="shared" si="16"/>
        <v>793.47560975609758</v>
      </c>
      <c r="O62" s="314">
        <f t="shared" si="16"/>
        <v>718.28922495274105</v>
      </c>
      <c r="P62" s="314">
        <f t="shared" si="16"/>
        <v>866.33160621761658</v>
      </c>
      <c r="R62" s="314">
        <f t="shared" si="3"/>
        <v>744.88190548002922</v>
      </c>
    </row>
    <row r="63" spans="1:34">
      <c r="A63" s="155">
        <v>2015</v>
      </c>
      <c r="C63" s="314">
        <f t="shared" ref="C63:P63" si="17">C19*1000/C41</f>
        <v>697.65894236482472</v>
      </c>
      <c r="D63" s="314">
        <f t="shared" si="17"/>
        <v>713.2976622714823</v>
      </c>
      <c r="E63" s="314">
        <f t="shared" si="17"/>
        <v>743.12685037576864</v>
      </c>
      <c r="F63" s="314">
        <f t="shared" si="17"/>
        <v>847.52002786485548</v>
      </c>
      <c r="G63" s="314">
        <f t="shared" si="17"/>
        <v>646.94092827004215</v>
      </c>
      <c r="H63" s="314">
        <f t="shared" si="17"/>
        <v>736.70624999999995</v>
      </c>
      <c r="I63" s="314">
        <f t="shared" si="17"/>
        <v>760.38893690579084</v>
      </c>
      <c r="J63" s="314">
        <f t="shared" si="17"/>
        <v>746.37526652452027</v>
      </c>
      <c r="K63" s="314">
        <f t="shared" si="17"/>
        <v>638.84685047293215</v>
      </c>
      <c r="L63" s="314">
        <f t="shared" si="17"/>
        <v>910.3731859018659</v>
      </c>
      <c r="M63" s="314">
        <f t="shared" si="17"/>
        <v>899.34004092769442</v>
      </c>
      <c r="N63" s="314">
        <f t="shared" si="17"/>
        <v>797.3088685015291</v>
      </c>
      <c r="O63" s="314">
        <f t="shared" si="17"/>
        <v>730.1720930232558</v>
      </c>
      <c r="P63" s="314">
        <f t="shared" si="17"/>
        <v>878.44809866392598</v>
      </c>
      <c r="R63" s="314">
        <f t="shared" si="3"/>
        <v>757.85223068552773</v>
      </c>
    </row>
    <row r="64" spans="1:34">
      <c r="A64" s="155">
        <v>2016</v>
      </c>
      <c r="C64" s="314">
        <f t="shared" ref="C64:P64" si="18">C20*1000/C42</f>
        <v>717.59043173862312</v>
      </c>
      <c r="D64" s="314">
        <f t="shared" si="18"/>
        <v>728.56903921204241</v>
      </c>
      <c r="E64" s="314">
        <f t="shared" si="18"/>
        <v>757.13045414069461</v>
      </c>
      <c r="F64" s="314">
        <f t="shared" si="18"/>
        <v>875.47529812606479</v>
      </c>
      <c r="G64" s="314">
        <f t="shared" si="18"/>
        <v>650.68893528183719</v>
      </c>
      <c r="H64" s="314">
        <f t="shared" si="18"/>
        <v>759.6222910216718</v>
      </c>
      <c r="I64" s="314">
        <f t="shared" si="18"/>
        <v>770.39451114922815</v>
      </c>
      <c r="J64" s="314">
        <f t="shared" si="18"/>
        <v>763.37695230054874</v>
      </c>
      <c r="K64" s="314">
        <f t="shared" si="18"/>
        <v>650.77837195484256</v>
      </c>
      <c r="L64" s="314">
        <f t="shared" si="18"/>
        <v>953.68852459016398</v>
      </c>
      <c r="M64" s="314">
        <f t="shared" si="18"/>
        <v>908.01699716713881</v>
      </c>
      <c r="N64" s="314">
        <f t="shared" si="18"/>
        <v>794.01840490797542</v>
      </c>
      <c r="O64" s="314">
        <f t="shared" si="18"/>
        <v>751.8841240875912</v>
      </c>
      <c r="P64" s="314">
        <f t="shared" si="18"/>
        <v>899.4387755102041</v>
      </c>
      <c r="R64" s="314">
        <f t="shared" si="3"/>
        <v>773.91028236547686</v>
      </c>
    </row>
    <row r="65" spans="1:18">
      <c r="A65" s="155">
        <v>2017</v>
      </c>
      <c r="C65" s="314">
        <f t="shared" ref="C65:P65" si="19">C21*1000/C43</f>
        <v>737.8107183580388</v>
      </c>
      <c r="D65" s="314">
        <f t="shared" si="19"/>
        <v>742.74257784214342</v>
      </c>
      <c r="E65" s="314">
        <f t="shared" si="19"/>
        <v>771.77352749402303</v>
      </c>
      <c r="F65" s="314">
        <f t="shared" si="19"/>
        <v>899.63654551517175</v>
      </c>
      <c r="G65" s="314">
        <f t="shared" si="19"/>
        <v>667.69072164948454</v>
      </c>
      <c r="H65" s="314">
        <f t="shared" si="19"/>
        <v>781.08536585365857</v>
      </c>
      <c r="I65" s="314">
        <f t="shared" si="19"/>
        <v>779.16949152542372</v>
      </c>
      <c r="J65" s="314">
        <f t="shared" si="19"/>
        <v>781.244277985851</v>
      </c>
      <c r="K65" s="314">
        <f t="shared" si="19"/>
        <v>663.30414477524812</v>
      </c>
      <c r="L65" s="314">
        <f t="shared" si="19"/>
        <v>996.12231182795699</v>
      </c>
      <c r="M65" s="314">
        <f t="shared" si="19"/>
        <v>921.33986928104571</v>
      </c>
      <c r="N65" s="314">
        <f t="shared" si="19"/>
        <v>808.46153846153845</v>
      </c>
      <c r="O65" s="314">
        <f t="shared" si="19"/>
        <v>775.70918822479928</v>
      </c>
      <c r="P65" s="314">
        <f t="shared" si="19"/>
        <v>919.380081300813</v>
      </c>
      <c r="R65" s="314">
        <f t="shared" si="3"/>
        <v>790.75774013185344</v>
      </c>
    </row>
    <row r="66" spans="1:18">
      <c r="A66" s="155">
        <v>2018</v>
      </c>
      <c r="C66" s="314">
        <f t="shared" ref="C66:P66" si="20">C22*1000/C44</f>
        <v>756.81183696259075</v>
      </c>
      <c r="D66" s="314">
        <f t="shared" si="20"/>
        <v>743.56742732472435</v>
      </c>
      <c r="E66" s="314">
        <f t="shared" si="20"/>
        <v>784.57551194539246</v>
      </c>
      <c r="F66" s="314">
        <f t="shared" si="20"/>
        <v>922.54824991822045</v>
      </c>
      <c r="G66" s="314">
        <f t="shared" si="20"/>
        <v>681.71079429735232</v>
      </c>
      <c r="H66" s="314">
        <f t="shared" si="20"/>
        <v>801.25979505726343</v>
      </c>
      <c r="I66" s="314">
        <f t="shared" si="20"/>
        <v>785.71906354515045</v>
      </c>
      <c r="J66" s="314">
        <f t="shared" si="20"/>
        <v>797.81288469429626</v>
      </c>
      <c r="K66" s="314">
        <f t="shared" si="20"/>
        <v>676.00575263662518</v>
      </c>
      <c r="L66" s="314">
        <f t="shared" si="20"/>
        <v>1027.124833997344</v>
      </c>
      <c r="M66" s="314">
        <f t="shared" si="20"/>
        <v>929.62672220442164</v>
      </c>
      <c r="N66" s="314">
        <f t="shared" si="20"/>
        <v>834.81595092024543</v>
      </c>
      <c r="O66" s="314">
        <f t="shared" si="20"/>
        <v>793.44240837696339</v>
      </c>
      <c r="P66" s="314">
        <f t="shared" si="20"/>
        <v>938.00201816347123</v>
      </c>
      <c r="R66" s="314">
        <f t="shared" si="3"/>
        <v>802.49089048106453</v>
      </c>
    </row>
    <row r="68" spans="1:18">
      <c r="A68" s="498" t="s">
        <v>1006</v>
      </c>
      <c r="B68" s="280"/>
      <c r="C68" s="280"/>
      <c r="D68" s="280"/>
      <c r="E68" s="280"/>
      <c r="F68" s="280"/>
      <c r="G68" s="280"/>
      <c r="H68" s="280"/>
      <c r="I68" s="280"/>
      <c r="J68" s="280"/>
      <c r="K68" s="280"/>
      <c r="L68" s="280"/>
      <c r="M68" s="280"/>
      <c r="N68" s="280"/>
      <c r="O68" s="280"/>
      <c r="P68" s="280"/>
    </row>
    <row r="69" spans="1:18">
      <c r="J69" s="219"/>
      <c r="K69" s="219"/>
      <c r="L69" s="219"/>
      <c r="M69" s="219"/>
    </row>
    <row r="70" spans="1:18" ht="22.5">
      <c r="A70" s="155"/>
      <c r="C70" s="452" t="s">
        <v>859</v>
      </c>
      <c r="D70" s="452" t="s">
        <v>860</v>
      </c>
      <c r="E70" s="452" t="s">
        <v>861</v>
      </c>
      <c r="F70" s="452" t="s">
        <v>862</v>
      </c>
      <c r="G70" s="452" t="s">
        <v>863</v>
      </c>
      <c r="H70" s="452" t="s">
        <v>875</v>
      </c>
      <c r="I70" s="452" t="s">
        <v>865</v>
      </c>
      <c r="J70" s="452" t="s">
        <v>876</v>
      </c>
      <c r="K70" s="452" t="s">
        <v>867</v>
      </c>
      <c r="L70" s="452" t="s">
        <v>880</v>
      </c>
      <c r="M70" s="452" t="s">
        <v>869</v>
      </c>
      <c r="N70" s="452" t="s">
        <v>870</v>
      </c>
      <c r="O70" s="452" t="s">
        <v>871</v>
      </c>
      <c r="P70" s="452" t="s">
        <v>872</v>
      </c>
      <c r="R70" s="452" t="s">
        <v>873</v>
      </c>
    </row>
    <row r="71" spans="1:18">
      <c r="A71" s="155">
        <v>2001</v>
      </c>
      <c r="C71" s="397"/>
      <c r="D71" s="397"/>
      <c r="E71" s="397"/>
      <c r="F71" s="397"/>
      <c r="G71" s="397"/>
      <c r="H71" s="397"/>
      <c r="I71" s="397"/>
      <c r="J71" s="397"/>
      <c r="K71" s="397"/>
      <c r="L71" s="397"/>
      <c r="M71" s="397"/>
      <c r="N71" s="397"/>
      <c r="O71" s="397"/>
      <c r="P71" s="397"/>
      <c r="R71" s="397"/>
    </row>
    <row r="72" spans="1:18">
      <c r="A72" s="155">
        <v>2002</v>
      </c>
      <c r="C72" s="397">
        <f t="shared" ref="C72:P72" si="21">C50/C$49-1</f>
        <v>3.3381753721466456E-3</v>
      </c>
      <c r="D72" s="397">
        <f t="shared" si="21"/>
        <v>3.6439982082323574E-3</v>
      </c>
      <c r="E72" s="397">
        <f t="shared" si="21"/>
        <v>4.5294210436987559E-2</v>
      </c>
      <c r="F72" s="397">
        <f t="shared" si="21"/>
        <v>3.0388459885786201E-2</v>
      </c>
      <c r="G72" s="397">
        <f t="shared" si="21"/>
        <v>2.7238775675895166E-2</v>
      </c>
      <c r="H72" s="397">
        <f t="shared" si="21"/>
        <v>3.3168938589675845E-2</v>
      </c>
      <c r="I72" s="397">
        <f t="shared" si="21"/>
        <v>3.9288096522156701E-2</v>
      </c>
      <c r="J72" s="397">
        <f t="shared" si="21"/>
        <v>3.0997643558011712E-2</v>
      </c>
      <c r="K72" s="397">
        <f t="shared" si="21"/>
        <v>2.9226436410871859E-2</v>
      </c>
      <c r="L72" s="397">
        <f t="shared" si="21"/>
        <v>3.6400743797904589E-2</v>
      </c>
      <c r="M72" s="397">
        <f t="shared" si="21"/>
        <v>4.4715767307740517E-2</v>
      </c>
      <c r="N72" s="397">
        <f t="shared" si="21"/>
        <v>6.8396622112857353E-2</v>
      </c>
      <c r="O72" s="397">
        <f t="shared" si="21"/>
        <v>3.6760913486580948E-2</v>
      </c>
      <c r="P72" s="397">
        <f t="shared" si="21"/>
        <v>4.5577812432452847E-2</v>
      </c>
      <c r="R72" s="397">
        <f t="shared" ref="R72:R88" si="22">R50/R$49-1</f>
        <v>1.506666378710908E-2</v>
      </c>
    </row>
    <row r="73" spans="1:18">
      <c r="A73" s="155">
        <v>2003</v>
      </c>
      <c r="C73" s="397">
        <f t="shared" ref="C73:P73" si="23">C51/C$49-1</f>
        <v>-1.4750229174736673E-2</v>
      </c>
      <c r="D73" s="397">
        <f t="shared" si="23"/>
        <v>3.2451573538226697E-2</v>
      </c>
      <c r="E73" s="397">
        <f t="shared" si="23"/>
        <v>8.0808124634523359E-2</v>
      </c>
      <c r="F73" s="397">
        <f t="shared" si="23"/>
        <v>5.5646150571366793E-2</v>
      </c>
      <c r="G73" s="397">
        <f t="shared" si="23"/>
        <v>5.6684711335524218E-2</v>
      </c>
      <c r="H73" s="397">
        <f t="shared" si="23"/>
        <v>6.3103948721440428E-2</v>
      </c>
      <c r="I73" s="397">
        <f t="shared" si="23"/>
        <v>7.3003184296775547E-2</v>
      </c>
      <c r="J73" s="397">
        <f t="shared" si="23"/>
        <v>5.1094994008821004E-2</v>
      </c>
      <c r="K73" s="397">
        <f t="shared" si="23"/>
        <v>4.2576789097716894E-2</v>
      </c>
      <c r="L73" s="397">
        <f t="shared" si="23"/>
        <v>7.7086117949649147E-2</v>
      </c>
      <c r="M73" s="397">
        <f t="shared" si="23"/>
        <v>7.6611987956438421E-2</v>
      </c>
      <c r="N73" s="397">
        <f t="shared" si="23"/>
        <v>9.6297995559461169E-2</v>
      </c>
      <c r="O73" s="397">
        <f t="shared" si="23"/>
        <v>7.6204881568065819E-2</v>
      </c>
      <c r="P73" s="397">
        <f t="shared" si="23"/>
        <v>6.9764665140527926E-2</v>
      </c>
      <c r="R73" s="397">
        <f t="shared" si="22"/>
        <v>3.7128423129011656E-2</v>
      </c>
    </row>
    <row r="74" spans="1:18">
      <c r="A74" s="155">
        <v>2004</v>
      </c>
      <c r="C74" s="397">
        <f t="shared" ref="C74:P74" si="24">C52/C$49-1</f>
        <v>2.1567058276369178E-2</v>
      </c>
      <c r="D74" s="397">
        <f t="shared" si="24"/>
        <v>5.3616049751592953E-2</v>
      </c>
      <c r="E74" s="397">
        <f t="shared" si="24"/>
        <v>0.10584166345328327</v>
      </c>
      <c r="F74" s="397">
        <f t="shared" si="24"/>
        <v>8.5524914850666267E-2</v>
      </c>
      <c r="G74" s="397">
        <f t="shared" si="24"/>
        <v>9.5117675609348806E-2</v>
      </c>
      <c r="H74" s="397">
        <f t="shared" si="24"/>
        <v>9.2248009076657533E-2</v>
      </c>
      <c r="I74" s="397">
        <f t="shared" si="24"/>
        <v>9.5037280093662302E-2</v>
      </c>
      <c r="J74" s="397">
        <f t="shared" si="24"/>
        <v>8.2321731561636025E-2</v>
      </c>
      <c r="K74" s="397">
        <f t="shared" si="24"/>
        <v>6.2386202491759857E-2</v>
      </c>
      <c r="L74" s="397">
        <f t="shared" si="24"/>
        <v>0.14201066515005367</v>
      </c>
      <c r="M74" s="397">
        <f t="shared" si="24"/>
        <v>0.10613596726648411</v>
      </c>
      <c r="N74" s="397">
        <f t="shared" si="24"/>
        <v>0.15338867273322832</v>
      </c>
      <c r="O74" s="397">
        <f t="shared" si="24"/>
        <v>0.11209204040517196</v>
      </c>
      <c r="P74" s="397">
        <f t="shared" si="24"/>
        <v>9.9561694193546213E-2</v>
      </c>
      <c r="R74" s="397">
        <f t="shared" si="22"/>
        <v>6.1669927038218608E-2</v>
      </c>
    </row>
    <row r="75" spans="1:18">
      <c r="A75" s="155">
        <v>2005</v>
      </c>
      <c r="C75" s="397">
        <f t="shared" ref="C75:P75" si="25">C53/C$49-1</f>
        <v>5.6713168508592871E-2</v>
      </c>
      <c r="D75" s="397">
        <f t="shared" si="25"/>
        <v>7.3886562784758025E-2</v>
      </c>
      <c r="E75" s="397">
        <f t="shared" si="25"/>
        <v>0.1407998260405916</v>
      </c>
      <c r="F75" s="397">
        <f t="shared" si="25"/>
        <v>0.11655794437648415</v>
      </c>
      <c r="G75" s="397">
        <f t="shared" si="25"/>
        <v>0.13015549828133111</v>
      </c>
      <c r="H75" s="397">
        <f t="shared" si="25"/>
        <v>0.12451659072545285</v>
      </c>
      <c r="I75" s="397">
        <f t="shared" si="25"/>
        <v>0.13824538406850939</v>
      </c>
      <c r="J75" s="397">
        <f t="shared" si="25"/>
        <v>0.11315406010320994</v>
      </c>
      <c r="K75" s="397">
        <f t="shared" si="25"/>
        <v>8.9412564678649886E-2</v>
      </c>
      <c r="L75" s="397">
        <f t="shared" si="25"/>
        <v>0.17281090717527747</v>
      </c>
      <c r="M75" s="397">
        <f t="shared" si="25"/>
        <v>0.12965219414949458</v>
      </c>
      <c r="N75" s="397">
        <f t="shared" si="25"/>
        <v>0.18948998603274836</v>
      </c>
      <c r="O75" s="397">
        <f t="shared" si="25"/>
        <v>0.14291470399906836</v>
      </c>
      <c r="P75" s="397">
        <f t="shared" si="25"/>
        <v>0.12978372815048433</v>
      </c>
      <c r="R75" s="397">
        <f t="shared" si="22"/>
        <v>8.6453070449342251E-2</v>
      </c>
    </row>
    <row r="76" spans="1:18">
      <c r="A76" s="155">
        <v>2006</v>
      </c>
      <c r="C76" s="397">
        <f t="shared" ref="C76:P76" si="26">C54/C$49-1</f>
        <v>0.119439911258717</v>
      </c>
      <c r="D76" s="397">
        <f t="shared" si="26"/>
        <v>6.4050523670578174E-2</v>
      </c>
      <c r="E76" s="397">
        <f t="shared" si="26"/>
        <v>0.15337803927050953</v>
      </c>
      <c r="F76" s="397">
        <f t="shared" si="26"/>
        <v>0.14066645562587032</v>
      </c>
      <c r="G76" s="397">
        <f t="shared" si="26"/>
        <v>0.16961843122442999</v>
      </c>
      <c r="H76" s="397">
        <f t="shared" si="26"/>
        <v>0.14358654134070736</v>
      </c>
      <c r="I76" s="397">
        <f t="shared" si="26"/>
        <v>0.16561374299198239</v>
      </c>
      <c r="J76" s="397">
        <f t="shared" si="26"/>
        <v>0.14335652479796757</v>
      </c>
      <c r="K76" s="397">
        <f t="shared" si="26"/>
        <v>0.10819386324052838</v>
      </c>
      <c r="L76" s="397">
        <f t="shared" si="26"/>
        <v>0.19473798634326145</v>
      </c>
      <c r="M76" s="397">
        <f t="shared" si="26"/>
        <v>0.13792402603847465</v>
      </c>
      <c r="N76" s="397">
        <f t="shared" si="26"/>
        <v>0.23125592681697515</v>
      </c>
      <c r="O76" s="397">
        <f t="shared" si="26"/>
        <v>0.1602787798419163</v>
      </c>
      <c r="P76" s="397">
        <f t="shared" si="26"/>
        <v>0.15704435037689635</v>
      </c>
      <c r="R76" s="397">
        <f t="shared" si="22"/>
        <v>9.587953554354578E-2</v>
      </c>
    </row>
    <row r="77" spans="1:18">
      <c r="A77" s="155">
        <v>2007</v>
      </c>
      <c r="C77" s="397">
        <f t="shared" ref="C77:P77" si="27">C55/C$49-1</f>
        <v>0.12297352573346831</v>
      </c>
      <c r="D77" s="397">
        <f t="shared" si="27"/>
        <v>7.2303284990080874E-2</v>
      </c>
      <c r="E77" s="397">
        <f t="shared" si="27"/>
        <v>0.16797686980301463</v>
      </c>
      <c r="F77" s="397">
        <f t="shared" si="27"/>
        <v>0.15779430901651481</v>
      </c>
      <c r="G77" s="397">
        <f t="shared" si="27"/>
        <v>0.18752669516504228</v>
      </c>
      <c r="H77" s="397">
        <f t="shared" si="27"/>
        <v>0.16163245066830423</v>
      </c>
      <c r="I77" s="397">
        <f t="shared" si="27"/>
        <v>0.19517218262927893</v>
      </c>
      <c r="J77" s="397">
        <f t="shared" si="27"/>
        <v>0.16610528791338464</v>
      </c>
      <c r="K77" s="397">
        <f t="shared" si="27"/>
        <v>0.11623400521618077</v>
      </c>
      <c r="L77" s="397">
        <f t="shared" si="27"/>
        <v>0.21891017990806283</v>
      </c>
      <c r="M77" s="397">
        <f t="shared" si="27"/>
        <v>0.14356658145138534</v>
      </c>
      <c r="N77" s="397">
        <f t="shared" si="27"/>
        <v>0.26261768766092586</v>
      </c>
      <c r="O77" s="397">
        <f t="shared" si="27"/>
        <v>0.17726514068851307</v>
      </c>
      <c r="P77" s="397">
        <f t="shared" si="27"/>
        <v>0.17889919396082599</v>
      </c>
      <c r="R77" s="397">
        <f t="shared" si="22"/>
        <v>0.10684149377620544</v>
      </c>
    </row>
    <row r="78" spans="1:18">
      <c r="A78" s="155">
        <v>2008</v>
      </c>
      <c r="C78" s="397">
        <f t="shared" ref="C78:P78" si="28">C56/C$49-1</f>
        <v>0.11282181826777649</v>
      </c>
      <c r="D78" s="397">
        <f t="shared" si="28"/>
        <v>6.1994790835773861E-2</v>
      </c>
      <c r="E78" s="397">
        <f t="shared" si="28"/>
        <v>0.16359989921856322</v>
      </c>
      <c r="F78" s="397">
        <f t="shared" si="28"/>
        <v>0.16002330420660016</v>
      </c>
      <c r="G78" s="397">
        <f t="shared" si="28"/>
        <v>0.19591868432106918</v>
      </c>
      <c r="H78" s="397">
        <f t="shared" si="28"/>
        <v>0.16222676910150668</v>
      </c>
      <c r="I78" s="397">
        <f t="shared" si="28"/>
        <v>0.21294679222009782</v>
      </c>
      <c r="J78" s="397">
        <f t="shared" si="28"/>
        <v>0.17418766965125854</v>
      </c>
      <c r="K78" s="397">
        <f t="shared" si="28"/>
        <v>0.11404679391029804</v>
      </c>
      <c r="L78" s="397">
        <f t="shared" si="28"/>
        <v>0.22810152823377439</v>
      </c>
      <c r="M78" s="397">
        <f t="shared" si="28"/>
        <v>0.14037073648011367</v>
      </c>
      <c r="N78" s="397">
        <f t="shared" si="28"/>
        <v>0.29511668706903871</v>
      </c>
      <c r="O78" s="397">
        <f t="shared" si="28"/>
        <v>0.19763909153268933</v>
      </c>
      <c r="P78" s="397">
        <f t="shared" si="28"/>
        <v>0.20006089670396587</v>
      </c>
      <c r="R78" s="397">
        <f t="shared" si="22"/>
        <v>0.10460349258984114</v>
      </c>
    </row>
    <row r="79" spans="1:18">
      <c r="A79" s="155">
        <v>2009</v>
      </c>
      <c r="C79" s="397">
        <f t="shared" ref="C79:P79" si="29">C57/C$49-1</f>
        <v>0.10192830887582183</v>
      </c>
      <c r="D79" s="397">
        <f t="shared" si="29"/>
        <v>4.7035264305421931E-2</v>
      </c>
      <c r="E79" s="397">
        <f t="shared" si="29"/>
        <v>0.14871835807245559</v>
      </c>
      <c r="F79" s="397">
        <f t="shared" si="29"/>
        <v>0.14603011885266515</v>
      </c>
      <c r="G79" s="397">
        <f t="shared" si="29"/>
        <v>0.18334271181501083</v>
      </c>
      <c r="H79" s="397">
        <f t="shared" si="29"/>
        <v>0.14633099078308631</v>
      </c>
      <c r="I79" s="397">
        <f t="shared" si="29"/>
        <v>0.21698534997433838</v>
      </c>
      <c r="J79" s="397">
        <f t="shared" si="29"/>
        <v>0.15924085666224985</v>
      </c>
      <c r="K79" s="397">
        <f t="shared" si="29"/>
        <v>9.974662578926452E-2</v>
      </c>
      <c r="L79" s="397">
        <f t="shared" si="29"/>
        <v>0.19283517425332652</v>
      </c>
      <c r="M79" s="397">
        <f t="shared" si="29"/>
        <v>0.12605701559359939</v>
      </c>
      <c r="N79" s="397">
        <f t="shared" si="29"/>
        <v>0.32429669679961992</v>
      </c>
      <c r="O79" s="397">
        <f t="shared" si="29"/>
        <v>0.18525869945544793</v>
      </c>
      <c r="P79" s="397">
        <f t="shared" si="29"/>
        <v>0.20989459568504043</v>
      </c>
      <c r="R79" s="397">
        <f t="shared" si="22"/>
        <v>9.0626973507282882E-2</v>
      </c>
    </row>
    <row r="80" spans="1:18">
      <c r="A80" s="155">
        <v>2010</v>
      </c>
      <c r="C80" s="397">
        <f t="shared" ref="C80:P80" si="30">C58/C$49-1</f>
        <v>8.2422826876415112E-2</v>
      </c>
      <c r="D80" s="397">
        <f t="shared" si="30"/>
        <v>5.2763837114006451E-2</v>
      </c>
      <c r="E80" s="397">
        <f t="shared" si="30"/>
        <v>0.14018661876789462</v>
      </c>
      <c r="F80" s="397">
        <f t="shared" si="30"/>
        <v>0.13140777275494386</v>
      </c>
      <c r="G80" s="397">
        <f t="shared" si="30"/>
        <v>0.16312146005964134</v>
      </c>
      <c r="H80" s="397">
        <f t="shared" si="30"/>
        <v>0.12986523175462272</v>
      </c>
      <c r="I80" s="397">
        <f t="shared" si="30"/>
        <v>0.1980788896734722</v>
      </c>
      <c r="J80" s="397">
        <f t="shared" si="30"/>
        <v>0.14721863764860799</v>
      </c>
      <c r="K80" s="397">
        <f t="shared" si="30"/>
        <v>9.6795690425848235E-2</v>
      </c>
      <c r="L80" s="397">
        <f t="shared" si="30"/>
        <v>0.18011629169229759</v>
      </c>
      <c r="M80" s="397">
        <f t="shared" si="30"/>
        <v>0.12181553058454675</v>
      </c>
      <c r="N80" s="397">
        <f t="shared" si="30"/>
        <v>0.32969796254642825</v>
      </c>
      <c r="O80" s="397">
        <f t="shared" si="30"/>
        <v>0.18673044343983314</v>
      </c>
      <c r="P80" s="397">
        <f t="shared" si="30"/>
        <v>0.20175860935592316</v>
      </c>
      <c r="R80" s="397">
        <f t="shared" si="22"/>
        <v>8.6365437112043919E-2</v>
      </c>
    </row>
    <row r="81" spans="1:18">
      <c r="A81" s="155">
        <v>2011</v>
      </c>
      <c r="C81" s="397">
        <f t="shared" ref="C81:P81" si="31">C59/C$49-1</f>
        <v>6.2816652794788874E-2</v>
      </c>
      <c r="D81" s="397">
        <f t="shared" si="31"/>
        <v>4.0167815291897835E-2</v>
      </c>
      <c r="E81" s="397">
        <f t="shared" si="31"/>
        <v>0.13050782118506099</v>
      </c>
      <c r="F81" s="397">
        <f t="shared" si="31"/>
        <v>0.11794838088798154</v>
      </c>
      <c r="G81" s="397">
        <f t="shared" si="31"/>
        <v>0.15175615454701274</v>
      </c>
      <c r="H81" s="397">
        <f t="shared" si="31"/>
        <v>0.11116442797314874</v>
      </c>
      <c r="I81" s="397">
        <f t="shared" si="31"/>
        <v>0.18873782529829053</v>
      </c>
      <c r="J81" s="397">
        <f t="shared" si="31"/>
        <v>0.13450649926448599</v>
      </c>
      <c r="K81" s="397">
        <f t="shared" si="31"/>
        <v>8.1961498950623435E-2</v>
      </c>
      <c r="L81" s="397">
        <f t="shared" si="31"/>
        <v>0.16930589328430501</v>
      </c>
      <c r="M81" s="397">
        <f t="shared" si="31"/>
        <v>0.13089341972762214</v>
      </c>
      <c r="N81" s="397">
        <f t="shared" si="31"/>
        <v>0.33104557809256252</v>
      </c>
      <c r="O81" s="397">
        <f t="shared" si="31"/>
        <v>0.18557034230884417</v>
      </c>
      <c r="P81" s="397">
        <f t="shared" si="31"/>
        <v>0.18627709957016747</v>
      </c>
      <c r="R81" s="397">
        <f t="shared" si="22"/>
        <v>7.6475307374247681E-2</v>
      </c>
    </row>
    <row r="82" spans="1:18">
      <c r="A82" s="155">
        <v>2012</v>
      </c>
      <c r="C82" s="397">
        <f t="shared" ref="C82:P82" si="32">C60/C$49-1</f>
        <v>6.5348558873078222E-2</v>
      </c>
      <c r="D82" s="397">
        <f t="shared" si="32"/>
        <v>5.5478163730606544E-2</v>
      </c>
      <c r="E82" s="397">
        <f t="shared" si="32"/>
        <v>0.12279736046334677</v>
      </c>
      <c r="F82" s="397">
        <f t="shared" si="32"/>
        <v>0.13119318324957674</v>
      </c>
      <c r="G82" s="397">
        <f t="shared" si="32"/>
        <v>0.15565798178956958</v>
      </c>
      <c r="H82" s="397">
        <f t="shared" si="32"/>
        <v>0.11874947467539676</v>
      </c>
      <c r="I82" s="397">
        <f t="shared" si="32"/>
        <v>0.19490661031308121</v>
      </c>
      <c r="J82" s="397">
        <f t="shared" si="32"/>
        <v>0.14306827544910017</v>
      </c>
      <c r="K82" s="397">
        <f t="shared" si="32"/>
        <v>8.6882263436615537E-2</v>
      </c>
      <c r="L82" s="397">
        <f t="shared" si="32"/>
        <v>0.17474773140933442</v>
      </c>
      <c r="M82" s="397">
        <f t="shared" si="32"/>
        <v>0.15773739297346845</v>
      </c>
      <c r="N82" s="397">
        <f t="shared" si="32"/>
        <v>0.35432350597124884</v>
      </c>
      <c r="O82" s="397">
        <f t="shared" si="32"/>
        <v>0.19428177691436854</v>
      </c>
      <c r="P82" s="397">
        <f t="shared" si="32"/>
        <v>0.19837755369081878</v>
      </c>
      <c r="R82" s="397">
        <f t="shared" si="22"/>
        <v>8.7106484090075709E-2</v>
      </c>
    </row>
    <row r="83" spans="1:18">
      <c r="A83" s="155">
        <v>2013</v>
      </c>
      <c r="C83" s="397">
        <f t="shared" ref="C83:P83" si="33">C61/C$49-1</f>
        <v>7.6824219448509146E-2</v>
      </c>
      <c r="D83" s="397">
        <f t="shared" si="33"/>
        <v>8.0680699992954574E-2</v>
      </c>
      <c r="E83" s="397">
        <f t="shared" si="33"/>
        <v>0.13895851309407026</v>
      </c>
      <c r="F83" s="397">
        <f t="shared" si="33"/>
        <v>0.14226106737986277</v>
      </c>
      <c r="G83" s="397">
        <f t="shared" si="33"/>
        <v>0.15428252596739678</v>
      </c>
      <c r="H83" s="397">
        <f t="shared" si="33"/>
        <v>0.12783572171363966</v>
      </c>
      <c r="I83" s="397">
        <f t="shared" si="33"/>
        <v>0.20715547482758323</v>
      </c>
      <c r="J83" s="397">
        <f t="shared" si="33"/>
        <v>0.156360171200155</v>
      </c>
      <c r="K83" s="397">
        <f t="shared" si="33"/>
        <v>0.10070200705321208</v>
      </c>
      <c r="L83" s="397">
        <f t="shared" si="33"/>
        <v>0.19107385104867136</v>
      </c>
      <c r="M83" s="397">
        <f t="shared" si="33"/>
        <v>0.18267707279778578</v>
      </c>
      <c r="N83" s="397">
        <f t="shared" si="33"/>
        <v>0.37228902186678603</v>
      </c>
      <c r="O83" s="397">
        <f t="shared" si="33"/>
        <v>0.20837341894337746</v>
      </c>
      <c r="P83" s="397">
        <f t="shared" si="33"/>
        <v>0.20942471644972227</v>
      </c>
      <c r="R83" s="397">
        <f t="shared" si="22"/>
        <v>0.10526008910083307</v>
      </c>
    </row>
    <row r="84" spans="1:18">
      <c r="A84" s="155">
        <v>2014</v>
      </c>
      <c r="C84" s="397">
        <f t="shared" ref="C84:P84" si="34">C62/C$49-1</f>
        <v>0.10304199645366197</v>
      </c>
      <c r="D84" s="397">
        <f t="shared" si="34"/>
        <v>0.10550776468504619</v>
      </c>
      <c r="E84" s="397">
        <f t="shared" si="34"/>
        <v>0.17016185766046066</v>
      </c>
      <c r="F84" s="397">
        <f t="shared" si="34"/>
        <v>0.16553579736791346</v>
      </c>
      <c r="G84" s="397">
        <f t="shared" si="34"/>
        <v>0.17100810213974205</v>
      </c>
      <c r="H84" s="397">
        <f t="shared" si="34"/>
        <v>0.14344645031624159</v>
      </c>
      <c r="I84" s="397">
        <f t="shared" si="34"/>
        <v>0.22788340220494363</v>
      </c>
      <c r="J84" s="397">
        <f t="shared" si="34"/>
        <v>0.1762812616679903</v>
      </c>
      <c r="K84" s="397">
        <f t="shared" si="34"/>
        <v>0.11222976869993473</v>
      </c>
      <c r="L84" s="397">
        <f t="shared" si="34"/>
        <v>0.2241291678691264</v>
      </c>
      <c r="M84" s="397">
        <f t="shared" si="34"/>
        <v>0.20594091183302421</v>
      </c>
      <c r="N84" s="397">
        <f t="shared" si="34"/>
        <v>0.38007334396368408</v>
      </c>
      <c r="O84" s="397">
        <f t="shared" si="34"/>
        <v>0.23304428857974813</v>
      </c>
      <c r="P84" s="397">
        <f t="shared" si="34"/>
        <v>0.23055094557514844</v>
      </c>
      <c r="R84" s="397">
        <f t="shared" si="22"/>
        <v>0.1275507690586164</v>
      </c>
    </row>
    <row r="85" spans="1:18">
      <c r="A85" s="155">
        <v>2015</v>
      </c>
      <c r="C85" s="397">
        <f t="shared" ref="C85:P85" si="35">C63/C$49-1</f>
        <v>0.12723312123038433</v>
      </c>
      <c r="D85" s="397">
        <f t="shared" si="35"/>
        <v>0.12697792973644506</v>
      </c>
      <c r="E85" s="397">
        <f t="shared" si="35"/>
        <v>0.19328303257094892</v>
      </c>
      <c r="F85" s="397">
        <f t="shared" si="35"/>
        <v>0.18871288269718067</v>
      </c>
      <c r="G85" s="397">
        <f t="shared" si="35"/>
        <v>0.1949262091534838</v>
      </c>
      <c r="H85" s="397">
        <f t="shared" si="35"/>
        <v>0.16368192578254859</v>
      </c>
      <c r="I85" s="397">
        <f t="shared" si="35"/>
        <v>0.23814755878457783</v>
      </c>
      <c r="J85" s="397">
        <f t="shared" si="35"/>
        <v>0.19962113203806808</v>
      </c>
      <c r="K85" s="397">
        <f t="shared" si="35"/>
        <v>0.1212710415589191</v>
      </c>
      <c r="L85" s="397">
        <f t="shared" si="35"/>
        <v>0.26343233201492566</v>
      </c>
      <c r="M85" s="397">
        <f t="shared" si="35"/>
        <v>0.22524143563683929</v>
      </c>
      <c r="N85" s="397">
        <f t="shared" si="35"/>
        <v>0.38674044015421716</v>
      </c>
      <c r="O85" s="397">
        <f t="shared" si="35"/>
        <v>0.25344289974819323</v>
      </c>
      <c r="P85" s="397">
        <f t="shared" si="35"/>
        <v>0.24776140070555375</v>
      </c>
      <c r="R85" s="397">
        <f t="shared" si="22"/>
        <v>0.14718435131213559</v>
      </c>
    </row>
    <row r="86" spans="1:18">
      <c r="A86" s="155">
        <v>2016</v>
      </c>
      <c r="C86" s="397">
        <f t="shared" ref="C86:P86" si="36">C64/C$49-1</f>
        <v>0.15943715906789868</v>
      </c>
      <c r="D86" s="397">
        <f t="shared" si="36"/>
        <v>0.15110601213319752</v>
      </c>
      <c r="E86" s="397">
        <f t="shared" si="36"/>
        <v>0.21576945297021588</v>
      </c>
      <c r="F86" s="397">
        <f t="shared" si="36"/>
        <v>0.22792232767336462</v>
      </c>
      <c r="G86" s="397">
        <f t="shared" si="36"/>
        <v>0.20184893055628783</v>
      </c>
      <c r="H86" s="397">
        <f t="shared" si="36"/>
        <v>0.19987950486839323</v>
      </c>
      <c r="I86" s="397">
        <f t="shared" si="36"/>
        <v>0.25443971760288098</v>
      </c>
      <c r="J86" s="397">
        <f t="shared" si="36"/>
        <v>0.22694730755854908</v>
      </c>
      <c r="K86" s="397">
        <f t="shared" si="36"/>
        <v>0.14221263266091855</v>
      </c>
      <c r="L86" s="397">
        <f t="shared" si="36"/>
        <v>0.32354614052605646</v>
      </c>
      <c r="M86" s="397">
        <f t="shared" si="36"/>
        <v>0.23706273329507366</v>
      </c>
      <c r="N86" s="397">
        <f t="shared" si="36"/>
        <v>0.38101741472166184</v>
      </c>
      <c r="O86" s="397">
        <f t="shared" si="36"/>
        <v>0.29071464902037025</v>
      </c>
      <c r="P86" s="397">
        <f t="shared" si="36"/>
        <v>0.27757688597247521</v>
      </c>
      <c r="R86" s="397">
        <f t="shared" si="22"/>
        <v>0.17149192059003515</v>
      </c>
    </row>
    <row r="87" spans="1:18">
      <c r="A87" s="155">
        <v>2017</v>
      </c>
      <c r="C87" s="397">
        <f t="shared" ref="C87:P88" si="37">C65/C$49-1</f>
        <v>0.19210781719910042</v>
      </c>
      <c r="D87" s="397">
        <f t="shared" si="37"/>
        <v>0.17349955983041587</v>
      </c>
      <c r="E87" s="397">
        <f t="shared" si="37"/>
        <v>0.23928270776431071</v>
      </c>
      <c r="F87" s="397">
        <f t="shared" si="37"/>
        <v>0.2618103599194237</v>
      </c>
      <c r="G87" s="397">
        <f t="shared" si="37"/>
        <v>0.23325192153330954</v>
      </c>
      <c r="H87" s="397">
        <f t="shared" si="37"/>
        <v>0.23378201655972375</v>
      </c>
      <c r="I87" s="397">
        <f t="shared" si="37"/>
        <v>0.26872809030775002</v>
      </c>
      <c r="J87" s="397">
        <f t="shared" si="37"/>
        <v>0.25566479382373863</v>
      </c>
      <c r="K87" s="397">
        <f t="shared" si="37"/>
        <v>0.16419722306199724</v>
      </c>
      <c r="L87" s="397">
        <f t="shared" si="37"/>
        <v>0.38243651602954709</v>
      </c>
      <c r="M87" s="397">
        <f t="shared" si="37"/>
        <v>0.25521352633527994</v>
      </c>
      <c r="N87" s="397">
        <f t="shared" si="37"/>
        <v>0.40613801499657987</v>
      </c>
      <c r="O87" s="397">
        <f t="shared" si="37"/>
        <v>0.33161371619120716</v>
      </c>
      <c r="P87" s="397">
        <f t="shared" si="37"/>
        <v>0.30590182820074374</v>
      </c>
      <c r="R87" s="397">
        <f t="shared" si="22"/>
        <v>0.19699443826620078</v>
      </c>
    </row>
    <row r="88" spans="1:18">
      <c r="A88" s="155">
        <v>2018</v>
      </c>
      <c r="C88" s="397">
        <f t="shared" si="37"/>
        <v>0.22280862088818632</v>
      </c>
      <c r="D88" s="397">
        <f t="shared" si="37"/>
        <v>0.174802784572893</v>
      </c>
      <c r="E88" s="397">
        <f t="shared" si="37"/>
        <v>0.25983961648229292</v>
      </c>
      <c r="F88" s="397">
        <f t="shared" si="37"/>
        <v>0.29394581075598691</v>
      </c>
      <c r="G88" s="397">
        <f t="shared" si="37"/>
        <v>0.25914756598723443</v>
      </c>
      <c r="H88" s="397">
        <f t="shared" si="37"/>
        <v>0.26564901731777968</v>
      </c>
      <c r="I88" s="397">
        <f t="shared" si="37"/>
        <v>0.27939281228583046</v>
      </c>
      <c r="J88" s="397">
        <f t="shared" si="37"/>
        <v>0.2822948975092896</v>
      </c>
      <c r="K88" s="397">
        <f t="shared" si="37"/>
        <v>0.18649043005778343</v>
      </c>
      <c r="L88" s="397">
        <f t="shared" si="37"/>
        <v>0.42546237563239719</v>
      </c>
      <c r="M88" s="397">
        <f t="shared" si="37"/>
        <v>0.26650335566643601</v>
      </c>
      <c r="N88" s="397">
        <f t="shared" si="37"/>
        <v>0.45197562069345287</v>
      </c>
      <c r="O88" s="397">
        <f t="shared" si="37"/>
        <v>0.36205527798435799</v>
      </c>
      <c r="P88" s="397">
        <f t="shared" si="37"/>
        <v>0.3323527181952024</v>
      </c>
      <c r="R88" s="397">
        <f t="shared" si="22"/>
        <v>0.21475527069131872</v>
      </c>
    </row>
  </sheetData>
  <mergeCells count="1">
    <mergeCell ref="L1:M1"/>
  </mergeCells>
  <hyperlinks>
    <hyperlink ref="L1:M1" location="Contents!A1" display="Back to Contents" xr:uid="{00000000-0004-0000-0500-000000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T51"/>
  <sheetViews>
    <sheetView workbookViewId="0">
      <selection activeCell="M1" sqref="M1:N1"/>
    </sheetView>
  </sheetViews>
  <sheetFormatPr defaultColWidth="8.85546875" defaultRowHeight="12.75"/>
  <cols>
    <col min="1" max="1" width="12.140625" customWidth="1"/>
    <col min="2" max="2" width="15.5703125" customWidth="1"/>
  </cols>
  <sheetData>
    <row r="1" spans="1:20" ht="25.5" customHeight="1">
      <c r="A1" s="28" t="s">
        <v>343</v>
      </c>
      <c r="B1" s="24"/>
      <c r="C1" s="24"/>
      <c r="D1" s="24"/>
      <c r="E1" s="24"/>
      <c r="F1" s="24"/>
      <c r="G1" s="24"/>
      <c r="H1" s="24"/>
      <c r="I1" s="24"/>
      <c r="J1" s="24"/>
      <c r="K1" s="24"/>
      <c r="L1" s="24"/>
      <c r="M1" s="684" t="s">
        <v>473</v>
      </c>
      <c r="N1" s="684"/>
      <c r="O1" s="24"/>
      <c r="P1" s="24"/>
      <c r="Q1" s="24"/>
      <c r="R1" s="24"/>
      <c r="S1" s="24"/>
      <c r="T1" s="24"/>
    </row>
    <row r="2" spans="1:20" ht="12.75" customHeight="1">
      <c r="B2" s="10" t="s">
        <v>415</v>
      </c>
      <c r="C2" s="10" t="s">
        <v>418</v>
      </c>
    </row>
    <row r="6" spans="1:20">
      <c r="A6" s="222"/>
    </row>
    <row r="7" spans="1:20">
      <c r="A7" s="222" t="s">
        <v>1007</v>
      </c>
      <c r="B7" s="2" t="s">
        <v>1254</v>
      </c>
      <c r="C7">
        <v>9.8000000000000007</v>
      </c>
    </row>
    <row r="8" spans="1:20">
      <c r="A8" s="222">
        <v>2010</v>
      </c>
      <c r="B8" s="2">
        <v>2010</v>
      </c>
      <c r="C8">
        <v>10.9</v>
      </c>
    </row>
    <row r="9" spans="1:20">
      <c r="A9" s="222" t="s">
        <v>972</v>
      </c>
      <c r="B9" s="2"/>
      <c r="C9">
        <v>11.2</v>
      </c>
    </row>
    <row r="10" spans="1:20">
      <c r="A10" s="222" t="s">
        <v>974</v>
      </c>
      <c r="B10" s="2">
        <v>2012</v>
      </c>
      <c r="C10">
        <v>11.3</v>
      </c>
    </row>
    <row r="11" spans="1:20">
      <c r="A11" s="222" t="s">
        <v>973</v>
      </c>
      <c r="B11" s="499"/>
      <c r="C11">
        <v>11.4</v>
      </c>
    </row>
    <row r="12" spans="1:20">
      <c r="A12" s="222"/>
      <c r="B12" s="499">
        <v>2014</v>
      </c>
      <c r="C12">
        <v>11.4</v>
      </c>
    </row>
    <row r="13" spans="1:20">
      <c r="A13" s="222">
        <v>2015</v>
      </c>
      <c r="B13" s="499"/>
      <c r="C13">
        <v>11.5</v>
      </c>
    </row>
    <row r="14" spans="1:20">
      <c r="A14" s="222"/>
      <c r="B14" s="499">
        <v>2016</v>
      </c>
      <c r="C14">
        <v>11.6</v>
      </c>
    </row>
    <row r="15" spans="1:20">
      <c r="A15" s="222"/>
      <c r="B15" s="499" t="s">
        <v>1255</v>
      </c>
      <c r="C15">
        <v>11.8</v>
      </c>
    </row>
    <row r="16" spans="1:20">
      <c r="B16" s="2"/>
    </row>
    <row r="17" spans="1:3">
      <c r="A17" s="222" t="s">
        <v>1175</v>
      </c>
      <c r="B17" s="2">
        <v>2005</v>
      </c>
      <c r="C17">
        <v>7.6</v>
      </c>
    </row>
    <row r="18" spans="1:3">
      <c r="A18" s="222">
        <v>2009</v>
      </c>
      <c r="B18" s="2"/>
      <c r="C18">
        <v>8.6</v>
      </c>
    </row>
    <row r="19" spans="1:3">
      <c r="A19" s="222"/>
      <c r="B19" s="2">
        <v>2011</v>
      </c>
      <c r="C19">
        <v>9.1999999999999993</v>
      </c>
    </row>
    <row r="20" spans="1:3">
      <c r="A20" s="222"/>
      <c r="B20" s="2">
        <v>2016</v>
      </c>
      <c r="C20">
        <v>9.6</v>
      </c>
    </row>
    <row r="21" spans="1:3">
      <c r="A21" s="222" t="s">
        <v>625</v>
      </c>
      <c r="B21" s="2" t="s">
        <v>1253</v>
      </c>
      <c r="C21">
        <v>9.6999999999999993</v>
      </c>
    </row>
    <row r="22" spans="1:3">
      <c r="A22" s="222"/>
      <c r="B22" s="2"/>
    </row>
    <row r="23" spans="1:3">
      <c r="A23" s="222" t="s">
        <v>1169</v>
      </c>
      <c r="B23" s="2">
        <v>2010</v>
      </c>
      <c r="C23">
        <v>9.9</v>
      </c>
    </row>
    <row r="24" spans="1:3">
      <c r="A24" s="222"/>
      <c r="B24" s="2"/>
      <c r="C24">
        <v>10</v>
      </c>
    </row>
    <row r="25" spans="1:3">
      <c r="A25" s="222"/>
      <c r="B25" s="2">
        <v>2012</v>
      </c>
      <c r="C25">
        <v>10</v>
      </c>
    </row>
    <row r="26" spans="1:3">
      <c r="A26" s="222"/>
      <c r="B26" s="2"/>
      <c r="C26">
        <v>10</v>
      </c>
    </row>
    <row r="27" spans="1:3">
      <c r="A27" s="222"/>
      <c r="B27" s="2">
        <v>2014</v>
      </c>
      <c r="C27">
        <v>9.8000000000000007</v>
      </c>
    </row>
    <row r="28" spans="1:3">
      <c r="A28" s="222"/>
      <c r="B28" s="2"/>
      <c r="C28">
        <v>10.1</v>
      </c>
    </row>
    <row r="29" spans="1:3">
      <c r="A29" s="222"/>
      <c r="B29" s="2">
        <v>2016</v>
      </c>
      <c r="C29">
        <v>10.1</v>
      </c>
    </row>
    <row r="30" spans="1:3">
      <c r="A30" s="222"/>
      <c r="B30" s="2"/>
      <c r="C30">
        <v>10.1</v>
      </c>
    </row>
    <row r="31" spans="1:3">
      <c r="A31" s="222" t="s">
        <v>1171</v>
      </c>
      <c r="B31" s="2" t="s">
        <v>1252</v>
      </c>
      <c r="C31">
        <v>10.199999999999999</v>
      </c>
    </row>
    <row r="32" spans="1:3">
      <c r="A32" s="222"/>
      <c r="B32" s="2"/>
    </row>
    <row r="33" spans="1:19">
      <c r="A33" s="222">
        <v>2002</v>
      </c>
      <c r="B33" s="2">
        <v>2002</v>
      </c>
      <c r="C33" s="70">
        <f>'2.1, 2.2, 2.3,2.4'!AA6</f>
        <v>12.053391548335551</v>
      </c>
    </row>
    <row r="34" spans="1:19">
      <c r="A34" s="222">
        <v>2010</v>
      </c>
      <c r="B34" s="2"/>
      <c r="C34" s="70">
        <f>'2.1, 2.2, 2.3,2.4'!AA14</f>
        <v>13.483027842213474</v>
      </c>
    </row>
    <row r="35" spans="1:19">
      <c r="A35" s="222">
        <v>2011</v>
      </c>
      <c r="B35" s="2"/>
      <c r="C35" s="70">
        <f>'2.1, 2.2, 2.3,2.4'!AA15</f>
        <v>13.742635429572513</v>
      </c>
    </row>
    <row r="36" spans="1:19">
      <c r="A36" s="222">
        <v>2012</v>
      </c>
      <c r="B36" s="2">
        <v>2012</v>
      </c>
      <c r="C36" s="70">
        <f>'2.1, 2.2, 2.3,2.4'!AA16</f>
        <v>13.959251901830449</v>
      </c>
    </row>
    <row r="37" spans="1:19">
      <c r="A37" s="222">
        <v>2013</v>
      </c>
      <c r="B37" s="2"/>
      <c r="C37" s="70">
        <f>'2.1, 2.2, 2.3,2.4'!AA17</f>
        <v>14.075851870340548</v>
      </c>
    </row>
    <row r="38" spans="1:19">
      <c r="A38" s="222">
        <v>2014</v>
      </c>
      <c r="B38" s="2">
        <v>2014</v>
      </c>
      <c r="C38" s="70">
        <f>'2.1, 2.2, 2.3,2.4'!AA18</f>
        <v>14.093225466184673</v>
      </c>
    </row>
    <row r="39" spans="1:19">
      <c r="A39" s="222">
        <v>2015</v>
      </c>
      <c r="B39" s="2"/>
      <c r="C39" s="70">
        <f>'2.1, 2.2, 2.3,2.4'!AA19</f>
        <v>14.082412567984679</v>
      </c>
    </row>
    <row r="40" spans="1:19">
      <c r="A40" s="222">
        <v>2016</v>
      </c>
      <c r="B40" s="2">
        <v>2016</v>
      </c>
      <c r="C40" s="70">
        <f>'2.1, 2.2, 2.3,2.4'!AA20</f>
        <v>14.078110194874544</v>
      </c>
    </row>
    <row r="41" spans="1:19">
      <c r="A41" s="222">
        <v>2017</v>
      </c>
      <c r="B41" s="2"/>
      <c r="C41" s="70">
        <f>'2.1, 2.2, 2.3,2.4'!AA21</f>
        <v>14.035353765863087</v>
      </c>
    </row>
    <row r="42" spans="1:19">
      <c r="A42" s="222">
        <v>2018</v>
      </c>
      <c r="B42" s="499" t="s">
        <v>1218</v>
      </c>
      <c r="C42" s="70">
        <f>'2.1, 2.2, 2.3,2.4'!AA22</f>
        <v>14.086867014702896</v>
      </c>
      <c r="L42" s="70"/>
    </row>
    <row r="43" spans="1:19">
      <c r="A43" s="222"/>
      <c r="B43" s="499"/>
      <c r="C43" s="70"/>
      <c r="L43" s="70"/>
    </row>
    <row r="44" spans="1:19">
      <c r="A44" s="222"/>
      <c r="B44" s="499"/>
      <c r="C44" s="70"/>
      <c r="L44" s="70"/>
    </row>
    <row r="45" spans="1:19">
      <c r="A45" t="s">
        <v>1174</v>
      </c>
      <c r="L45" s="70"/>
    </row>
    <row r="46" spans="1:19">
      <c r="A46" t="s">
        <v>671</v>
      </c>
      <c r="C46" t="s">
        <v>672</v>
      </c>
      <c r="L46" s="70"/>
    </row>
    <row r="47" spans="1:19" ht="13.5" thickBot="1">
      <c r="A47" s="123" t="s">
        <v>1259</v>
      </c>
      <c r="C47" t="s">
        <v>1168</v>
      </c>
      <c r="G47" s="608" t="s">
        <v>1167</v>
      </c>
      <c r="L47" s="70"/>
      <c r="Q47" s="682" t="s">
        <v>1258</v>
      </c>
    </row>
    <row r="48" spans="1:19">
      <c r="A48" t="s">
        <v>1173</v>
      </c>
      <c r="C48" t="s">
        <v>673</v>
      </c>
      <c r="G48" s="608" t="s">
        <v>1172</v>
      </c>
      <c r="K48" s="44"/>
      <c r="L48" s="70"/>
      <c r="S48" s="608" t="s">
        <v>1256</v>
      </c>
    </row>
    <row r="49" spans="1:12" ht="13.5" thickBot="1">
      <c r="A49" t="s">
        <v>1169</v>
      </c>
      <c r="C49" s="608" t="s">
        <v>1170</v>
      </c>
      <c r="I49" s="682" t="s">
        <v>1257</v>
      </c>
      <c r="L49" s="70"/>
    </row>
    <row r="50" spans="1:12">
      <c r="L50" s="70"/>
    </row>
    <row r="51" spans="1:12">
      <c r="L51" s="70"/>
    </row>
  </sheetData>
  <mergeCells count="1">
    <mergeCell ref="M1:N1"/>
  </mergeCells>
  <phoneticPr fontId="7" type="noConversion"/>
  <hyperlinks>
    <hyperlink ref="M1:N1" location="Contents!A1" display="Back to Contents" xr:uid="{00000000-0004-0000-0600-000000000000}"/>
    <hyperlink ref="G47" r:id="rId1" xr:uid="{00000000-0004-0000-0600-000001000000}"/>
    <hyperlink ref="C49" r:id="rId2" xr:uid="{00000000-0004-0000-0600-000002000000}"/>
    <hyperlink ref="S48" r:id="rId3" xr:uid="{00000000-0004-0000-0600-000003000000}"/>
    <hyperlink ref="I49" r:id="rId4" display="https://www.abs.gov.au/AUSSTATS/abs@.nsf/DetailsPage/9309.031 Jan 2019?OpenDocument" xr:uid="{00000000-0004-0000-0600-000004000000}"/>
    <hyperlink ref="Q47" r:id="rId5" xr:uid="{00000000-0004-0000-0600-000005000000}"/>
  </hyperlinks>
  <pageMargins left="0.75" right="0.75" top="1" bottom="1" header="0.5" footer="0.5"/>
  <pageSetup paperSize="9" orientation="landscape" r:id="rId6"/>
  <headerFooter alignWithMargins="0"/>
  <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39997558519241921"/>
  </sheetPr>
  <dimension ref="A1:AD63"/>
  <sheetViews>
    <sheetView tabSelected="1" workbookViewId="0"/>
  </sheetViews>
  <sheetFormatPr defaultColWidth="8.85546875" defaultRowHeight="12.75"/>
  <cols>
    <col min="1" max="1" width="7.7109375" customWidth="1"/>
    <col min="2" max="2" width="10.28515625" customWidth="1"/>
    <col min="3" max="5" width="9.140625" bestFit="1" customWidth="1"/>
    <col min="8" max="8" width="7.85546875" customWidth="1"/>
  </cols>
  <sheetData>
    <row r="1" spans="1:30" ht="24.75" customHeight="1">
      <c r="A1" s="28" t="s">
        <v>1152</v>
      </c>
      <c r="B1" s="29"/>
      <c r="C1" s="29"/>
      <c r="D1" s="29"/>
      <c r="E1" s="29"/>
      <c r="F1" s="29"/>
      <c r="G1" s="29"/>
      <c r="H1" s="29"/>
      <c r="I1" s="29"/>
      <c r="J1" s="29"/>
      <c r="K1" s="29"/>
      <c r="L1" s="29"/>
      <c r="M1" s="29"/>
      <c r="N1" s="29"/>
      <c r="O1" s="29"/>
      <c r="P1" s="683" t="s">
        <v>473</v>
      </c>
      <c r="Q1" s="683"/>
      <c r="R1" s="29"/>
      <c r="S1" s="29"/>
      <c r="T1" s="29"/>
      <c r="U1" s="29"/>
      <c r="V1" s="29"/>
      <c r="W1" s="29"/>
      <c r="X1" s="29"/>
    </row>
    <row r="2" spans="1:30">
      <c r="A2" s="155"/>
      <c r="B2" s="155"/>
      <c r="C2" s="155" t="s">
        <v>1069</v>
      </c>
      <c r="D2" s="155"/>
      <c r="E2" s="155"/>
      <c r="F2" s="123"/>
      <c r="G2" s="123"/>
    </row>
    <row r="3" spans="1:30" ht="22.5">
      <c r="A3" s="598" t="s">
        <v>408</v>
      </c>
      <c r="B3" s="600" t="s">
        <v>212</v>
      </c>
      <c r="C3" s="600" t="s">
        <v>213</v>
      </c>
      <c r="D3" s="600" t="s">
        <v>474</v>
      </c>
      <c r="E3" s="600" t="s">
        <v>446</v>
      </c>
      <c r="F3" s="597"/>
      <c r="G3" s="597"/>
    </row>
    <row r="4" spans="1:30">
      <c r="A4" s="599" t="s">
        <v>1061</v>
      </c>
      <c r="B4" s="601">
        <v>6.7652905591999986</v>
      </c>
      <c r="C4" s="601">
        <v>1.5046749071100001</v>
      </c>
      <c r="D4" s="601">
        <v>2.8234856860000004E-2</v>
      </c>
      <c r="E4" s="601">
        <v>2.3887432069000001</v>
      </c>
      <c r="F4" s="597"/>
      <c r="G4" s="597"/>
    </row>
    <row r="5" spans="1:30">
      <c r="A5" s="599" t="s">
        <v>915</v>
      </c>
      <c r="B5" s="601">
        <v>7.066370322830001</v>
      </c>
      <c r="C5" s="601">
        <v>1.5596975769100001</v>
      </c>
      <c r="D5" s="601">
        <v>2.796532254E-2</v>
      </c>
      <c r="E5" s="601">
        <v>2.5725100674000001</v>
      </c>
      <c r="F5" s="597"/>
      <c r="G5" s="597"/>
    </row>
    <row r="6" spans="1:30">
      <c r="A6" s="599" t="s">
        <v>1062</v>
      </c>
      <c r="B6" s="601">
        <v>7.3757275577399994</v>
      </c>
      <c r="C6" s="601">
        <v>1.5850270896100001</v>
      </c>
      <c r="D6" s="601">
        <v>2.8364216340000001E-2</v>
      </c>
      <c r="E6" s="601">
        <v>2.6391339570799999</v>
      </c>
      <c r="F6" s="597"/>
      <c r="G6" s="597"/>
    </row>
    <row r="7" spans="1:30">
      <c r="A7" s="599" t="s">
        <v>916</v>
      </c>
      <c r="B7" s="601">
        <v>7.6710458805000004</v>
      </c>
      <c r="C7" s="601">
        <v>1.58226037566</v>
      </c>
      <c r="D7" s="601">
        <v>2.9396498189999998E-2</v>
      </c>
      <c r="E7" s="601">
        <v>2.6535993360100001</v>
      </c>
      <c r="F7" s="597"/>
      <c r="G7" s="597"/>
      <c r="Q7" s="263"/>
      <c r="R7" s="263"/>
      <c r="S7" s="263"/>
      <c r="T7" s="263"/>
      <c r="U7" s="263"/>
      <c r="V7" s="263"/>
      <c r="W7" s="263"/>
      <c r="X7" s="263"/>
      <c r="Y7" s="263"/>
      <c r="Z7" s="263"/>
      <c r="AA7" s="263"/>
      <c r="AB7" s="263"/>
      <c r="AC7" s="263"/>
      <c r="AD7" s="263"/>
    </row>
    <row r="8" spans="1:30">
      <c r="A8" s="599" t="s">
        <v>890</v>
      </c>
      <c r="B8" s="601">
        <v>7.5495068858499996</v>
      </c>
      <c r="C8" s="601">
        <v>1.6286443508600001</v>
      </c>
      <c r="D8" s="601">
        <v>3.2006758940000005E-2</v>
      </c>
      <c r="E8" s="601">
        <v>2.8609928118400005</v>
      </c>
      <c r="F8" s="597"/>
      <c r="G8" s="597"/>
      <c r="Q8" s="263"/>
      <c r="R8" s="263"/>
      <c r="S8" s="263"/>
      <c r="T8" s="263"/>
      <c r="U8" s="263"/>
      <c r="V8" s="263"/>
      <c r="W8" s="263"/>
      <c r="X8" s="263"/>
      <c r="Y8" s="263"/>
      <c r="Z8" s="263"/>
      <c r="AA8" s="263"/>
      <c r="AB8" s="263"/>
      <c r="AC8" s="263"/>
      <c r="AD8" s="263"/>
    </row>
    <row r="9" spans="1:30">
      <c r="A9" s="599" t="s">
        <v>917</v>
      </c>
      <c r="B9" s="601">
        <v>7.6448144892599998</v>
      </c>
      <c r="C9" s="601">
        <v>1.66393447456</v>
      </c>
      <c r="D9" s="601">
        <v>3.7436657219999996E-2</v>
      </c>
      <c r="E9" s="601">
        <v>2.9199416763900001</v>
      </c>
      <c r="F9" s="597"/>
      <c r="G9" s="597"/>
    </row>
    <row r="10" spans="1:30">
      <c r="A10" s="599" t="s">
        <v>1063</v>
      </c>
      <c r="B10" s="601">
        <v>7.796914139070001</v>
      </c>
      <c r="C10" s="601">
        <v>1.71895367454</v>
      </c>
      <c r="D10" s="601">
        <v>4.0615964650000003E-2</v>
      </c>
      <c r="E10" s="601">
        <v>3.0099033826600001</v>
      </c>
      <c r="F10" s="597"/>
      <c r="G10" s="597"/>
    </row>
    <row r="11" spans="1:30">
      <c r="A11" s="599" t="s">
        <v>918</v>
      </c>
      <c r="B11" s="601">
        <v>7.6925282201999998</v>
      </c>
      <c r="C11" s="601">
        <v>1.76446421715</v>
      </c>
      <c r="D11" s="601">
        <v>4.5334034089999996E-2</v>
      </c>
      <c r="E11" s="601">
        <v>3.0773489845299999</v>
      </c>
      <c r="F11" s="597"/>
      <c r="G11" s="597"/>
    </row>
    <row r="12" spans="1:30">
      <c r="A12" s="599" t="s">
        <v>1064</v>
      </c>
      <c r="B12" s="601">
        <v>7.6268564305399993</v>
      </c>
      <c r="C12" s="601">
        <v>1.7746020360100003</v>
      </c>
      <c r="D12" s="601">
        <v>4.6300748440000004E-2</v>
      </c>
      <c r="E12" s="601">
        <v>2.9906497541000001</v>
      </c>
      <c r="F12" s="597"/>
      <c r="G12" s="597"/>
    </row>
    <row r="13" spans="1:30">
      <c r="A13" s="599" t="s">
        <v>919</v>
      </c>
      <c r="B13" s="601">
        <v>7.6971618576499994</v>
      </c>
      <c r="C13" s="601">
        <v>1.8302833946499999</v>
      </c>
      <c r="D13" s="601">
        <v>4.643382175E-2</v>
      </c>
      <c r="E13" s="601">
        <v>3.1097512523600002</v>
      </c>
      <c r="F13" s="597"/>
      <c r="G13" s="597"/>
    </row>
    <row r="14" spans="1:30">
      <c r="A14" s="599" t="s">
        <v>1065</v>
      </c>
      <c r="B14" s="601">
        <v>7.5752575643599993</v>
      </c>
      <c r="C14" s="601">
        <v>1.86172944903</v>
      </c>
      <c r="D14" s="601">
        <v>4.512402896E-2</v>
      </c>
      <c r="E14" s="601">
        <v>3.2004969484000001</v>
      </c>
      <c r="F14" s="597"/>
      <c r="G14" s="597"/>
    </row>
    <row r="15" spans="1:30">
      <c r="A15" s="599" t="s">
        <v>920</v>
      </c>
      <c r="B15" s="601">
        <v>7.4447752306599995</v>
      </c>
      <c r="C15" s="601">
        <v>1.87931042313</v>
      </c>
      <c r="D15" s="601">
        <v>4.4464456909999998E-2</v>
      </c>
      <c r="E15" s="601">
        <v>3.2138176595200005</v>
      </c>
      <c r="F15" s="597"/>
      <c r="G15" s="597"/>
    </row>
    <row r="16" spans="1:30">
      <c r="A16" s="599" t="s">
        <v>1066</v>
      </c>
      <c r="B16" s="601">
        <v>7.4151870079800002</v>
      </c>
      <c r="C16" s="601">
        <v>1.9374710094600001</v>
      </c>
      <c r="D16" s="601">
        <v>4.5089484169999992E-2</v>
      </c>
      <c r="E16" s="601">
        <v>3.2888096121199997</v>
      </c>
      <c r="F16" s="597"/>
      <c r="G16" s="597"/>
    </row>
    <row r="17" spans="1:15">
      <c r="A17" s="599" t="s">
        <v>1067</v>
      </c>
      <c r="B17" s="601">
        <v>7.4307535614300004</v>
      </c>
      <c r="C17" s="601">
        <v>1.9934168270399999</v>
      </c>
      <c r="D17" s="601">
        <v>4.5306149320000003E-2</v>
      </c>
      <c r="E17" s="601">
        <v>3.3457099021300003</v>
      </c>
      <c r="F17" s="597"/>
      <c r="G17" s="597"/>
    </row>
    <row r="18" spans="1:15">
      <c r="A18" s="599" t="s">
        <v>1068</v>
      </c>
      <c r="B18" s="601">
        <v>7.6621237544300005</v>
      </c>
      <c r="C18" s="601">
        <v>2.1218401623300003</v>
      </c>
      <c r="D18" s="601">
        <v>4.6824916219999999E-2</v>
      </c>
      <c r="E18" s="601">
        <v>3.4541745643699997</v>
      </c>
      <c r="F18" s="597"/>
      <c r="G18" s="597"/>
    </row>
    <row r="19" spans="1:15">
      <c r="A19" s="599" t="s">
        <v>1141</v>
      </c>
      <c r="B19" s="601">
        <v>7.8002599033900006</v>
      </c>
      <c r="C19" s="601">
        <v>2.2378018324899998</v>
      </c>
      <c r="D19" s="601">
        <v>4.7416346690000007E-2</v>
      </c>
      <c r="E19" s="601">
        <v>3.5093661303000001</v>
      </c>
      <c r="F19" s="597"/>
      <c r="G19" s="597"/>
    </row>
    <row r="20" spans="1:15">
      <c r="A20" s="599" t="s">
        <v>1219</v>
      </c>
      <c r="B20" s="645">
        <v>8.0774066432500007</v>
      </c>
      <c r="C20" s="644">
        <v>2.4722270316399997</v>
      </c>
      <c r="D20" s="644">
        <v>4.7199943840000001E-2</v>
      </c>
      <c r="E20" s="644">
        <v>3.8610723052399996</v>
      </c>
      <c r="F20" s="597"/>
      <c r="G20" s="597"/>
    </row>
    <row r="21" spans="1:15">
      <c r="A21" s="641"/>
      <c r="B21" s="596"/>
      <c r="C21" s="337"/>
      <c r="D21" s="337"/>
      <c r="E21" s="337"/>
      <c r="F21" s="597"/>
      <c r="G21" s="597"/>
      <c r="I21" s="10" t="s">
        <v>883</v>
      </c>
    </row>
    <row r="22" spans="1:15">
      <c r="A22" s="641"/>
      <c r="B22" s="596"/>
      <c r="C22" s="642"/>
      <c r="D22" s="642"/>
      <c r="E22" s="642"/>
      <c r="F22" s="597"/>
      <c r="G22" s="597"/>
      <c r="I22" s="123" t="s">
        <v>1154</v>
      </c>
    </row>
    <row r="23" spans="1:15">
      <c r="A23" s="641"/>
      <c r="B23" s="596"/>
      <c r="C23" s="337"/>
      <c r="D23" s="337"/>
      <c r="E23" s="337"/>
      <c r="F23" s="597"/>
      <c r="G23" s="597"/>
      <c r="I23" s="123" t="s">
        <v>1060</v>
      </c>
    </row>
    <row r="24" spans="1:15">
      <c r="A24" s="685"/>
      <c r="B24" s="596"/>
      <c r="C24" s="337"/>
      <c r="D24" s="337"/>
      <c r="E24" s="337"/>
      <c r="F24" s="597"/>
      <c r="G24" s="597"/>
      <c r="I24" s="123" t="s">
        <v>1071</v>
      </c>
    </row>
    <row r="25" spans="1:15">
      <c r="A25" s="686"/>
      <c r="B25" s="596"/>
      <c r="C25" s="337"/>
      <c r="D25" s="337"/>
      <c r="E25" s="337"/>
      <c r="F25" s="597"/>
      <c r="G25" s="597"/>
      <c r="I25" s="123" t="s">
        <v>1070</v>
      </c>
    </row>
    <row r="26" spans="1:15">
      <c r="A26" s="686"/>
      <c r="B26" s="596"/>
      <c r="C26" s="337"/>
      <c r="D26" s="337"/>
      <c r="E26" s="337"/>
      <c r="F26" s="597"/>
      <c r="G26" s="597"/>
      <c r="I26" s="123" t="s">
        <v>1153</v>
      </c>
    </row>
    <row r="27" spans="1:15">
      <c r="A27" s="686"/>
      <c r="B27" s="596"/>
      <c r="C27" s="337"/>
      <c r="D27" s="337"/>
      <c r="E27" s="337"/>
      <c r="F27" s="597"/>
      <c r="G27" s="597"/>
    </row>
    <row r="28" spans="1:15">
      <c r="A28" s="685"/>
      <c r="B28" s="596"/>
      <c r="C28" s="337"/>
      <c r="D28" s="337"/>
      <c r="E28" s="337"/>
      <c r="F28" s="597"/>
      <c r="G28" s="597"/>
      <c r="H28" s="40"/>
      <c r="I28" s="40"/>
      <c r="J28" s="40"/>
      <c r="K28" s="40"/>
      <c r="L28" s="40"/>
      <c r="M28" s="40"/>
      <c r="N28" s="40"/>
      <c r="O28" s="40"/>
    </row>
    <row r="29" spans="1:15">
      <c r="A29" s="686"/>
      <c r="B29" s="596"/>
      <c r="C29" s="337"/>
      <c r="D29" s="337"/>
      <c r="E29" s="337"/>
      <c r="F29" s="597"/>
      <c r="G29" s="597"/>
      <c r="H29" s="40"/>
      <c r="I29" s="40"/>
      <c r="J29" s="40"/>
      <c r="K29" s="40"/>
      <c r="L29" s="40"/>
      <c r="M29" s="40"/>
      <c r="N29" s="40"/>
      <c r="O29" s="40"/>
    </row>
    <row r="30" spans="1:15">
      <c r="A30" s="686"/>
      <c r="B30" s="596"/>
      <c r="C30" s="337"/>
      <c r="D30" s="337"/>
      <c r="E30" s="337"/>
      <c r="F30" s="597"/>
      <c r="G30" s="597"/>
      <c r="H30" s="40"/>
      <c r="I30" s="223"/>
      <c r="J30" s="224"/>
      <c r="K30" s="224"/>
      <c r="L30" s="224"/>
      <c r="M30" s="40"/>
      <c r="N30" s="40"/>
      <c r="O30" s="40"/>
    </row>
    <row r="31" spans="1:15">
      <c r="A31" s="686"/>
      <c r="B31" s="596"/>
      <c r="C31" s="337"/>
      <c r="D31" s="337"/>
      <c r="E31" s="337"/>
      <c r="F31" s="597"/>
      <c r="G31" s="597"/>
      <c r="H31" s="40"/>
      <c r="I31" s="223"/>
      <c r="J31" s="224"/>
      <c r="K31" s="224"/>
      <c r="L31" s="224"/>
      <c r="M31" s="40"/>
      <c r="N31" s="40"/>
      <c r="O31" s="40"/>
    </row>
    <row r="32" spans="1:15">
      <c r="A32" s="685"/>
      <c r="B32" s="596"/>
      <c r="C32" s="337"/>
      <c r="D32" s="337"/>
      <c r="E32" s="337"/>
      <c r="F32" s="597"/>
      <c r="G32" s="597"/>
      <c r="H32" s="40"/>
      <c r="I32" s="223"/>
      <c r="J32" s="224"/>
      <c r="K32" s="224"/>
      <c r="L32" s="224"/>
      <c r="M32" s="40"/>
      <c r="N32" s="40"/>
      <c r="O32" s="40"/>
    </row>
    <row r="33" spans="1:15">
      <c r="A33" s="686"/>
      <c r="B33" s="596"/>
      <c r="C33" s="337"/>
      <c r="D33" s="337"/>
      <c r="E33" s="337"/>
      <c r="F33" s="597"/>
      <c r="G33" s="597"/>
      <c r="H33" s="40"/>
      <c r="I33" s="223"/>
      <c r="J33" s="224"/>
      <c r="K33" s="224"/>
      <c r="L33" s="224"/>
      <c r="M33" s="40"/>
      <c r="N33" s="40"/>
      <c r="O33" s="40"/>
    </row>
    <row r="34" spans="1:15">
      <c r="A34" s="686"/>
      <c r="B34" s="596"/>
      <c r="C34" s="337"/>
      <c r="D34" s="337"/>
      <c r="E34" s="337"/>
      <c r="F34" s="597"/>
      <c r="G34" s="597"/>
      <c r="H34" s="40"/>
      <c r="I34" s="223"/>
      <c r="J34" s="224"/>
      <c r="K34" s="224"/>
      <c r="L34" s="224"/>
      <c r="M34" s="40"/>
      <c r="N34" s="40"/>
      <c r="O34" s="40"/>
    </row>
    <row r="35" spans="1:15">
      <c r="A35" s="686"/>
      <c r="B35" s="596"/>
      <c r="C35" s="337"/>
      <c r="D35" s="337"/>
      <c r="E35" s="337"/>
      <c r="F35" s="597"/>
      <c r="G35" s="597"/>
      <c r="H35" s="40"/>
      <c r="I35" s="223"/>
      <c r="J35" s="224"/>
      <c r="K35" s="224"/>
      <c r="L35" s="224"/>
      <c r="M35" s="40"/>
      <c r="N35" s="40"/>
      <c r="O35" s="40"/>
    </row>
    <row r="36" spans="1:15">
      <c r="A36" s="685"/>
      <c r="B36" s="596"/>
      <c r="C36" s="337"/>
      <c r="D36" s="337"/>
      <c r="E36" s="337"/>
      <c r="F36" s="597"/>
      <c r="G36" s="597"/>
      <c r="H36" s="40"/>
      <c r="I36" s="223"/>
      <c r="J36" s="224"/>
      <c r="K36" s="224"/>
      <c r="L36" s="224"/>
      <c r="M36" s="40"/>
      <c r="N36" s="40"/>
      <c r="O36" s="40"/>
    </row>
    <row r="37" spans="1:15">
      <c r="A37" s="686"/>
      <c r="B37" s="596"/>
      <c r="C37" s="337"/>
      <c r="D37" s="337"/>
      <c r="E37" s="337"/>
      <c r="F37" s="597"/>
      <c r="G37" s="597"/>
      <c r="H37" s="40"/>
      <c r="I37" s="223"/>
      <c r="J37" s="224"/>
      <c r="K37" s="224"/>
      <c r="L37" s="224"/>
      <c r="M37" s="40"/>
      <c r="N37" s="40"/>
      <c r="O37" s="40"/>
    </row>
    <row r="38" spans="1:15">
      <c r="A38" s="686"/>
      <c r="B38" s="596"/>
      <c r="C38" s="337"/>
      <c r="D38" s="337"/>
      <c r="E38" s="337"/>
      <c r="F38" s="597"/>
      <c r="G38" s="597"/>
      <c r="H38" s="40"/>
      <c r="I38" s="223"/>
      <c r="J38" s="224"/>
      <c r="K38" s="224"/>
      <c r="L38" s="224"/>
      <c r="M38" s="40"/>
      <c r="N38" s="40"/>
      <c r="O38" s="40"/>
    </row>
    <row r="39" spans="1:15" s="44" customFormat="1">
      <c r="A39" s="686"/>
      <c r="B39" s="596"/>
      <c r="C39" s="337"/>
      <c r="D39" s="337"/>
      <c r="E39" s="337"/>
      <c r="F39" s="597"/>
      <c r="G39" s="597"/>
      <c r="H39" s="16"/>
      <c r="I39" s="594"/>
      <c r="J39" s="595"/>
      <c r="K39" s="595"/>
      <c r="L39" s="595"/>
      <c r="M39" s="16"/>
      <c r="N39" s="16"/>
      <c r="O39" s="16"/>
    </row>
    <row r="40" spans="1:15" s="44" customFormat="1">
      <c r="A40" s="685"/>
      <c r="B40" s="596"/>
      <c r="C40" s="337"/>
      <c r="D40" s="337"/>
      <c r="E40" s="337"/>
      <c r="F40" s="597"/>
      <c r="G40" s="597"/>
      <c r="H40" s="16"/>
      <c r="I40" s="594"/>
      <c r="J40" s="595"/>
      <c r="K40" s="595"/>
      <c r="L40" s="595"/>
      <c r="M40" s="16"/>
      <c r="N40" s="16"/>
      <c r="O40" s="16"/>
    </row>
    <row r="41" spans="1:15" s="44" customFormat="1">
      <c r="A41" s="686"/>
      <c r="B41" s="596"/>
      <c r="C41" s="337"/>
      <c r="D41" s="337"/>
      <c r="E41" s="337"/>
      <c r="F41" s="597"/>
      <c r="G41" s="597"/>
      <c r="H41" s="16"/>
      <c r="I41" s="594"/>
      <c r="J41" s="595"/>
      <c r="K41" s="595"/>
      <c r="L41" s="595"/>
      <c r="M41" s="16"/>
      <c r="N41" s="16"/>
      <c r="O41" s="16"/>
    </row>
    <row r="42" spans="1:15" s="44" customFormat="1">
      <c r="A42" s="686"/>
      <c r="B42" s="596"/>
      <c r="C42" s="337"/>
      <c r="D42" s="337"/>
      <c r="E42" s="337"/>
      <c r="F42" s="597"/>
      <c r="G42" s="597"/>
      <c r="H42" s="16"/>
      <c r="I42" s="594"/>
      <c r="J42" s="595"/>
      <c r="K42" s="595"/>
      <c r="L42" s="595"/>
      <c r="M42" s="16"/>
      <c r="N42" s="16"/>
      <c r="O42" s="16"/>
    </row>
    <row r="43" spans="1:15" s="44" customFormat="1">
      <c r="A43" s="686"/>
      <c r="B43" s="596"/>
      <c r="C43" s="337"/>
      <c r="D43" s="337"/>
      <c r="E43" s="337"/>
      <c r="F43" s="597"/>
      <c r="G43" s="597"/>
      <c r="H43" s="16"/>
      <c r="I43" s="594"/>
      <c r="J43" s="595"/>
      <c r="K43" s="595"/>
      <c r="L43" s="595"/>
      <c r="M43" s="16"/>
      <c r="N43" s="16"/>
      <c r="O43" s="16"/>
    </row>
    <row r="44" spans="1:15" s="44" customFormat="1">
      <c r="A44" s="685"/>
      <c r="B44" s="596"/>
      <c r="C44" s="337"/>
      <c r="D44" s="337"/>
      <c r="E44" s="337"/>
      <c r="F44" s="597"/>
      <c r="G44" s="597"/>
      <c r="H44" s="16"/>
      <c r="I44" s="594"/>
      <c r="J44" s="595"/>
      <c r="K44" s="595"/>
      <c r="L44" s="595"/>
      <c r="M44" s="16"/>
      <c r="N44" s="16"/>
      <c r="O44" s="16"/>
    </row>
    <row r="45" spans="1:15" s="44" customFormat="1">
      <c r="A45" s="686"/>
      <c r="B45" s="596"/>
      <c r="C45" s="337"/>
      <c r="D45" s="337"/>
      <c r="E45" s="337"/>
      <c r="F45" s="597"/>
      <c r="G45" s="597"/>
      <c r="H45" s="16"/>
      <c r="I45" s="594"/>
      <c r="J45" s="595"/>
      <c r="K45" s="595"/>
      <c r="L45" s="595"/>
      <c r="M45" s="16"/>
      <c r="N45" s="16"/>
      <c r="O45" s="16"/>
    </row>
    <row r="46" spans="1:15" s="44" customFormat="1">
      <c r="A46" s="686"/>
      <c r="B46" s="596"/>
      <c r="C46" s="337"/>
      <c r="D46" s="337"/>
      <c r="E46" s="337"/>
      <c r="F46" s="597"/>
      <c r="G46" s="597"/>
      <c r="H46" s="16"/>
      <c r="I46" s="594"/>
      <c r="J46" s="595"/>
      <c r="K46" s="595"/>
      <c r="L46" s="595"/>
      <c r="M46" s="16"/>
      <c r="N46" s="16"/>
      <c r="O46" s="16"/>
    </row>
    <row r="47" spans="1:15" s="44" customFormat="1">
      <c r="A47" s="686"/>
      <c r="B47" s="596"/>
      <c r="C47" s="337"/>
      <c r="D47" s="337"/>
      <c r="E47" s="337"/>
      <c r="F47" s="597"/>
      <c r="G47" s="597"/>
      <c r="H47" s="16"/>
      <c r="I47" s="594"/>
      <c r="J47" s="595"/>
      <c r="K47" s="595"/>
      <c r="L47" s="595"/>
      <c r="M47" s="16"/>
      <c r="N47" s="16"/>
      <c r="O47" s="16"/>
    </row>
    <row r="48" spans="1:15" s="44" customFormat="1">
      <c r="A48" s="685"/>
      <c r="B48" s="596"/>
      <c r="C48" s="337"/>
      <c r="D48" s="337"/>
      <c r="E48" s="337"/>
      <c r="F48" s="597"/>
      <c r="G48" s="597"/>
      <c r="H48" s="16"/>
      <c r="I48" s="594"/>
      <c r="J48" s="595"/>
      <c r="K48" s="595"/>
      <c r="L48" s="595"/>
      <c r="M48" s="16"/>
      <c r="N48" s="16"/>
      <c r="O48" s="16"/>
    </row>
    <row r="49" spans="1:15" s="44" customFormat="1">
      <c r="A49" s="686"/>
      <c r="B49" s="596"/>
      <c r="C49" s="337"/>
      <c r="D49" s="337"/>
      <c r="E49" s="337"/>
      <c r="F49" s="597"/>
      <c r="G49" s="597"/>
      <c r="H49" s="16"/>
      <c r="I49" s="594"/>
      <c r="J49" s="595"/>
      <c r="K49" s="595"/>
      <c r="L49" s="595"/>
      <c r="M49" s="16"/>
      <c r="N49" s="16"/>
      <c r="O49" s="16"/>
    </row>
    <row r="50" spans="1:15" s="44" customFormat="1">
      <c r="A50" s="686"/>
      <c r="B50" s="596"/>
      <c r="C50" s="337"/>
      <c r="D50" s="337"/>
      <c r="E50" s="337"/>
      <c r="F50" s="597"/>
      <c r="G50" s="597"/>
      <c r="H50" s="16"/>
      <c r="I50" s="594"/>
      <c r="J50" s="595"/>
      <c r="K50" s="595"/>
      <c r="L50" s="595"/>
      <c r="M50" s="16"/>
      <c r="N50" s="16"/>
      <c r="O50" s="16"/>
    </row>
    <row r="51" spans="1:15">
      <c r="A51" s="686"/>
      <c r="B51" s="596"/>
      <c r="C51" s="337"/>
      <c r="D51" s="337"/>
      <c r="E51" s="337"/>
      <c r="F51" s="597"/>
      <c r="G51" s="597"/>
      <c r="H51" s="40"/>
      <c r="I51" s="223"/>
      <c r="J51" s="224"/>
      <c r="K51" s="224"/>
      <c r="L51" s="224"/>
      <c r="M51" s="40"/>
      <c r="N51" s="40"/>
      <c r="O51" s="40"/>
    </row>
    <row r="52" spans="1:15">
      <c r="A52" s="685"/>
      <c r="B52" s="596"/>
      <c r="C52" s="337"/>
      <c r="D52" s="337"/>
      <c r="E52" s="337"/>
      <c r="F52" s="597"/>
      <c r="G52" s="597"/>
      <c r="H52" s="40"/>
      <c r="I52" s="223"/>
      <c r="J52" s="224"/>
      <c r="K52" s="224"/>
      <c r="L52" s="224"/>
      <c r="M52" s="40"/>
      <c r="N52" s="40"/>
      <c r="O52" s="40"/>
    </row>
    <row r="53" spans="1:15">
      <c r="A53" s="686"/>
      <c r="B53" s="596"/>
      <c r="C53" s="337"/>
      <c r="D53" s="337"/>
      <c r="E53" s="337"/>
      <c r="F53" s="597"/>
      <c r="G53" s="597"/>
    </row>
    <row r="54" spans="1:15">
      <c r="A54" s="686"/>
      <c r="B54" s="596"/>
      <c r="C54" s="337"/>
      <c r="D54" s="337"/>
      <c r="E54" s="337"/>
      <c r="F54" s="597"/>
      <c r="G54" s="597"/>
    </row>
    <row r="55" spans="1:15">
      <c r="A55" s="686"/>
      <c r="B55" s="596"/>
      <c r="C55" s="337"/>
      <c r="D55" s="337"/>
      <c r="E55" s="337"/>
      <c r="F55" s="597"/>
      <c r="G55" s="597"/>
    </row>
    <row r="56" spans="1:15">
      <c r="A56" s="685"/>
      <c r="B56" s="596"/>
      <c r="C56" s="337"/>
      <c r="D56" s="337"/>
      <c r="E56" s="337"/>
      <c r="F56" s="597"/>
      <c r="G56" s="597"/>
    </row>
    <row r="57" spans="1:15">
      <c r="A57" s="686"/>
      <c r="B57" s="596"/>
      <c r="C57" s="337"/>
      <c r="D57" s="337"/>
      <c r="E57" s="337"/>
      <c r="F57" s="597"/>
      <c r="G57" s="597"/>
    </row>
    <row r="58" spans="1:15">
      <c r="A58" s="686"/>
      <c r="B58" s="596"/>
      <c r="C58" s="337"/>
      <c r="D58" s="337"/>
      <c r="E58" s="337"/>
      <c r="F58" s="597"/>
      <c r="G58" s="597"/>
    </row>
    <row r="59" spans="1:15">
      <c r="A59" s="686"/>
      <c r="B59" s="596"/>
      <c r="C59" s="337"/>
      <c r="D59" s="337"/>
      <c r="E59" s="337"/>
      <c r="F59" s="337"/>
      <c r="G59" s="337"/>
    </row>
    <row r="60" spans="1:15">
      <c r="A60" s="685"/>
      <c r="B60" s="596"/>
      <c r="C60" s="337"/>
      <c r="D60" s="337"/>
      <c r="E60" s="337"/>
      <c r="F60" s="337"/>
      <c r="G60" s="337"/>
    </row>
    <row r="61" spans="1:15">
      <c r="A61" s="686"/>
      <c r="B61" s="596"/>
      <c r="C61" s="337"/>
      <c r="D61" s="337"/>
      <c r="E61" s="337"/>
      <c r="F61" s="337"/>
      <c r="G61" s="337"/>
    </row>
    <row r="62" spans="1:15">
      <c r="A62" s="686"/>
      <c r="B62" s="596"/>
      <c r="C62" s="337"/>
      <c r="D62" s="337"/>
      <c r="E62" s="337"/>
      <c r="F62" s="337"/>
      <c r="G62" s="337"/>
    </row>
    <row r="63" spans="1:15">
      <c r="A63" s="686"/>
      <c r="B63" s="596"/>
      <c r="C63" s="337"/>
      <c r="D63" s="337"/>
      <c r="E63" s="337"/>
    </row>
  </sheetData>
  <mergeCells count="11">
    <mergeCell ref="P1:Q1"/>
    <mergeCell ref="A24:A27"/>
    <mergeCell ref="A28:A31"/>
    <mergeCell ref="A32:A35"/>
    <mergeCell ref="A36:A39"/>
    <mergeCell ref="A60:A63"/>
    <mergeCell ref="A40:A43"/>
    <mergeCell ref="A44:A47"/>
    <mergeCell ref="A48:A51"/>
    <mergeCell ref="A52:A55"/>
    <mergeCell ref="A56:A59"/>
  </mergeCells>
  <phoneticPr fontId="7" type="noConversion"/>
  <hyperlinks>
    <hyperlink ref="P1:Q1" location="Contents!A1" display="Back to Contents" xr:uid="{00000000-0004-0000-0700-000000000000}"/>
  </hyperlinks>
  <pageMargins left="0.75" right="0.75" top="1" bottom="1" header="0.5" footer="0.5"/>
  <pageSetup paperSize="9" orientation="landscape" horizontalDpi="4294967292" verticalDpi="4294967292"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39997558519241921"/>
  </sheetPr>
  <dimension ref="A1:P46"/>
  <sheetViews>
    <sheetView workbookViewId="0">
      <selection activeCell="D1" sqref="D1:E1"/>
    </sheetView>
  </sheetViews>
  <sheetFormatPr defaultRowHeight="12.75"/>
  <sheetData>
    <row r="1" spans="1:16" ht="24.75" customHeight="1">
      <c r="A1" s="28" t="s">
        <v>900</v>
      </c>
      <c r="B1" s="29"/>
      <c r="C1" s="24"/>
      <c r="D1" s="683" t="s">
        <v>473</v>
      </c>
      <c r="E1" s="683"/>
      <c r="F1" s="191"/>
      <c r="G1" s="191"/>
      <c r="H1" s="191"/>
      <c r="I1" s="191"/>
      <c r="J1" s="191"/>
      <c r="K1" s="191"/>
      <c r="L1" s="191"/>
    </row>
    <row r="3" spans="1:16" ht="33.75" customHeight="1">
      <c r="A3" s="261" t="s">
        <v>901</v>
      </c>
      <c r="B3" s="261" t="s">
        <v>900</v>
      </c>
      <c r="C3" s="261" t="s">
        <v>930</v>
      </c>
      <c r="D3" s="261" t="s">
        <v>933</v>
      </c>
      <c r="E3" s="261" t="s">
        <v>841</v>
      </c>
      <c r="F3" s="261"/>
    </row>
    <row r="4" spans="1:16">
      <c r="A4" s="248" t="s">
        <v>903</v>
      </c>
      <c r="B4" s="662">
        <v>22000</v>
      </c>
      <c r="C4" s="247">
        <f>('1.4 to 1.7'!E7-'1.4 to 1.7'!E6)*1000</f>
        <v>60300.000000000182</v>
      </c>
      <c r="D4" s="662">
        <v>29600</v>
      </c>
      <c r="E4" s="247">
        <v>114221</v>
      </c>
      <c r="F4" s="623"/>
    </row>
    <row r="5" spans="1:16">
      <c r="A5" s="248" t="s">
        <v>949</v>
      </c>
      <c r="B5" s="662">
        <v>8600</v>
      </c>
      <c r="C5" s="247">
        <f>('1.4 to 1.7'!E8-'1.4 to 1.7'!E7)*1000</f>
        <v>46399.999999999636</v>
      </c>
      <c r="D5" s="662">
        <v>29100</v>
      </c>
      <c r="E5" s="247">
        <v>103054</v>
      </c>
      <c r="F5" s="623"/>
    </row>
    <row r="6" spans="1:16">
      <c r="A6" s="248" t="s">
        <v>904</v>
      </c>
      <c r="B6" s="662">
        <v>10700</v>
      </c>
      <c r="C6" s="247">
        <f>('1.4 to 1.7'!E9-'1.4 to 1.7'!E8)*1000</f>
        <v>50700.000000000728</v>
      </c>
      <c r="D6" s="662">
        <v>31300</v>
      </c>
      <c r="E6" s="247">
        <v>85088</v>
      </c>
      <c r="F6" s="623"/>
      <c r="P6" t="s">
        <v>839</v>
      </c>
    </row>
    <row r="7" spans="1:16">
      <c r="A7" s="248" t="s">
        <v>950</v>
      </c>
      <c r="B7" s="662">
        <v>10100</v>
      </c>
      <c r="C7" s="247">
        <f>('1.4 to 1.7'!E10-'1.4 to 1.7'!E9)*1000</f>
        <v>39199.999999999818</v>
      </c>
      <c r="D7" s="662">
        <v>33800</v>
      </c>
      <c r="E7" s="247">
        <v>54120</v>
      </c>
      <c r="F7" s="623"/>
    </row>
    <row r="8" spans="1:16">
      <c r="A8" s="248" t="s">
        <v>905</v>
      </c>
      <c r="B8" s="662">
        <v>4700</v>
      </c>
      <c r="C8" s="247">
        <f>('1.4 to 1.7'!E11-'1.4 to 1.7'!E10)*1000</f>
        <v>36000</v>
      </c>
      <c r="D8" s="662">
        <v>35900</v>
      </c>
      <c r="E8" s="247">
        <v>52344</v>
      </c>
      <c r="F8" s="623"/>
      <c r="P8" t="s">
        <v>900</v>
      </c>
    </row>
    <row r="9" spans="1:16">
      <c r="A9" s="248" t="s">
        <v>951</v>
      </c>
      <c r="B9" s="662">
        <v>12500</v>
      </c>
      <c r="C9" s="247">
        <f>('1.4 to 1.7'!E12-'1.4 to 1.7'!E11)*1000</f>
        <v>42800.000000000182</v>
      </c>
      <c r="D9" s="662">
        <v>35000</v>
      </c>
      <c r="E9" s="247">
        <v>-13706</v>
      </c>
      <c r="F9" s="623"/>
    </row>
    <row r="10" spans="1:16">
      <c r="A10" s="248" t="s">
        <v>906</v>
      </c>
      <c r="B10" s="662">
        <v>16500</v>
      </c>
      <c r="C10" s="247">
        <f>('1.4 to 1.7'!E13-'1.4 to 1.7'!E12)*1000</f>
        <v>48099.999999999454</v>
      </c>
      <c r="D10" s="662">
        <v>36200</v>
      </c>
      <c r="E10" s="247">
        <v>17400</v>
      </c>
      <c r="F10" s="623"/>
    </row>
    <row r="11" spans="1:16">
      <c r="A11" s="248" t="s">
        <v>952</v>
      </c>
      <c r="B11" s="662">
        <v>3900</v>
      </c>
      <c r="C11" s="247">
        <f>('1.4 to 1.7'!E14-'1.4 to 1.7'!E13)*1000</f>
        <v>33300.000000000182</v>
      </c>
      <c r="D11" s="662">
        <v>34100</v>
      </c>
      <c r="E11" s="247">
        <v>4053</v>
      </c>
      <c r="F11" s="623"/>
    </row>
    <row r="12" spans="1:16">
      <c r="A12" s="248" t="s">
        <v>907</v>
      </c>
      <c r="B12" s="662">
        <v>-3200</v>
      </c>
      <c r="C12" s="247">
        <f>('1.4 to 1.7'!E15-'1.4 to 1.7'!E14)*1000</f>
        <v>24100.000000000364</v>
      </c>
      <c r="D12" s="662">
        <v>31900</v>
      </c>
      <c r="E12" s="247">
        <v>17337</v>
      </c>
      <c r="F12" s="623"/>
    </row>
    <row r="13" spans="1:16">
      <c r="A13" s="248" t="s">
        <v>953</v>
      </c>
      <c r="B13" s="662">
        <v>7900</v>
      </c>
      <c r="C13" s="247">
        <f>('1.4 to 1.7'!E16-'1.4 to 1.7'!E15)*1000</f>
        <v>34000</v>
      </c>
      <c r="D13" s="662">
        <v>30800</v>
      </c>
      <c r="E13" s="247">
        <v>67404</v>
      </c>
      <c r="F13" s="623"/>
    </row>
    <row r="14" spans="1:16">
      <c r="A14" s="249" t="s">
        <v>908</v>
      </c>
      <c r="B14" s="662">
        <v>33100</v>
      </c>
      <c r="C14" s="247">
        <f>('1.4 to 1.7'!E17-'1.4 to 1.7'!E16)*1000</f>
        <v>67599.999999999447</v>
      </c>
      <c r="D14" s="662">
        <v>29300</v>
      </c>
      <c r="E14" s="247">
        <v>94049</v>
      </c>
      <c r="F14" s="623"/>
    </row>
    <row r="15" spans="1:16">
      <c r="A15" s="281" t="s">
        <v>954</v>
      </c>
      <c r="B15" s="662">
        <v>53400</v>
      </c>
      <c r="C15" s="247">
        <f>('1.4 to 1.7'!E18-'1.4 to 1.7'!E17)*1000</f>
        <v>86000</v>
      </c>
      <c r="D15" s="662">
        <v>27700</v>
      </c>
      <c r="E15" s="247">
        <v>125170</v>
      </c>
      <c r="F15" s="623"/>
    </row>
    <row r="16" spans="1:16">
      <c r="A16" s="281" t="s">
        <v>1030</v>
      </c>
      <c r="B16" s="662">
        <v>64100</v>
      </c>
      <c r="C16" s="247">
        <f>('1.4 to 1.7'!E19-'1.4 to 1.7'!E18)*1000</f>
        <v>97500</v>
      </c>
      <c r="D16" s="662">
        <v>28400</v>
      </c>
      <c r="E16" s="247">
        <v>137162</v>
      </c>
      <c r="F16" s="623"/>
    </row>
    <row r="17" spans="1:9">
      <c r="A17" s="281" t="s">
        <v>1096</v>
      </c>
      <c r="B17" s="662">
        <v>58900</v>
      </c>
      <c r="C17" s="247">
        <f>('1.4 to 1.7'!E20-'1.4 to 1.7'!E19)*1000</f>
        <v>100699.99999999983</v>
      </c>
      <c r="D17" s="662">
        <v>28300</v>
      </c>
      <c r="E17" s="247">
        <v>159653</v>
      </c>
      <c r="F17" s="623"/>
    </row>
    <row r="18" spans="1:9">
      <c r="A18" s="281" t="s">
        <v>1194</v>
      </c>
      <c r="B18" s="662">
        <v>48900</v>
      </c>
      <c r="C18" s="247">
        <f>('1.4 to 1.7'!E21-'1.4 to 1.7'!E20)*1000</f>
        <v>91600.000000000364</v>
      </c>
      <c r="D18" s="662">
        <v>26700</v>
      </c>
      <c r="E18" s="247">
        <v>148134</v>
      </c>
      <c r="F18" s="623"/>
      <c r="H18" s="155"/>
      <c r="I18" s="155"/>
    </row>
    <row r="19" spans="1:9">
      <c r="E19" s="247"/>
      <c r="H19" s="155"/>
      <c r="I19" s="155"/>
    </row>
    <row r="20" spans="1:9">
      <c r="H20" s="155"/>
      <c r="I20" s="155"/>
    </row>
    <row r="21" spans="1:9" ht="33.75">
      <c r="A21" s="252"/>
      <c r="B21" s="253" t="s">
        <v>912</v>
      </c>
      <c r="C21" s="253" t="s">
        <v>913</v>
      </c>
      <c r="D21" s="253" t="s">
        <v>931</v>
      </c>
      <c r="E21" s="253" t="s">
        <v>932</v>
      </c>
      <c r="F21" s="254" t="s">
        <v>438</v>
      </c>
      <c r="H21" s="155"/>
      <c r="I21" s="155"/>
    </row>
    <row r="22" spans="1:9">
      <c r="A22" s="248" t="s">
        <v>903</v>
      </c>
      <c r="B22" s="250">
        <v>26353</v>
      </c>
      <c r="C22" s="250">
        <v>-41392</v>
      </c>
      <c r="D22" s="250">
        <v>57932</v>
      </c>
      <c r="E22" s="250">
        <v>-20885</v>
      </c>
      <c r="F22" s="250">
        <f t="shared" ref="F22:F36" si="0">SUM(B22:E22)</f>
        <v>22008</v>
      </c>
      <c r="H22" s="155"/>
      <c r="I22" s="155"/>
    </row>
    <row r="23" spans="1:9">
      <c r="A23" s="248" t="s">
        <v>949</v>
      </c>
      <c r="B23" s="250">
        <v>24962</v>
      </c>
      <c r="C23" s="250">
        <v>-47385</v>
      </c>
      <c r="D23" s="250">
        <v>54177</v>
      </c>
      <c r="E23" s="250">
        <v>-23161</v>
      </c>
      <c r="F23" s="250">
        <f t="shared" si="0"/>
        <v>8593</v>
      </c>
      <c r="H23" s="155"/>
      <c r="I23" s="155"/>
    </row>
    <row r="24" spans="1:9">
      <c r="A24" s="248" t="s">
        <v>904</v>
      </c>
      <c r="B24" s="250">
        <v>24040</v>
      </c>
      <c r="C24" s="250">
        <v>-47774</v>
      </c>
      <c r="D24" s="250">
        <v>56036</v>
      </c>
      <c r="E24" s="250">
        <v>-21614</v>
      </c>
      <c r="F24" s="250">
        <f t="shared" si="0"/>
        <v>10688</v>
      </c>
      <c r="H24" s="155"/>
      <c r="I24" s="155"/>
    </row>
    <row r="25" spans="1:9">
      <c r="A25" s="248" t="s">
        <v>950</v>
      </c>
      <c r="B25" s="250">
        <v>23472</v>
      </c>
      <c r="C25" s="250">
        <v>-51842</v>
      </c>
      <c r="D25" s="250">
        <v>59228</v>
      </c>
      <c r="E25" s="250">
        <v>-20780</v>
      </c>
      <c r="F25" s="250">
        <f t="shared" si="0"/>
        <v>10078</v>
      </c>
      <c r="H25" s="155"/>
      <c r="I25" s="155"/>
    </row>
    <row r="26" spans="1:9">
      <c r="A26" s="248" t="s">
        <v>905</v>
      </c>
      <c r="B26" s="250">
        <v>23036</v>
      </c>
      <c r="C26" s="250">
        <v>-58327</v>
      </c>
      <c r="D26" s="250">
        <v>62203</v>
      </c>
      <c r="E26" s="250">
        <v>-22180</v>
      </c>
      <c r="F26" s="250">
        <f t="shared" si="0"/>
        <v>4732</v>
      </c>
      <c r="H26" s="155"/>
      <c r="I26" s="155"/>
    </row>
    <row r="27" spans="1:9">
      <c r="A27" s="248" t="s">
        <v>951</v>
      </c>
      <c r="B27" s="250">
        <v>24825</v>
      </c>
      <c r="C27" s="250">
        <v>-52484</v>
      </c>
      <c r="D27" s="250">
        <v>63426</v>
      </c>
      <c r="E27" s="250">
        <v>-23252</v>
      </c>
      <c r="F27" s="250">
        <f t="shared" si="0"/>
        <v>12515</v>
      </c>
      <c r="H27" s="155"/>
      <c r="I27" s="155"/>
    </row>
    <row r="28" spans="1:9">
      <c r="A28" s="248" t="s">
        <v>906</v>
      </c>
      <c r="B28" s="250">
        <v>26193</v>
      </c>
      <c r="C28" s="250">
        <v>-40429</v>
      </c>
      <c r="D28" s="250">
        <v>56112</v>
      </c>
      <c r="E28" s="250">
        <v>-25372</v>
      </c>
      <c r="F28" s="250">
        <f t="shared" si="0"/>
        <v>16504</v>
      </c>
      <c r="H28" s="155"/>
      <c r="I28" s="155"/>
    </row>
    <row r="29" spans="1:9">
      <c r="A29" s="248" t="s">
        <v>952</v>
      </c>
      <c r="B29" s="250">
        <v>23804</v>
      </c>
      <c r="C29" s="250">
        <v>-53708</v>
      </c>
      <c r="D29" s="250">
        <v>60212</v>
      </c>
      <c r="E29" s="250">
        <v>-26441</v>
      </c>
      <c r="F29" s="250">
        <f t="shared" si="0"/>
        <v>3867</v>
      </c>
      <c r="H29" s="155"/>
      <c r="I29" s="155"/>
    </row>
    <row r="30" spans="1:9">
      <c r="A30" s="248" t="s">
        <v>907</v>
      </c>
      <c r="B30" s="250">
        <v>22595</v>
      </c>
      <c r="C30" s="250">
        <v>-62102</v>
      </c>
      <c r="D30" s="250">
        <v>61807</v>
      </c>
      <c r="E30" s="250">
        <v>-25491</v>
      </c>
      <c r="F30" s="250">
        <f t="shared" si="0"/>
        <v>-3191</v>
      </c>
      <c r="H30" s="155"/>
      <c r="I30" s="155"/>
    </row>
    <row r="31" spans="1:9">
      <c r="A31" s="248" t="s">
        <v>953</v>
      </c>
      <c r="B31" s="250">
        <v>24733</v>
      </c>
      <c r="C31" s="250">
        <v>-56474</v>
      </c>
      <c r="D31" s="250">
        <v>63502</v>
      </c>
      <c r="E31" s="250">
        <v>-23854</v>
      </c>
      <c r="F31" s="250">
        <f t="shared" si="0"/>
        <v>7907</v>
      </c>
    </row>
    <row r="32" spans="1:9">
      <c r="A32" s="249" t="s">
        <v>908</v>
      </c>
      <c r="B32" s="251">
        <v>28004</v>
      </c>
      <c r="C32" s="251">
        <v>-40062</v>
      </c>
      <c r="D32" s="251">
        <v>72780</v>
      </c>
      <c r="E32" s="251">
        <v>-22384</v>
      </c>
      <c r="F32" s="251">
        <f t="shared" si="0"/>
        <v>38338</v>
      </c>
    </row>
    <row r="33" spans="1:6">
      <c r="A33" s="281" t="s">
        <v>954</v>
      </c>
      <c r="B33" s="251">
        <v>29654</v>
      </c>
      <c r="C33" s="251">
        <v>-35298</v>
      </c>
      <c r="D33" s="251">
        <v>86001</v>
      </c>
      <c r="E33" s="251">
        <v>-22098</v>
      </c>
      <c r="F33" s="251">
        <f t="shared" si="0"/>
        <v>58259</v>
      </c>
    </row>
    <row r="34" spans="1:6">
      <c r="A34" s="281" t="s">
        <v>1030</v>
      </c>
      <c r="B34" s="538">
        <v>30759</v>
      </c>
      <c r="C34" s="538">
        <v>-33898</v>
      </c>
      <c r="D34" s="538">
        <v>94296</v>
      </c>
      <c r="E34" s="538">
        <v>-22067</v>
      </c>
      <c r="F34" s="538">
        <f t="shared" si="0"/>
        <v>69090</v>
      </c>
    </row>
    <row r="35" spans="1:6">
      <c r="A35" s="281" t="s">
        <v>1096</v>
      </c>
      <c r="B35" s="538">
        <v>32189</v>
      </c>
      <c r="C35" s="538">
        <v>-33473</v>
      </c>
      <c r="D35" s="538">
        <v>99166</v>
      </c>
      <c r="E35" s="538">
        <v>-25577</v>
      </c>
      <c r="F35" s="538">
        <f t="shared" si="0"/>
        <v>72305</v>
      </c>
    </row>
    <row r="36" spans="1:6">
      <c r="A36" s="281" t="s">
        <v>1194</v>
      </c>
      <c r="B36" s="663">
        <v>31885</v>
      </c>
      <c r="C36" s="663">
        <v>-33655</v>
      </c>
      <c r="D36" s="663">
        <v>97651</v>
      </c>
      <c r="E36" s="663">
        <v>-30886</v>
      </c>
      <c r="F36" s="538">
        <f t="shared" si="0"/>
        <v>64995</v>
      </c>
    </row>
    <row r="44" spans="1:6" ht="18">
      <c r="A44" s="247" t="s">
        <v>955</v>
      </c>
      <c r="B44" s="247"/>
      <c r="C44" s="247" t="s">
        <v>1098</v>
      </c>
      <c r="D44" s="123"/>
      <c r="E44" s="624"/>
    </row>
    <row r="45" spans="1:6">
      <c r="A45" s="247"/>
      <c r="B45" s="247"/>
      <c r="C45" s="155" t="s">
        <v>1097</v>
      </c>
      <c r="D45" s="247"/>
    </row>
    <row r="46" spans="1:6">
      <c r="A46" s="247" t="s">
        <v>956</v>
      </c>
      <c r="B46" s="247"/>
      <c r="C46" s="247"/>
      <c r="D46" s="247"/>
    </row>
  </sheetData>
  <mergeCells count="1">
    <mergeCell ref="D1:E1"/>
  </mergeCells>
  <hyperlinks>
    <hyperlink ref="D1:E1" location="Contents!A1" display="Back to Contents" xr:uid="{00000000-0004-0000-0800-000000000000}"/>
  </hyperlinks>
  <pageMargins left="0.7" right="0.7" top="0.4" bottom="0.42"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55</vt:i4>
      </vt:variant>
      <vt:variant>
        <vt:lpstr>命名范围</vt:lpstr>
      </vt:variant>
      <vt:variant>
        <vt:i4>25</vt:i4>
      </vt:variant>
    </vt:vector>
  </HeadingPairs>
  <TitlesOfParts>
    <vt:vector size="80" baseType="lpstr">
      <vt:lpstr>Contents</vt:lpstr>
      <vt:lpstr>1.1, 1.2</vt:lpstr>
      <vt:lpstr>1.1extra</vt:lpstr>
      <vt:lpstr>1.3a,c</vt:lpstr>
      <vt:lpstr>1.4 to 1.7</vt:lpstr>
      <vt:lpstr>1.5b</vt:lpstr>
      <vt:lpstr>1.8</vt:lpstr>
      <vt:lpstr>1.10</vt:lpstr>
      <vt:lpstr>1.11</vt:lpstr>
      <vt:lpstr>2.1, 2.2, 2.3,2.4</vt:lpstr>
      <vt:lpstr>2.5a-2.8a</vt:lpstr>
      <vt:lpstr>2.5b- 2.8</vt:lpstr>
      <vt:lpstr>2.9</vt:lpstr>
      <vt:lpstr>2.10</vt:lpstr>
      <vt:lpstr>2.11</vt:lpstr>
      <vt:lpstr>2.13</vt:lpstr>
      <vt:lpstr>3.1,3.2,3.4,8.3</vt:lpstr>
      <vt:lpstr>3.2b</vt:lpstr>
      <vt:lpstr>3.5</vt:lpstr>
      <vt:lpstr>Table 3</vt:lpstr>
      <vt:lpstr>4.1a</vt:lpstr>
      <vt:lpstr>4.1b</vt:lpstr>
      <vt:lpstr>4.2a,b</vt:lpstr>
      <vt:lpstr>4.3a,b</vt:lpstr>
      <vt:lpstr>4.4</vt:lpstr>
      <vt:lpstr>4.5</vt:lpstr>
      <vt:lpstr>5.1</vt:lpstr>
      <vt:lpstr>5.2abcd</vt:lpstr>
      <vt:lpstr>5.3</vt:lpstr>
      <vt:lpstr>6.1,6.2a,c</vt:lpstr>
      <vt:lpstr>6.2b</vt:lpstr>
      <vt:lpstr>6.3</vt:lpstr>
      <vt:lpstr>6.4a,b</vt:lpstr>
      <vt:lpstr>6.5a,b</vt:lpstr>
      <vt:lpstr>6.7a</vt:lpstr>
      <vt:lpstr>6.7b</vt:lpstr>
      <vt:lpstr>6.8</vt:lpstr>
      <vt:lpstr>7.1,7.2</vt:lpstr>
      <vt:lpstr>7.2b</vt:lpstr>
      <vt:lpstr>7.3abc</vt:lpstr>
      <vt:lpstr>7.3de</vt:lpstr>
      <vt:lpstr>8.1a,b,c</vt:lpstr>
      <vt:lpstr>8.2a,b,c</vt:lpstr>
      <vt:lpstr>Table6</vt:lpstr>
      <vt:lpstr>8.4</vt:lpstr>
      <vt:lpstr>9.0a,b</vt:lpstr>
      <vt:lpstr>9.0 extra</vt:lpstr>
      <vt:lpstr>9.1a,b</vt:lpstr>
      <vt:lpstr>9.2a,b</vt:lpstr>
      <vt:lpstr>9.3abcd</vt:lpstr>
      <vt:lpstr>9.4</vt:lpstr>
      <vt:lpstr>9.5</vt:lpstr>
      <vt:lpstr>9.11</vt:lpstr>
      <vt:lpstr>10.1, 10.2</vt:lpstr>
      <vt:lpstr>11.1,11.2</vt:lpstr>
      <vt:lpstr>'1.10'!Print_Area</vt:lpstr>
      <vt:lpstr>'1.8'!Print_Area</vt:lpstr>
      <vt:lpstr>'10.1, 10.2'!Print_Area</vt:lpstr>
      <vt:lpstr>'2.1, 2.2, 2.3,2.4'!Print_Area</vt:lpstr>
      <vt:lpstr>'2.5a-2.8a'!Print_Area</vt:lpstr>
      <vt:lpstr>'2.5b- 2.8'!Print_Area</vt:lpstr>
      <vt:lpstr>'2.9'!Print_Area</vt:lpstr>
      <vt:lpstr>'3.1,3.2,3.4,8.3'!Print_Area</vt:lpstr>
      <vt:lpstr>'3.2b'!Print_Area</vt:lpstr>
      <vt:lpstr>'4.1a'!Print_Area</vt:lpstr>
      <vt:lpstr>'4.1b'!Print_Area</vt:lpstr>
      <vt:lpstr>'4.3a,b'!Print_Area</vt:lpstr>
      <vt:lpstr>'5.2abcd'!Print_Area</vt:lpstr>
      <vt:lpstr>'6.1,6.2a,c'!Print_Area</vt:lpstr>
      <vt:lpstr>'6.2b'!Print_Area</vt:lpstr>
      <vt:lpstr>'6.3'!Print_Area</vt:lpstr>
      <vt:lpstr>'6.4a,b'!Print_Area</vt:lpstr>
      <vt:lpstr>'6.5a,b'!Print_Area</vt:lpstr>
      <vt:lpstr>'6.7a'!Print_Area</vt:lpstr>
      <vt:lpstr>'6.7b'!Print_Area</vt:lpstr>
      <vt:lpstr>'7.1,7.2'!Print_Area</vt:lpstr>
      <vt:lpstr>'8.1a,b,c'!Print_Area</vt:lpstr>
      <vt:lpstr>'8.2a,b,c'!Print_Area</vt:lpstr>
      <vt:lpstr>'9.0 extra'!Print_Area</vt:lpstr>
      <vt:lpstr>Contents!Print_Area</vt:lpstr>
    </vt:vector>
  </TitlesOfParts>
  <Company>Ministry of Transport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Fleet Statistics</dc:title>
  <dc:creator>Ministry of Transport</dc:creator>
  <cp:lastModifiedBy>skynapier</cp:lastModifiedBy>
  <cp:lastPrinted>2015-08-21T00:47:36Z</cp:lastPrinted>
  <dcterms:created xsi:type="dcterms:W3CDTF">2006-12-05T20:28:39Z</dcterms:created>
  <dcterms:modified xsi:type="dcterms:W3CDTF">2020-08-19T11:54:11Z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-32135808</vt:i4>
  </property>
  <property fmtid="{D5CDD505-2E9C-101B-9397-08002B2CF9AE}" pid="4" name="_EmailSubject">
    <vt:lpwstr>Stats again</vt:lpwstr>
  </property>
  <property fmtid="{D5CDD505-2E9C-101B-9397-08002B2CF9AE}" pid="5" name="_AuthorEmail">
    <vt:lpwstr>s.badger@transport.govt.nz</vt:lpwstr>
  </property>
  <property fmtid="{D5CDD505-2E9C-101B-9397-08002B2CF9AE}" pid="6" name="_AuthorEmailDisplayName">
    <vt:lpwstr>Stuart Badger</vt:lpwstr>
  </property>
  <property fmtid="{D5CDD505-2E9C-101B-9397-08002B2CF9AE}" pid="7" name="_PreviousAdHocReviewCycleID">
    <vt:i4>-566783392</vt:i4>
  </property>
  <property fmtid="{D5CDD505-2E9C-101B-9397-08002B2CF9AE}" pid="8" name="_ReviewingToolsShownOnce">
    <vt:lpwstr/>
  </property>
</Properties>
</file>