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  <sheet name="Switch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2" i="1"/>
  <c r="K18" i="1"/>
  <c r="L18" i="1"/>
  <c r="C18" i="1" s="1"/>
  <c r="N18" i="1"/>
  <c r="K19" i="1"/>
  <c r="L19" i="1"/>
  <c r="C19" i="1" s="1"/>
  <c r="N19" i="1"/>
  <c r="K20" i="1"/>
  <c r="L20" i="1"/>
  <c r="C20" i="1" s="1"/>
  <c r="M20" i="1" s="1"/>
  <c r="Q20" i="1" s="1"/>
  <c r="T20" i="1" s="1"/>
  <c r="N20" i="1"/>
  <c r="K21" i="1"/>
  <c r="L21" i="1"/>
  <c r="C21" i="1" s="1"/>
  <c r="N21" i="1"/>
  <c r="K22" i="1"/>
  <c r="L22" i="1"/>
  <c r="C22" i="1" s="1"/>
  <c r="N22" i="1"/>
  <c r="K23" i="1"/>
  <c r="L23" i="1"/>
  <c r="C23" i="1" s="1"/>
  <c r="M23" i="1" s="1"/>
  <c r="N23" i="1"/>
  <c r="K24" i="1"/>
  <c r="L24" i="1"/>
  <c r="C24" i="1" s="1"/>
  <c r="N24" i="1"/>
  <c r="K25" i="1"/>
  <c r="L25" i="1"/>
  <c r="C25" i="1" s="1"/>
  <c r="N25" i="1"/>
  <c r="C26" i="1"/>
  <c r="M26" i="1" s="1"/>
  <c r="Q26" i="1" s="1"/>
  <c r="T26" i="1" s="1"/>
  <c r="K26" i="1"/>
  <c r="L26" i="1"/>
  <c r="N26" i="1"/>
  <c r="K27" i="1"/>
  <c r="L27" i="1"/>
  <c r="C27" i="1" s="1"/>
  <c r="N27" i="1"/>
  <c r="C28" i="1"/>
  <c r="M28" i="1" s="1"/>
  <c r="Y28" i="1" s="1"/>
  <c r="K28" i="1"/>
  <c r="L28" i="1"/>
  <c r="N28" i="1"/>
  <c r="K29" i="1"/>
  <c r="L29" i="1"/>
  <c r="C29" i="1" s="1"/>
  <c r="N29" i="1"/>
  <c r="K30" i="1"/>
  <c r="L30" i="1"/>
  <c r="C30" i="1" s="1"/>
  <c r="M30" i="1" s="1"/>
  <c r="Y30" i="1" s="1"/>
  <c r="N30" i="1"/>
  <c r="K31" i="1"/>
  <c r="L31" i="1"/>
  <c r="C31" i="1" s="1"/>
  <c r="N31" i="1"/>
  <c r="K32" i="1"/>
  <c r="L32" i="1"/>
  <c r="C32" i="1" s="1"/>
  <c r="N32" i="1"/>
  <c r="K33" i="1"/>
  <c r="L33" i="1"/>
  <c r="C33" i="1" s="1"/>
  <c r="N33" i="1"/>
  <c r="K34" i="1"/>
  <c r="L34" i="1"/>
  <c r="C34" i="1" s="1"/>
  <c r="N34" i="1"/>
  <c r="K35" i="1"/>
  <c r="L35" i="1"/>
  <c r="C35" i="1" s="1"/>
  <c r="N35" i="1"/>
  <c r="K36" i="1"/>
  <c r="L36" i="1"/>
  <c r="C36" i="1" s="1"/>
  <c r="N36" i="1"/>
  <c r="K37" i="1"/>
  <c r="L37" i="1"/>
  <c r="C37" i="1" s="1"/>
  <c r="N37" i="1"/>
  <c r="K38" i="1"/>
  <c r="L38" i="1"/>
  <c r="C38" i="1" s="1"/>
  <c r="N38" i="1"/>
  <c r="K39" i="1"/>
  <c r="L39" i="1"/>
  <c r="C39" i="1" s="1"/>
  <c r="N39" i="1"/>
  <c r="K40" i="1"/>
  <c r="L40" i="1"/>
  <c r="C40" i="1" s="1"/>
  <c r="N40" i="1"/>
  <c r="K41" i="1"/>
  <c r="L41" i="1"/>
  <c r="C41" i="1" s="1"/>
  <c r="N41" i="1"/>
  <c r="C42" i="1"/>
  <c r="K42" i="1"/>
  <c r="L42" i="1"/>
  <c r="N42" i="1"/>
  <c r="K43" i="1"/>
  <c r="L43" i="1"/>
  <c r="C43" i="1" s="1"/>
  <c r="N43" i="1"/>
  <c r="K44" i="1"/>
  <c r="L44" i="1"/>
  <c r="C44" i="1" s="1"/>
  <c r="N44" i="1"/>
  <c r="K45" i="1"/>
  <c r="L45" i="1"/>
  <c r="C45" i="1" s="1"/>
  <c r="N45" i="1"/>
  <c r="K46" i="1"/>
  <c r="L46" i="1"/>
  <c r="C46" i="1" s="1"/>
  <c r="N46" i="1"/>
  <c r="K47" i="1"/>
  <c r="L47" i="1"/>
  <c r="C47" i="1" s="1"/>
  <c r="N47" i="1"/>
  <c r="K48" i="1"/>
  <c r="L48" i="1"/>
  <c r="C48" i="1" s="1"/>
  <c r="N48" i="1"/>
  <c r="K49" i="1"/>
  <c r="L49" i="1"/>
  <c r="C49" i="1" s="1"/>
  <c r="N49" i="1"/>
  <c r="K50" i="1"/>
  <c r="L50" i="1"/>
  <c r="C50" i="1" s="1"/>
  <c r="N50" i="1"/>
  <c r="K51" i="1"/>
  <c r="L51" i="1"/>
  <c r="C51" i="1" s="1"/>
  <c r="N51" i="1"/>
  <c r="K52" i="1"/>
  <c r="L52" i="1"/>
  <c r="C52" i="1" s="1"/>
  <c r="N52" i="1"/>
  <c r="K53" i="1"/>
  <c r="L53" i="1"/>
  <c r="C53" i="1" s="1"/>
  <c r="M53" i="1" s="1"/>
  <c r="Q53" i="1" s="1"/>
  <c r="T53" i="1" s="1"/>
  <c r="N53" i="1"/>
  <c r="K54" i="1"/>
  <c r="L54" i="1"/>
  <c r="C54" i="1" s="1"/>
  <c r="N54" i="1"/>
  <c r="K55" i="1"/>
  <c r="L55" i="1"/>
  <c r="C55" i="1" s="1"/>
  <c r="N55" i="1"/>
  <c r="K56" i="1"/>
  <c r="L56" i="1"/>
  <c r="C56" i="1" s="1"/>
  <c r="M56" i="1" s="1"/>
  <c r="N56" i="1"/>
  <c r="K57" i="1"/>
  <c r="L57" i="1"/>
  <c r="C57" i="1" s="1"/>
  <c r="N57" i="1"/>
  <c r="C58" i="1"/>
  <c r="K58" i="1"/>
  <c r="L58" i="1"/>
  <c r="N58" i="1"/>
  <c r="K59" i="1"/>
  <c r="L59" i="1"/>
  <c r="C59" i="1" s="1"/>
  <c r="N59" i="1"/>
  <c r="K60" i="1"/>
  <c r="L60" i="1"/>
  <c r="C60" i="1" s="1"/>
  <c r="M60" i="1" s="1"/>
  <c r="Y60" i="1" s="1"/>
  <c r="N60" i="1"/>
  <c r="K61" i="1"/>
  <c r="L61" i="1"/>
  <c r="C61" i="1" s="1"/>
  <c r="M61" i="1" s="1"/>
  <c r="N61" i="1"/>
  <c r="K62" i="1"/>
  <c r="L62" i="1"/>
  <c r="C62" i="1" s="1"/>
  <c r="N62" i="1"/>
  <c r="K63" i="1"/>
  <c r="L63" i="1"/>
  <c r="C63" i="1" s="1"/>
  <c r="M63" i="1" s="1"/>
  <c r="Y63" i="1" s="1"/>
  <c r="N63" i="1"/>
  <c r="K64" i="1"/>
  <c r="L64" i="1"/>
  <c r="C64" i="1" s="1"/>
  <c r="M64" i="1" s="1"/>
  <c r="Q64" i="1" s="1"/>
  <c r="T64" i="1" s="1"/>
  <c r="N64" i="1"/>
  <c r="K65" i="1"/>
  <c r="L65" i="1"/>
  <c r="C65" i="1" s="1"/>
  <c r="N65" i="1"/>
  <c r="K66" i="1"/>
  <c r="L66" i="1"/>
  <c r="C66" i="1" s="1"/>
  <c r="N66" i="1"/>
  <c r="K67" i="1"/>
  <c r="L67" i="1"/>
  <c r="C67" i="1" s="1"/>
  <c r="N67" i="1"/>
  <c r="K68" i="1"/>
  <c r="L68" i="1"/>
  <c r="C68" i="1" s="1"/>
  <c r="M68" i="1" s="1"/>
  <c r="N68" i="1"/>
  <c r="K69" i="1"/>
  <c r="L69" i="1"/>
  <c r="C69" i="1" s="1"/>
  <c r="M69" i="1" s="1"/>
  <c r="Q69" i="1" s="1"/>
  <c r="T69" i="1" s="1"/>
  <c r="N69" i="1"/>
  <c r="K70" i="1"/>
  <c r="L70" i="1"/>
  <c r="C70" i="1" s="1"/>
  <c r="N70" i="1"/>
  <c r="K71" i="1"/>
  <c r="L71" i="1"/>
  <c r="C71" i="1" s="1"/>
  <c r="N71" i="1"/>
  <c r="K72" i="1"/>
  <c r="L72" i="1"/>
  <c r="C72" i="1" s="1"/>
  <c r="N72" i="1"/>
  <c r="K73" i="1"/>
  <c r="L73" i="1"/>
  <c r="C73" i="1" s="1"/>
  <c r="N73" i="1"/>
  <c r="K74" i="1"/>
  <c r="L74" i="1"/>
  <c r="C74" i="1" s="1"/>
  <c r="N74" i="1"/>
  <c r="K75" i="1"/>
  <c r="L75" i="1"/>
  <c r="C75" i="1" s="1"/>
  <c r="N75" i="1"/>
  <c r="K76" i="1"/>
  <c r="L76" i="1"/>
  <c r="C76" i="1" s="1"/>
  <c r="N76" i="1"/>
  <c r="Q61" i="1" l="1"/>
  <c r="T61" i="1" s="1"/>
  <c r="Y61" i="1"/>
  <c r="Y68" i="1"/>
  <c r="Q68" i="1"/>
  <c r="T68" i="1" s="1"/>
  <c r="Q28" i="1"/>
  <c r="T28" i="1" s="1"/>
  <c r="M75" i="1"/>
  <c r="Q75" i="1" s="1"/>
  <c r="T75" i="1" s="1"/>
  <c r="D64" i="1"/>
  <c r="M65" i="1"/>
  <c r="D65" i="1" s="1"/>
  <c r="M67" i="1"/>
  <c r="D67" i="1" s="1"/>
  <c r="M71" i="1"/>
  <c r="D71" i="1" s="1"/>
  <c r="M76" i="1"/>
  <c r="D76" i="1" s="1"/>
  <c r="M70" i="1"/>
  <c r="D70" i="1"/>
  <c r="U64" i="1"/>
  <c r="E64" i="1"/>
  <c r="M72" i="1"/>
  <c r="D72" i="1" s="1"/>
  <c r="M74" i="1"/>
  <c r="D74" i="1" s="1"/>
  <c r="Q60" i="1"/>
  <c r="T60" i="1" s="1"/>
  <c r="D60" i="1"/>
  <c r="Y53" i="1"/>
  <c r="M51" i="1"/>
  <c r="D51" i="1" s="1"/>
  <c r="M39" i="1"/>
  <c r="D39" i="1" s="1"/>
  <c r="M31" i="1"/>
  <c r="D31" i="1" s="1"/>
  <c r="M29" i="1"/>
  <c r="D29" i="1" s="1"/>
  <c r="D68" i="1"/>
  <c r="M59" i="1"/>
  <c r="D59" i="1" s="1"/>
  <c r="M58" i="1"/>
  <c r="D58" i="1" s="1"/>
  <c r="M48" i="1"/>
  <c r="D48" i="1" s="1"/>
  <c r="D36" i="1"/>
  <c r="M36" i="1"/>
  <c r="Y69" i="1"/>
  <c r="M66" i="1"/>
  <c r="D66" i="1" s="1"/>
  <c r="Y56" i="1"/>
  <c r="Q56" i="1"/>
  <c r="T56" i="1" s="1"/>
  <c r="M41" i="1"/>
  <c r="D41" i="1" s="1"/>
  <c r="D69" i="1"/>
  <c r="M62" i="1"/>
  <c r="D62" i="1" s="1"/>
  <c r="D53" i="1"/>
  <c r="M45" i="1"/>
  <c r="D45" i="1" s="1"/>
  <c r="M38" i="1"/>
  <c r="D38" i="1" s="1"/>
  <c r="Y75" i="1"/>
  <c r="D56" i="1"/>
  <c r="M47" i="1"/>
  <c r="D47" i="1" s="1"/>
  <c r="M35" i="1"/>
  <c r="D35" i="1" s="1"/>
  <c r="Q63" i="1"/>
  <c r="T63" i="1" s="1"/>
  <c r="D63" i="1"/>
  <c r="M57" i="1"/>
  <c r="D57" i="1" s="1"/>
  <c r="M40" i="1"/>
  <c r="D40" i="1" s="1"/>
  <c r="M32" i="1"/>
  <c r="D32" i="1" s="1"/>
  <c r="M73" i="1"/>
  <c r="D73" i="1" s="1"/>
  <c r="M49" i="1"/>
  <c r="D49" i="1" s="1"/>
  <c r="M37" i="1"/>
  <c r="D37" i="1" s="1"/>
  <c r="Y64" i="1"/>
  <c r="D61" i="1"/>
  <c r="M55" i="1"/>
  <c r="D55" i="1" s="1"/>
  <c r="M34" i="1"/>
  <c r="D34" i="1" s="1"/>
  <c r="M50" i="1"/>
  <c r="D50" i="1" s="1"/>
  <c r="M42" i="1"/>
  <c r="D42" i="1" s="1"/>
  <c r="M33" i="1"/>
  <c r="D33" i="1" s="1"/>
  <c r="M25" i="1"/>
  <c r="D25" i="1" s="1"/>
  <c r="Q30" i="1"/>
  <c r="T30" i="1" s="1"/>
  <c r="D28" i="1"/>
  <c r="D23" i="1"/>
  <c r="M52" i="1"/>
  <c r="D52" i="1" s="1"/>
  <c r="M44" i="1"/>
  <c r="D44" i="1" s="1"/>
  <c r="D21" i="1"/>
  <c r="M21" i="1"/>
  <c r="M27" i="1"/>
  <c r="D27" i="1" s="1"/>
  <c r="D20" i="1"/>
  <c r="M54" i="1"/>
  <c r="D54" i="1" s="1"/>
  <c r="M46" i="1"/>
  <c r="D46" i="1" s="1"/>
  <c r="D30" i="1"/>
  <c r="Y26" i="1"/>
  <c r="D26" i="1"/>
  <c r="M24" i="1"/>
  <c r="D24" i="1" s="1"/>
  <c r="M43" i="1"/>
  <c r="D43" i="1" s="1"/>
  <c r="Y20" i="1"/>
  <c r="M18" i="1"/>
  <c r="D18" i="1" s="1"/>
  <c r="Y23" i="1"/>
  <c r="Q23" i="1"/>
  <c r="T23" i="1" s="1"/>
  <c r="M22" i="1"/>
  <c r="D22" i="1" s="1"/>
  <c r="M19" i="1"/>
  <c r="D19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L2" i="1"/>
  <c r="L3" i="1"/>
  <c r="L4" i="1"/>
  <c r="L5" i="1"/>
  <c r="L6" i="1"/>
  <c r="L7" i="1"/>
  <c r="C7" i="1" s="1"/>
  <c r="M7" i="1" s="1"/>
  <c r="L8" i="1"/>
  <c r="C8" i="1" s="1"/>
  <c r="M8" i="1" s="1"/>
  <c r="L9" i="1"/>
  <c r="C9" i="1" s="1"/>
  <c r="M9" i="1" s="1"/>
  <c r="L10" i="1"/>
  <c r="C10" i="1" s="1"/>
  <c r="M10" i="1" s="1"/>
  <c r="L11" i="1"/>
  <c r="C11" i="1" s="1"/>
  <c r="M11" i="1" s="1"/>
  <c r="L12" i="1"/>
  <c r="C12" i="1" s="1"/>
  <c r="M12" i="1" s="1"/>
  <c r="L13" i="1"/>
  <c r="C13" i="1" s="1"/>
  <c r="M13" i="1" s="1"/>
  <c r="L14" i="1"/>
  <c r="C14" i="1" s="1"/>
  <c r="M14" i="1" s="1"/>
  <c r="L15" i="1"/>
  <c r="C15" i="1" s="1"/>
  <c r="M15" i="1" s="1"/>
  <c r="L16" i="1"/>
  <c r="C16" i="1" s="1"/>
  <c r="M16" i="1" s="1"/>
  <c r="L17" i="1"/>
  <c r="C17" i="1" s="1"/>
  <c r="M17" i="1" s="1"/>
  <c r="K7" i="1"/>
  <c r="K8" i="1"/>
  <c r="K9" i="1"/>
  <c r="K10" i="1"/>
  <c r="K11" i="1"/>
  <c r="K12" i="1"/>
  <c r="K13" i="1"/>
  <c r="K14" i="1"/>
  <c r="K15" i="1"/>
  <c r="K16" i="1"/>
  <c r="K17" i="1"/>
  <c r="F64" i="1" l="1"/>
  <c r="D75" i="1"/>
  <c r="Y19" i="1"/>
  <c r="Q19" i="1"/>
  <c r="T19" i="1" s="1"/>
  <c r="Q22" i="1"/>
  <c r="T22" i="1" s="1"/>
  <c r="Y22" i="1"/>
  <c r="U22" i="1"/>
  <c r="E22" i="1"/>
  <c r="Y18" i="1"/>
  <c r="Q18" i="1"/>
  <c r="T18" i="1" s="1"/>
  <c r="E18" i="1"/>
  <c r="U18" i="1"/>
  <c r="Y43" i="1"/>
  <c r="Q43" i="1"/>
  <c r="T43" i="1" s="1"/>
  <c r="Y24" i="1"/>
  <c r="Q24" i="1"/>
  <c r="T24" i="1" s="1"/>
  <c r="E24" i="1"/>
  <c r="U24" i="1"/>
  <c r="U26" i="1"/>
  <c r="E26" i="1"/>
  <c r="F26" i="1" s="1"/>
  <c r="U30" i="1"/>
  <c r="E30" i="1"/>
  <c r="Y46" i="1"/>
  <c r="Q46" i="1"/>
  <c r="T46" i="1" s="1"/>
  <c r="Y54" i="1"/>
  <c r="Q54" i="1"/>
  <c r="T54" i="1" s="1"/>
  <c r="U20" i="1"/>
  <c r="E20" i="1"/>
  <c r="Y27" i="1"/>
  <c r="Q27" i="1"/>
  <c r="T27" i="1" s="1"/>
  <c r="E27" i="1"/>
  <c r="U27" i="1"/>
  <c r="Y21" i="1"/>
  <c r="Q21" i="1"/>
  <c r="T21" i="1" s="1"/>
  <c r="U21" i="1"/>
  <c r="E21" i="1"/>
  <c r="Q44" i="1"/>
  <c r="T44" i="1" s="1"/>
  <c r="Y44" i="1"/>
  <c r="Y52" i="1"/>
  <c r="Q52" i="1"/>
  <c r="T52" i="1" s="1"/>
  <c r="U19" i="1"/>
  <c r="E19" i="1"/>
  <c r="E23" i="1"/>
  <c r="U23" i="1"/>
  <c r="U28" i="1"/>
  <c r="E28" i="1"/>
  <c r="Y25" i="1"/>
  <c r="Q25" i="1"/>
  <c r="T25" i="1" s="1"/>
  <c r="U25" i="1"/>
  <c r="E25" i="1"/>
  <c r="Q33" i="1"/>
  <c r="T33" i="1" s="1"/>
  <c r="Y33" i="1"/>
  <c r="Q42" i="1"/>
  <c r="T42" i="1" s="1"/>
  <c r="Y42" i="1"/>
  <c r="Q50" i="1"/>
  <c r="T50" i="1" s="1"/>
  <c r="Y50" i="1"/>
  <c r="Q34" i="1"/>
  <c r="T34" i="1" s="1"/>
  <c r="Y34" i="1"/>
  <c r="E34" i="1"/>
  <c r="U34" i="1"/>
  <c r="U54" i="1"/>
  <c r="E54" i="1"/>
  <c r="Q55" i="1"/>
  <c r="T55" i="1" s="1"/>
  <c r="Y55" i="1"/>
  <c r="U55" i="1"/>
  <c r="E55" i="1"/>
  <c r="U61" i="1"/>
  <c r="E61" i="1"/>
  <c r="Y37" i="1"/>
  <c r="Q37" i="1"/>
  <c r="T37" i="1" s="1"/>
  <c r="E37" i="1"/>
  <c r="U37" i="1"/>
  <c r="Y49" i="1"/>
  <c r="Q49" i="1"/>
  <c r="T49" i="1" s="1"/>
  <c r="U49" i="1"/>
  <c r="E49" i="1"/>
  <c r="Y73" i="1"/>
  <c r="Q73" i="1"/>
  <c r="T73" i="1" s="1"/>
  <c r="Q32" i="1"/>
  <c r="T32" i="1" s="1"/>
  <c r="Y32" i="1"/>
  <c r="U32" i="1"/>
  <c r="E32" i="1"/>
  <c r="Y40" i="1"/>
  <c r="Q40" i="1"/>
  <c r="T40" i="1" s="1"/>
  <c r="E40" i="1"/>
  <c r="U40" i="1"/>
  <c r="Y57" i="1"/>
  <c r="Q57" i="1"/>
  <c r="T57" i="1" s="1"/>
  <c r="U57" i="1"/>
  <c r="E57" i="1"/>
  <c r="U63" i="1"/>
  <c r="E63" i="1"/>
  <c r="E35" i="1"/>
  <c r="U35" i="1"/>
  <c r="Y35" i="1"/>
  <c r="Q35" i="1"/>
  <c r="T35" i="1" s="1"/>
  <c r="U43" i="1"/>
  <c r="E43" i="1"/>
  <c r="Q47" i="1"/>
  <c r="T47" i="1" s="1"/>
  <c r="Y47" i="1"/>
  <c r="U47" i="1"/>
  <c r="E47" i="1"/>
  <c r="U50" i="1"/>
  <c r="E50" i="1"/>
  <c r="E56" i="1"/>
  <c r="U56" i="1"/>
  <c r="Y38" i="1"/>
  <c r="Q38" i="1"/>
  <c r="T38" i="1" s="1"/>
  <c r="U38" i="1"/>
  <c r="E38" i="1"/>
  <c r="E45" i="1"/>
  <c r="U45" i="1"/>
  <c r="Y45" i="1"/>
  <c r="Q45" i="1"/>
  <c r="T45" i="1" s="1"/>
  <c r="U52" i="1"/>
  <c r="E52" i="1"/>
  <c r="U53" i="1"/>
  <c r="E53" i="1"/>
  <c r="Q62" i="1"/>
  <c r="T62" i="1" s="1"/>
  <c r="Y62" i="1"/>
  <c r="U69" i="1"/>
  <c r="E69" i="1"/>
  <c r="U33" i="1"/>
  <c r="E33" i="1"/>
  <c r="Y41" i="1"/>
  <c r="Q41" i="1"/>
  <c r="T41" i="1" s="1"/>
  <c r="U41" i="1"/>
  <c r="E41" i="1"/>
  <c r="Y66" i="1"/>
  <c r="Q66" i="1"/>
  <c r="T66" i="1" s="1"/>
  <c r="E66" i="1"/>
  <c r="F66" i="1" s="1"/>
  <c r="U66" i="1"/>
  <c r="Y36" i="1"/>
  <c r="Q36" i="1"/>
  <c r="T36" i="1" s="1"/>
  <c r="E36" i="1"/>
  <c r="U36" i="1"/>
  <c r="U46" i="1"/>
  <c r="E46" i="1"/>
  <c r="Y48" i="1"/>
  <c r="Q48" i="1"/>
  <c r="T48" i="1" s="1"/>
  <c r="E48" i="1"/>
  <c r="U48" i="1"/>
  <c r="Q58" i="1"/>
  <c r="T58" i="1" s="1"/>
  <c r="Y58" i="1"/>
  <c r="E58" i="1"/>
  <c r="U58" i="1"/>
  <c r="Y59" i="1"/>
  <c r="Q59" i="1"/>
  <c r="T59" i="1" s="1"/>
  <c r="E59" i="1"/>
  <c r="U59" i="1"/>
  <c r="U62" i="1"/>
  <c r="E62" i="1"/>
  <c r="U68" i="1"/>
  <c r="E68" i="1"/>
  <c r="U29" i="1"/>
  <c r="E29" i="1"/>
  <c r="Y29" i="1"/>
  <c r="Q29" i="1"/>
  <c r="T29" i="1" s="1"/>
  <c r="Y31" i="1"/>
  <c r="Q31" i="1"/>
  <c r="T31" i="1" s="1"/>
  <c r="U31" i="1"/>
  <c r="E31" i="1"/>
  <c r="Q39" i="1"/>
  <c r="T39" i="1" s="1"/>
  <c r="Y39" i="1"/>
  <c r="U39" i="1"/>
  <c r="E39" i="1"/>
  <c r="U42" i="1"/>
  <c r="E42" i="1"/>
  <c r="U44" i="1"/>
  <c r="E44" i="1"/>
  <c r="Y51" i="1"/>
  <c r="Q51" i="1"/>
  <c r="T51" i="1" s="1"/>
  <c r="E51" i="1"/>
  <c r="U51" i="1"/>
  <c r="E60" i="1"/>
  <c r="U60" i="1"/>
  <c r="Y74" i="1"/>
  <c r="Q74" i="1"/>
  <c r="T74" i="1" s="1"/>
  <c r="U74" i="1"/>
  <c r="E74" i="1"/>
  <c r="Q72" i="1"/>
  <c r="T72" i="1" s="1"/>
  <c r="Y72" i="1"/>
  <c r="U72" i="1"/>
  <c r="E72" i="1"/>
  <c r="E73" i="1"/>
  <c r="U73" i="1"/>
  <c r="V64" i="1"/>
  <c r="O64" i="1" s="1"/>
  <c r="E70" i="1"/>
  <c r="U70" i="1"/>
  <c r="Y70" i="1"/>
  <c r="Q70" i="1"/>
  <c r="T70" i="1" s="1"/>
  <c r="U76" i="1"/>
  <c r="E76" i="1"/>
  <c r="Y76" i="1"/>
  <c r="Q76" i="1"/>
  <c r="T76" i="1" s="1"/>
  <c r="Y71" i="1"/>
  <c r="Q71" i="1"/>
  <c r="T71" i="1" s="1"/>
  <c r="U71" i="1"/>
  <c r="E71" i="1"/>
  <c r="E67" i="1"/>
  <c r="U67" i="1"/>
  <c r="Q67" i="1"/>
  <c r="T67" i="1" s="1"/>
  <c r="Y67" i="1"/>
  <c r="E65" i="1"/>
  <c r="U65" i="1"/>
  <c r="Y65" i="1"/>
  <c r="Q65" i="1"/>
  <c r="T65" i="1" s="1"/>
  <c r="Q17" i="1"/>
  <c r="T17" i="1" s="1"/>
  <c r="Q16" i="1"/>
  <c r="T16" i="1" s="1"/>
  <c r="Q15" i="1"/>
  <c r="T15" i="1" s="1"/>
  <c r="Q14" i="1"/>
  <c r="T14" i="1" s="1"/>
  <c r="Q13" i="1"/>
  <c r="T13" i="1" s="1"/>
  <c r="Q12" i="1"/>
  <c r="T12" i="1" s="1"/>
  <c r="Q11" i="1"/>
  <c r="T11" i="1" s="1"/>
  <c r="Q10" i="1"/>
  <c r="T10" i="1" s="1"/>
  <c r="Q9" i="1"/>
  <c r="T9" i="1" s="1"/>
  <c r="Q8" i="1"/>
  <c r="T8" i="1" s="1"/>
  <c r="Q7" i="1"/>
  <c r="T7" i="1" s="1"/>
  <c r="F67" i="1" l="1"/>
  <c r="F22" i="1"/>
  <c r="F73" i="1"/>
  <c r="F44" i="1"/>
  <c r="F31" i="1"/>
  <c r="F68" i="1"/>
  <c r="F46" i="1"/>
  <c r="F69" i="1"/>
  <c r="V69" i="1" s="1"/>
  <c r="F43" i="1"/>
  <c r="F57" i="1"/>
  <c r="F32" i="1"/>
  <c r="F55" i="1"/>
  <c r="F25" i="1"/>
  <c r="U75" i="1"/>
  <c r="E75" i="1"/>
  <c r="F30" i="1"/>
  <c r="F71" i="1"/>
  <c r="F72" i="1"/>
  <c r="F42" i="1"/>
  <c r="F62" i="1"/>
  <c r="F41" i="1"/>
  <c r="F50" i="1"/>
  <c r="F28" i="1"/>
  <c r="V28" i="1" s="1"/>
  <c r="O28" i="1" s="1"/>
  <c r="F53" i="1"/>
  <c r="V53" i="1" s="1"/>
  <c r="O53" i="1" s="1"/>
  <c r="F38" i="1"/>
  <c r="F47" i="1"/>
  <c r="F54" i="1"/>
  <c r="F21" i="1"/>
  <c r="F20" i="1"/>
  <c r="F39" i="1"/>
  <c r="F61" i="1"/>
  <c r="F19" i="1"/>
  <c r="F56" i="1"/>
  <c r="F27" i="1"/>
  <c r="F58" i="1"/>
  <c r="F65" i="1"/>
  <c r="F70" i="1"/>
  <c r="V70" i="1" s="1"/>
  <c r="O70" i="1" s="1"/>
  <c r="F60" i="1"/>
  <c r="V60" i="1" s="1"/>
  <c r="O60" i="1" s="1"/>
  <c r="F36" i="1"/>
  <c r="F45" i="1"/>
  <c r="F37" i="1"/>
  <c r="G64" i="1"/>
  <c r="H64" i="1" s="1"/>
  <c r="I64" i="1" s="1"/>
  <c r="J64" i="1" s="1"/>
  <c r="R64" i="1" s="1"/>
  <c r="F51" i="1"/>
  <c r="F59" i="1"/>
  <c r="F48" i="1"/>
  <c r="F35" i="1"/>
  <c r="F40" i="1"/>
  <c r="F23" i="1"/>
  <c r="F76" i="1"/>
  <c r="V76" i="1" s="1"/>
  <c r="O76" i="1" s="1"/>
  <c r="F74" i="1"/>
  <c r="F29" i="1"/>
  <c r="F33" i="1"/>
  <c r="F52" i="1"/>
  <c r="F63" i="1"/>
  <c r="F49" i="1"/>
  <c r="V49" i="1" s="1"/>
  <c r="O49" i="1" s="1"/>
  <c r="F34" i="1"/>
  <c r="F24" i="1"/>
  <c r="F18" i="1"/>
  <c r="V65" i="1"/>
  <c r="O65" i="1" s="1"/>
  <c r="V67" i="1"/>
  <c r="O67" i="1" s="1"/>
  <c r="V71" i="1"/>
  <c r="O71" i="1" s="1"/>
  <c r="V73" i="1"/>
  <c r="O73" i="1" s="1"/>
  <c r="V72" i="1"/>
  <c r="O72" i="1" s="1"/>
  <c r="V74" i="1"/>
  <c r="O74" i="1" s="1"/>
  <c r="V51" i="1"/>
  <c r="O51" i="1" s="1"/>
  <c r="V44" i="1"/>
  <c r="O44" i="1" s="1"/>
  <c r="V42" i="1"/>
  <c r="O42" i="1" s="1"/>
  <c r="V39" i="1"/>
  <c r="O39" i="1" s="1"/>
  <c r="V31" i="1"/>
  <c r="O31" i="1" s="1"/>
  <c r="V29" i="1"/>
  <c r="O29" i="1" s="1"/>
  <c r="V68" i="1"/>
  <c r="O68" i="1" s="1"/>
  <c r="V62" i="1"/>
  <c r="O62" i="1" s="1"/>
  <c r="V59" i="1"/>
  <c r="O59" i="1" s="1"/>
  <c r="V48" i="1"/>
  <c r="O48" i="1" s="1"/>
  <c r="V46" i="1"/>
  <c r="O46" i="1" s="1"/>
  <c r="V36" i="1"/>
  <c r="O36" i="1" s="1"/>
  <c r="V66" i="1"/>
  <c r="O66" i="1" s="1"/>
  <c r="V41" i="1"/>
  <c r="O41" i="1" s="1"/>
  <c r="V33" i="1"/>
  <c r="O33" i="1" s="1"/>
  <c r="V52" i="1"/>
  <c r="O52" i="1" s="1"/>
  <c r="V45" i="1"/>
  <c r="O45" i="1" s="1"/>
  <c r="V38" i="1"/>
  <c r="O38" i="1" s="1"/>
  <c r="V56" i="1"/>
  <c r="O56" i="1" s="1"/>
  <c r="V50" i="1"/>
  <c r="O50" i="1" s="1"/>
  <c r="V47" i="1"/>
  <c r="O47" i="1" s="1"/>
  <c r="V43" i="1"/>
  <c r="O43" i="1" s="1"/>
  <c r="V35" i="1"/>
  <c r="O35" i="1" s="1"/>
  <c r="V63" i="1"/>
  <c r="O63" i="1" s="1"/>
  <c r="V57" i="1"/>
  <c r="O57" i="1" s="1"/>
  <c r="V40" i="1"/>
  <c r="O40" i="1" s="1"/>
  <c r="V32" i="1"/>
  <c r="O32" i="1" s="1"/>
  <c r="V37" i="1"/>
  <c r="O37" i="1" s="1"/>
  <c r="V61" i="1"/>
  <c r="O61" i="1" s="1"/>
  <c r="V55" i="1"/>
  <c r="O55" i="1" s="1"/>
  <c r="V54" i="1"/>
  <c r="O54" i="1" s="1"/>
  <c r="V34" i="1"/>
  <c r="O34" i="1" s="1"/>
  <c r="V25" i="1"/>
  <c r="O25" i="1" s="1"/>
  <c r="V23" i="1"/>
  <c r="O23" i="1" s="1"/>
  <c r="V19" i="1"/>
  <c r="O19" i="1" s="1"/>
  <c r="V21" i="1"/>
  <c r="O21" i="1" s="1"/>
  <c r="V27" i="1"/>
  <c r="O27" i="1" s="1"/>
  <c r="V20" i="1"/>
  <c r="O20" i="1" s="1"/>
  <c r="V30" i="1"/>
  <c r="O30" i="1" s="1"/>
  <c r="V26" i="1"/>
  <c r="O26" i="1" s="1"/>
  <c r="V24" i="1"/>
  <c r="O24" i="1" s="1"/>
  <c r="V18" i="1"/>
  <c r="O18" i="1" s="1"/>
  <c r="V22" i="1"/>
  <c r="O22" i="1" s="1"/>
  <c r="D10" i="1"/>
  <c r="D17" i="1"/>
  <c r="D8" i="1"/>
  <c r="D11" i="1"/>
  <c r="D14" i="1"/>
  <c r="D12" i="1"/>
  <c r="D15" i="1"/>
  <c r="D9" i="1"/>
  <c r="D13" i="1"/>
  <c r="D16" i="1"/>
  <c r="D7" i="1"/>
  <c r="C2" i="1"/>
  <c r="M2" i="1" s="1"/>
  <c r="C3" i="1"/>
  <c r="M3" i="1" s="1"/>
  <c r="C4" i="1"/>
  <c r="M4" i="1" s="1"/>
  <c r="C5" i="1"/>
  <c r="M5" i="1" s="1"/>
  <c r="C6" i="1"/>
  <c r="M6" i="1" s="1"/>
  <c r="K2" i="1"/>
  <c r="K3" i="1"/>
  <c r="K4" i="1"/>
  <c r="K5" i="1"/>
  <c r="K6" i="1"/>
  <c r="G29" i="1" l="1"/>
  <c r="H29" i="1" s="1"/>
  <c r="I29" i="1" s="1"/>
  <c r="J29" i="1" s="1"/>
  <c r="R29" i="1" s="1"/>
  <c r="F75" i="1"/>
  <c r="V75" i="1" s="1"/>
  <c r="O75" i="1" s="1"/>
  <c r="G38" i="1"/>
  <c r="H38" i="1" s="1"/>
  <c r="I38" i="1" s="1"/>
  <c r="J38" i="1" s="1"/>
  <c r="R38" i="1" s="1"/>
  <c r="G46" i="1"/>
  <c r="H46" i="1" s="1"/>
  <c r="I46" i="1" s="1"/>
  <c r="J46" i="1" s="1"/>
  <c r="R46" i="1" s="1"/>
  <c r="G55" i="1"/>
  <c r="H55" i="1" s="1"/>
  <c r="I55" i="1" s="1"/>
  <c r="J55" i="1" s="1"/>
  <c r="R55" i="1" s="1"/>
  <c r="G42" i="1"/>
  <c r="H42" i="1" s="1"/>
  <c r="I42" i="1" s="1"/>
  <c r="J42" i="1" s="1"/>
  <c r="R42" i="1" s="1"/>
  <c r="G19" i="1"/>
  <c r="H19" i="1" s="1"/>
  <c r="I19" i="1" s="1"/>
  <c r="J19" i="1" s="1"/>
  <c r="R19" i="1" s="1"/>
  <c r="O69" i="1"/>
  <c r="G69" i="1"/>
  <c r="H69" i="1" s="1"/>
  <c r="I69" i="1" s="1"/>
  <c r="J69" i="1" s="1"/>
  <c r="R69" i="1" s="1"/>
  <c r="G28" i="1"/>
  <c r="H28" i="1" s="1"/>
  <c r="I28" i="1" s="1"/>
  <c r="J28" i="1" s="1"/>
  <c r="R28" i="1" s="1"/>
  <c r="G50" i="1"/>
  <c r="H50" i="1" s="1"/>
  <c r="I50" i="1" s="1"/>
  <c r="J50" i="1" s="1"/>
  <c r="R50" i="1" s="1"/>
  <c r="G72" i="1"/>
  <c r="H72" i="1" s="1"/>
  <c r="I72" i="1" s="1"/>
  <c r="J72" i="1" s="1"/>
  <c r="R72" i="1" s="1"/>
  <c r="G62" i="1"/>
  <c r="H62" i="1" s="1"/>
  <c r="I62" i="1" s="1"/>
  <c r="J62" i="1" s="1"/>
  <c r="R62" i="1" s="1"/>
  <c r="G73" i="1"/>
  <c r="H73" i="1" s="1"/>
  <c r="I73" i="1" s="1"/>
  <c r="J73" i="1" s="1"/>
  <c r="R73" i="1" s="1"/>
  <c r="G63" i="1"/>
  <c r="H63" i="1" s="1"/>
  <c r="I63" i="1" s="1"/>
  <c r="J63" i="1" s="1"/>
  <c r="R63" i="1" s="1"/>
  <c r="G24" i="1"/>
  <c r="H24" i="1" s="1"/>
  <c r="I24" i="1" s="1"/>
  <c r="J24" i="1" s="1"/>
  <c r="R24" i="1" s="1"/>
  <c r="G26" i="1"/>
  <c r="H26" i="1" s="1"/>
  <c r="I26" i="1" s="1"/>
  <c r="J26" i="1" s="1"/>
  <c r="R26" i="1" s="1"/>
  <c r="G32" i="1"/>
  <c r="H32" i="1" s="1"/>
  <c r="I32" i="1" s="1"/>
  <c r="J32" i="1" s="1"/>
  <c r="R32" i="1" s="1"/>
  <c r="G43" i="1"/>
  <c r="H43" i="1" s="1"/>
  <c r="I43" i="1" s="1"/>
  <c r="J43" i="1" s="1"/>
  <c r="R43" i="1" s="1"/>
  <c r="G51" i="1"/>
  <c r="H51" i="1" s="1"/>
  <c r="I51" i="1" s="1"/>
  <c r="J51" i="1" s="1"/>
  <c r="R51" i="1" s="1"/>
  <c r="G23" i="1"/>
  <c r="H23" i="1" s="1"/>
  <c r="I23" i="1" s="1"/>
  <c r="J23" i="1" s="1"/>
  <c r="R23" i="1" s="1"/>
  <c r="G30" i="1"/>
  <c r="H30" i="1" s="1"/>
  <c r="I30" i="1" s="1"/>
  <c r="J30" i="1" s="1"/>
  <c r="R30" i="1" s="1"/>
  <c r="G40" i="1"/>
  <c r="H40" i="1" s="1"/>
  <c r="I40" i="1" s="1"/>
  <c r="J40" i="1" s="1"/>
  <c r="R40" i="1" s="1"/>
  <c r="G31" i="1"/>
  <c r="H31" i="1" s="1"/>
  <c r="I31" i="1" s="1"/>
  <c r="J31" i="1" s="1"/>
  <c r="R31" i="1" s="1"/>
  <c r="G20" i="1"/>
  <c r="H20" i="1" s="1"/>
  <c r="I20" i="1" s="1"/>
  <c r="J20" i="1" s="1"/>
  <c r="R20" i="1" s="1"/>
  <c r="G25" i="1"/>
  <c r="H25" i="1" s="1"/>
  <c r="I25" i="1" s="1"/>
  <c r="J25" i="1" s="1"/>
  <c r="R25" i="1" s="1"/>
  <c r="G61" i="1"/>
  <c r="H61" i="1" s="1"/>
  <c r="I61" i="1" s="1"/>
  <c r="J61" i="1" s="1"/>
  <c r="R61" i="1" s="1"/>
  <c r="G36" i="1"/>
  <c r="H36" i="1" s="1"/>
  <c r="I36" i="1" s="1"/>
  <c r="J36" i="1" s="1"/>
  <c r="R36" i="1" s="1"/>
  <c r="G59" i="1"/>
  <c r="H59" i="1" s="1"/>
  <c r="I59" i="1" s="1"/>
  <c r="J59" i="1" s="1"/>
  <c r="R59" i="1" s="1"/>
  <c r="G67" i="1"/>
  <c r="H67" i="1" s="1"/>
  <c r="I67" i="1" s="1"/>
  <c r="J67" i="1" s="1"/>
  <c r="R67" i="1" s="1"/>
  <c r="G60" i="1"/>
  <c r="H60" i="1" s="1"/>
  <c r="I60" i="1" s="1"/>
  <c r="J60" i="1" s="1"/>
  <c r="R60" i="1" s="1"/>
  <c r="G27" i="1"/>
  <c r="H27" i="1" s="1"/>
  <c r="I27" i="1" s="1"/>
  <c r="J27" i="1" s="1"/>
  <c r="R27" i="1" s="1"/>
  <c r="G34" i="1"/>
  <c r="H34" i="1" s="1"/>
  <c r="I34" i="1" s="1"/>
  <c r="J34" i="1" s="1"/>
  <c r="R34" i="1" s="1"/>
  <c r="G37" i="1"/>
  <c r="H37" i="1" s="1"/>
  <c r="I37" i="1" s="1"/>
  <c r="J37" i="1" s="1"/>
  <c r="R37" i="1" s="1"/>
  <c r="G57" i="1"/>
  <c r="H57" i="1" s="1"/>
  <c r="I57" i="1" s="1"/>
  <c r="J57" i="1" s="1"/>
  <c r="R57" i="1" s="1"/>
  <c r="G47" i="1"/>
  <c r="H47" i="1" s="1"/>
  <c r="I47" i="1" s="1"/>
  <c r="J47" i="1" s="1"/>
  <c r="R47" i="1" s="1"/>
  <c r="G45" i="1"/>
  <c r="H45" i="1" s="1"/>
  <c r="I45" i="1" s="1"/>
  <c r="J45" i="1" s="1"/>
  <c r="R45" i="1" s="1"/>
  <c r="G33" i="1"/>
  <c r="H33" i="1" s="1"/>
  <c r="I33" i="1" s="1"/>
  <c r="J33" i="1" s="1"/>
  <c r="R33" i="1" s="1"/>
  <c r="G39" i="1"/>
  <c r="H39" i="1" s="1"/>
  <c r="I39" i="1" s="1"/>
  <c r="J39" i="1" s="1"/>
  <c r="R39" i="1" s="1"/>
  <c r="G70" i="1"/>
  <c r="H70" i="1" s="1"/>
  <c r="I70" i="1" s="1"/>
  <c r="J70" i="1" s="1"/>
  <c r="R70" i="1" s="1"/>
  <c r="G65" i="1"/>
  <c r="H65" i="1" s="1"/>
  <c r="I65" i="1" s="1"/>
  <c r="J65" i="1" s="1"/>
  <c r="R65" i="1" s="1"/>
  <c r="G22" i="1"/>
  <c r="H22" i="1" s="1"/>
  <c r="I22" i="1" s="1"/>
  <c r="J22" i="1" s="1"/>
  <c r="R22" i="1" s="1"/>
  <c r="G18" i="1"/>
  <c r="H18" i="1" s="1"/>
  <c r="I18" i="1" s="1"/>
  <c r="J18" i="1" s="1"/>
  <c r="R18" i="1" s="1"/>
  <c r="G21" i="1"/>
  <c r="H21" i="1" s="1"/>
  <c r="I21" i="1" s="1"/>
  <c r="J21" i="1" s="1"/>
  <c r="R21" i="1" s="1"/>
  <c r="G54" i="1"/>
  <c r="H54" i="1" s="1"/>
  <c r="I54" i="1" s="1"/>
  <c r="J54" i="1" s="1"/>
  <c r="R54" i="1" s="1"/>
  <c r="G49" i="1"/>
  <c r="H49" i="1" s="1"/>
  <c r="I49" i="1" s="1"/>
  <c r="J49" i="1" s="1"/>
  <c r="R49" i="1" s="1"/>
  <c r="G52" i="1"/>
  <c r="H52" i="1" s="1"/>
  <c r="I52" i="1" s="1"/>
  <c r="J52" i="1" s="1"/>
  <c r="R52" i="1" s="1"/>
  <c r="G41" i="1"/>
  <c r="H41" i="1" s="1"/>
  <c r="I41" i="1" s="1"/>
  <c r="J41" i="1" s="1"/>
  <c r="R41" i="1" s="1"/>
  <c r="G48" i="1"/>
  <c r="H48" i="1" s="1"/>
  <c r="I48" i="1" s="1"/>
  <c r="J48" i="1" s="1"/>
  <c r="R48" i="1" s="1"/>
  <c r="G74" i="1"/>
  <c r="H74" i="1" s="1"/>
  <c r="I74" i="1" s="1"/>
  <c r="J74" i="1" s="1"/>
  <c r="R74" i="1" s="1"/>
  <c r="G76" i="1"/>
  <c r="H76" i="1" s="1"/>
  <c r="I76" i="1" s="1"/>
  <c r="J76" i="1" s="1"/>
  <c r="R76" i="1" s="1"/>
  <c r="G68" i="1"/>
  <c r="H68" i="1" s="1"/>
  <c r="I68" i="1" s="1"/>
  <c r="J68" i="1" s="1"/>
  <c r="R68" i="1" s="1"/>
  <c r="G66" i="1"/>
  <c r="H66" i="1" s="1"/>
  <c r="I66" i="1" s="1"/>
  <c r="J66" i="1" s="1"/>
  <c r="R66" i="1" s="1"/>
  <c r="V58" i="1"/>
  <c r="O58" i="1" s="1"/>
  <c r="G44" i="1"/>
  <c r="H44" i="1" s="1"/>
  <c r="I44" i="1" s="1"/>
  <c r="J44" i="1" s="1"/>
  <c r="R44" i="1" s="1"/>
  <c r="G71" i="1"/>
  <c r="H71" i="1" s="1"/>
  <c r="I71" i="1" s="1"/>
  <c r="J71" i="1" s="1"/>
  <c r="R71" i="1" s="1"/>
  <c r="G35" i="1"/>
  <c r="H35" i="1" s="1"/>
  <c r="I35" i="1" s="1"/>
  <c r="J35" i="1" s="1"/>
  <c r="R35" i="1" s="1"/>
  <c r="G56" i="1"/>
  <c r="H56" i="1" s="1"/>
  <c r="I56" i="1" s="1"/>
  <c r="J56" i="1" s="1"/>
  <c r="R56" i="1" s="1"/>
  <c r="G53" i="1"/>
  <c r="H53" i="1" s="1"/>
  <c r="I53" i="1" s="1"/>
  <c r="J53" i="1" s="1"/>
  <c r="R53" i="1" s="1"/>
  <c r="U16" i="1"/>
  <c r="O16" i="1"/>
  <c r="O13" i="1"/>
  <c r="U13" i="1"/>
  <c r="U9" i="1"/>
  <c r="O9" i="1"/>
  <c r="U15" i="1"/>
  <c r="O15" i="1"/>
  <c r="O12" i="1"/>
  <c r="U12" i="1"/>
  <c r="Y5" i="1"/>
  <c r="O14" i="1"/>
  <c r="U14" i="1"/>
  <c r="U11" i="1"/>
  <c r="O11" i="1"/>
  <c r="U8" i="1"/>
  <c r="O8" i="1"/>
  <c r="Y6" i="1"/>
  <c r="U17" i="1"/>
  <c r="O17" i="1"/>
  <c r="U7" i="1"/>
  <c r="O7" i="1"/>
  <c r="U10" i="1"/>
  <c r="O10" i="1"/>
  <c r="D2" i="1"/>
  <c r="Y2" i="1"/>
  <c r="Q4" i="1"/>
  <c r="T4" i="1" s="1"/>
  <c r="Y4" i="1"/>
  <c r="D3" i="1"/>
  <c r="Y3" i="1"/>
  <c r="Q3" i="1"/>
  <c r="T3" i="1" s="1"/>
  <c r="Q2" i="1"/>
  <c r="T2" i="1" s="1"/>
  <c r="D4" i="1"/>
  <c r="G75" i="1" l="1"/>
  <c r="H75" i="1" s="1"/>
  <c r="I75" i="1" s="1"/>
  <c r="J75" i="1" s="1"/>
  <c r="R75" i="1" s="1"/>
  <c r="G58" i="1"/>
  <c r="H58" i="1" s="1"/>
  <c r="I58" i="1" s="1"/>
  <c r="J58" i="1" s="1"/>
  <c r="R58" i="1" s="1"/>
  <c r="E16" i="1"/>
  <c r="F16" i="1" s="1"/>
  <c r="E10" i="1"/>
  <c r="F10" i="1" s="1"/>
  <c r="E7" i="1"/>
  <c r="F7" i="1" s="1"/>
  <c r="U3" i="1"/>
  <c r="E14" i="1"/>
  <c r="F14" i="1" s="1"/>
  <c r="E13" i="1"/>
  <c r="F13" i="1" s="1"/>
  <c r="U4" i="1"/>
  <c r="U2" i="1"/>
  <c r="E17" i="1"/>
  <c r="F17" i="1" s="1"/>
  <c r="E12" i="1"/>
  <c r="F12" i="1" s="1"/>
  <c r="E15" i="1"/>
  <c r="F15" i="1" s="1"/>
  <c r="E8" i="1"/>
  <c r="F8" i="1" s="1"/>
  <c r="E9" i="1"/>
  <c r="F9" i="1" s="1"/>
  <c r="E11" i="1"/>
  <c r="F11" i="1" s="1"/>
  <c r="D6" i="1"/>
  <c r="O6" i="1" s="1"/>
  <c r="Q6" i="1"/>
  <c r="T6" i="1" s="1"/>
  <c r="O2" i="1"/>
  <c r="O3" i="1"/>
  <c r="O4" i="1"/>
  <c r="D5" i="1"/>
  <c r="Q5" i="1"/>
  <c r="V11" i="1" l="1"/>
  <c r="G11" i="1" s="1"/>
  <c r="H11" i="1" s="1"/>
  <c r="I11" i="1" s="1"/>
  <c r="J11" i="1" s="1"/>
  <c r="R11" i="1" s="1"/>
  <c r="V9" i="1"/>
  <c r="G9" i="1" s="1"/>
  <c r="H9" i="1" s="1"/>
  <c r="I9" i="1" s="1"/>
  <c r="J9" i="1" s="1"/>
  <c r="R9" i="1" s="1"/>
  <c r="V7" i="1"/>
  <c r="G7" i="1" s="1"/>
  <c r="H7" i="1" s="1"/>
  <c r="I7" i="1" s="1"/>
  <c r="J7" i="1" s="1"/>
  <c r="R7" i="1" s="1"/>
  <c r="V8" i="1"/>
  <c r="G8" i="1" s="1"/>
  <c r="H8" i="1" s="1"/>
  <c r="I8" i="1" s="1"/>
  <c r="J8" i="1" s="1"/>
  <c r="R8" i="1" s="1"/>
  <c r="V10" i="1"/>
  <c r="G10" i="1" s="1"/>
  <c r="H10" i="1" s="1"/>
  <c r="I10" i="1" s="1"/>
  <c r="J10" i="1" s="1"/>
  <c r="R10" i="1" s="1"/>
  <c r="V13" i="1"/>
  <c r="G13" i="1" s="1"/>
  <c r="H13" i="1" s="1"/>
  <c r="I13" i="1" s="1"/>
  <c r="J13" i="1" s="1"/>
  <c r="R13" i="1" s="1"/>
  <c r="V16" i="1"/>
  <c r="G16" i="1" s="1"/>
  <c r="H16" i="1" s="1"/>
  <c r="I16" i="1" s="1"/>
  <c r="J16" i="1" s="1"/>
  <c r="R16" i="1" s="1"/>
  <c r="V14" i="1"/>
  <c r="G14" i="1" s="1"/>
  <c r="H14" i="1" s="1"/>
  <c r="I14" i="1" s="1"/>
  <c r="J14" i="1" s="1"/>
  <c r="R14" i="1" s="1"/>
  <c r="V15" i="1"/>
  <c r="G15" i="1" s="1"/>
  <c r="H15" i="1" s="1"/>
  <c r="I15" i="1" s="1"/>
  <c r="J15" i="1" s="1"/>
  <c r="R15" i="1" s="1"/>
  <c r="V12" i="1"/>
  <c r="G12" i="1" s="1"/>
  <c r="H12" i="1" s="1"/>
  <c r="I12" i="1" s="1"/>
  <c r="J12" i="1" s="1"/>
  <c r="R12" i="1" s="1"/>
  <c r="V17" i="1"/>
  <c r="G17" i="1" s="1"/>
  <c r="H17" i="1" s="1"/>
  <c r="I17" i="1" s="1"/>
  <c r="J17" i="1" s="1"/>
  <c r="R17" i="1" s="1"/>
  <c r="E3" i="1"/>
  <c r="F3" i="1" s="1"/>
  <c r="E4" i="1"/>
  <c r="F4" i="1" s="1"/>
  <c r="U6" i="1"/>
  <c r="E6" i="1"/>
  <c r="U5" i="1"/>
  <c r="E2" i="1"/>
  <c r="F2" i="1" s="1"/>
  <c r="O5" i="1"/>
  <c r="T5" i="1"/>
  <c r="V2" i="1" l="1"/>
  <c r="G2" i="1" s="1"/>
  <c r="H2" i="1" s="1"/>
  <c r="I2" i="1" s="1"/>
  <c r="J2" i="1" s="1"/>
  <c r="R2" i="1" s="1"/>
  <c r="V4" i="1"/>
  <c r="G4" i="1" s="1"/>
  <c r="H4" i="1" s="1"/>
  <c r="I4" i="1" s="1"/>
  <c r="J4" i="1" s="1"/>
  <c r="R4" i="1" s="1"/>
  <c r="V3" i="1"/>
  <c r="G3" i="1" s="1"/>
  <c r="H3" i="1" s="1"/>
  <c r="I3" i="1" s="1"/>
  <c r="J3" i="1" s="1"/>
  <c r="R3" i="1" s="1"/>
  <c r="E5" i="1"/>
  <c r="F5" i="1" s="1"/>
  <c r="F6" i="1"/>
  <c r="V5" i="1" l="1"/>
  <c r="G5" i="1" s="1"/>
  <c r="H5" i="1" s="1"/>
  <c r="I5" i="1" s="1"/>
  <c r="J5" i="1" s="1"/>
  <c r="R5" i="1" s="1"/>
  <c r="V6" i="1"/>
  <c r="G6" i="1" s="1"/>
  <c r="H6" i="1" s="1"/>
  <c r="I6" i="1" s="1"/>
  <c r="J6" i="1" s="1"/>
  <c r="R6" i="1" s="1"/>
</calcChain>
</file>

<file path=xl/sharedStrings.xml><?xml version="1.0" encoding="utf-8"?>
<sst xmlns="http://schemas.openxmlformats.org/spreadsheetml/2006/main" count="295" uniqueCount="214">
  <si>
    <t>Aveline</t>
  </si>
  <si>
    <t>Spot</t>
  </si>
  <si>
    <t>Medium</t>
  </si>
  <si>
    <t>Elliptical</t>
  </si>
  <si>
    <t>Flood</t>
  </si>
  <si>
    <t>Road</t>
  </si>
  <si>
    <t>P</t>
  </si>
  <si>
    <t>NLED</t>
  </si>
  <si>
    <t>FLED</t>
  </si>
  <si>
    <t>CCT</t>
  </si>
  <si>
    <t>P866972</t>
  </si>
  <si>
    <t>P866972 Светильник Aveline 1510 Spot 35Вт DMX-RDM</t>
  </si>
  <si>
    <t>P866973</t>
  </si>
  <si>
    <t>P866973 Светильник Aveline 1510 Medium 35Вт DMX-RDM</t>
  </si>
  <si>
    <t>P866974</t>
  </si>
  <si>
    <t>P866974 Светильник Aveline 1510 Flood 35Вт DMX-RDM</t>
  </si>
  <si>
    <t>P866975</t>
  </si>
  <si>
    <t>P866976</t>
  </si>
  <si>
    <t>P866976 Светильник Aveline 1510 Diffuse 35Вт DMX-RDM</t>
  </si>
  <si>
    <t>Art</t>
  </si>
  <si>
    <t>Name</t>
  </si>
  <si>
    <t>Version</t>
  </si>
  <si>
    <t>Wide</t>
  </si>
  <si>
    <t>H=3000</t>
  </si>
  <si>
    <t>H=4500</t>
  </si>
  <si>
    <t>H=6000</t>
  </si>
  <si>
    <t>Optics</t>
  </si>
  <si>
    <t>Street</t>
  </si>
  <si>
    <t>Yard</t>
  </si>
  <si>
    <t>Diffuse</t>
  </si>
  <si>
    <t>P866975 Светильник Aveline 1510 Elliptical 35Вт DMX-RDM</t>
  </si>
  <si>
    <t>F</t>
  </si>
  <si>
    <t>DALI</t>
  </si>
  <si>
    <t>More1</t>
  </si>
  <si>
    <t>More2</t>
  </si>
  <si>
    <t>More3</t>
  </si>
  <si>
    <t>сквоз. провод</t>
  </si>
  <si>
    <t>IES</t>
  </si>
  <si>
    <t>Height</t>
  </si>
  <si>
    <t>Length</t>
  </si>
  <si>
    <t>Width</t>
  </si>
  <si>
    <t>dP</t>
  </si>
  <si>
    <t>dA</t>
  </si>
  <si>
    <t>ROT</t>
  </si>
  <si>
    <t>DMX-RDM</t>
  </si>
  <si>
    <t>P180043RGBW</t>
  </si>
  <si>
    <t xml:space="preserve">P180043RGBW Светильник Aveline RGBW 610 23Вт Medium DMX-RDM </t>
  </si>
  <si>
    <t>P180044RGBW</t>
  </si>
  <si>
    <t xml:space="preserve">P180044RGBW Светильник Aveline RGBW 610 23Вт Flood DMX-RDM </t>
  </si>
  <si>
    <t>P180045RGBW</t>
  </si>
  <si>
    <t xml:space="preserve">P180045RGBW Светильник Aveline RGBW 610 23Вт Elliptical DMX-RDM </t>
  </si>
  <si>
    <t>P180046RGBW</t>
  </si>
  <si>
    <t>P180046RGBW Светильник Aveline RGBW 910 35W Medium DMX-RDM</t>
  </si>
  <si>
    <t>P180047RGBW</t>
  </si>
  <si>
    <t xml:space="preserve">P180047RGBW Светильник Aveline RGBW 910 35Вт Flood DMX-RDM </t>
  </si>
  <si>
    <t>P180048RGBW</t>
  </si>
  <si>
    <t>P180048RGBW Светильник Aveline RGBW 910 21W Elliptical DMX-RDM</t>
  </si>
  <si>
    <t>P180049RGBW</t>
  </si>
  <si>
    <t xml:space="preserve">P180049RGBW Светильник Aveline RGBW 1210 46Вт Medium DMX-RDM </t>
  </si>
  <si>
    <t>P180050RGBW</t>
  </si>
  <si>
    <t xml:space="preserve">P180050RGBW Светильник Aveline RGBW 1210 46Вт Flood DMX-RDM </t>
  </si>
  <si>
    <t>P180051RGBW</t>
  </si>
  <si>
    <t>P180051RGBW Светильник Aveline RGBW 1210 46Вт Elliptical DMX-RDM</t>
  </si>
  <si>
    <t>P180052RGBW</t>
  </si>
  <si>
    <t>P180052RGBW Светильник Aveline RGBW 1510 57Вт Medium DMX-RDM</t>
  </si>
  <si>
    <t>P180053RGBW</t>
  </si>
  <si>
    <t xml:space="preserve">P180053RGBW Светильник Aveline RGBW 1510 57Вт Flood DMX-RDM </t>
  </si>
  <si>
    <t>Aveline RGBW</t>
  </si>
  <si>
    <t>Bell New</t>
  </si>
  <si>
    <t>Г-образный</t>
  </si>
  <si>
    <t>Т-образный</t>
  </si>
  <si>
    <t>red</t>
  </si>
  <si>
    <t>SuperSpot</t>
  </si>
  <si>
    <t>Asymmetrical</t>
  </si>
  <si>
    <t>Elliptical wide</t>
  </si>
  <si>
    <t>P866771</t>
  </si>
  <si>
    <t>P866771 Светильник Osio Line 408 7W Spot</t>
  </si>
  <si>
    <t>P866771U</t>
  </si>
  <si>
    <t>P866772</t>
  </si>
  <si>
    <t>P866772 Светильник Osio Line 408 7W Medium</t>
  </si>
  <si>
    <t>P866772U</t>
  </si>
  <si>
    <t>P866773</t>
  </si>
  <si>
    <t>P866773 Светильник Osio Line 408 7W Flood</t>
  </si>
  <si>
    <t>P866773U</t>
  </si>
  <si>
    <t>P866774</t>
  </si>
  <si>
    <t>P866774 Светильник Osio Line 408 7W Elliptical</t>
  </si>
  <si>
    <t>P866774U</t>
  </si>
  <si>
    <t>P866775</t>
  </si>
  <si>
    <t>P866775 Светильник Osio Line 408 7W Diffuse</t>
  </si>
  <si>
    <t>P866771RGBW</t>
  </si>
  <si>
    <t>P866771RGBW Светильник Osio Line RGBW 408 12W Spot DMX-RDM</t>
  </si>
  <si>
    <t>P866771RGBWU</t>
  </si>
  <si>
    <t>P866772RGBW</t>
  </si>
  <si>
    <t>P866772RGBW Светильник Osio Line RGBW 408 12W Medium DMX-RDM</t>
  </si>
  <si>
    <t>P866772RGBWU</t>
  </si>
  <si>
    <t>P866773RGBW</t>
  </si>
  <si>
    <t>P866773RGBW Светильник Osio Line RGBW 408 12W Flood DMX-RDM</t>
  </si>
  <si>
    <t>P866773RGBWU</t>
  </si>
  <si>
    <t>P866774RGBW</t>
  </si>
  <si>
    <t>P866774RGBW Светильник Osio Line RGBW 408 12W Elliptical DMX-RDM</t>
  </si>
  <si>
    <t>P866774RGBWU</t>
  </si>
  <si>
    <t>P866775RGBW</t>
  </si>
  <si>
    <t>P866775RGBW Светильник Osio Line RGBW 408 12W Diffuse DMX-RDM</t>
  </si>
  <si>
    <t>P866775RGBWU</t>
  </si>
  <si>
    <t>P866776RGBW</t>
  </si>
  <si>
    <t>P866776RGBW Светильник Osio Line RGBW 708 23W Spot DMX-RDM</t>
  </si>
  <si>
    <t>P866776RGBWU</t>
  </si>
  <si>
    <t>P866777RGBW</t>
  </si>
  <si>
    <t>P866777RGBW Светильник Osio Line RGBW 708 23W Medium DMX-RDM</t>
  </si>
  <si>
    <t>P866777RGBWU</t>
  </si>
  <si>
    <t>P866778RGBW</t>
  </si>
  <si>
    <t>P866778RGBW Светильник Osio Line RGBW 708 23W Flood DMX-RDM</t>
  </si>
  <si>
    <t>P866778RGBWU</t>
  </si>
  <si>
    <t>P866779RGBW</t>
  </si>
  <si>
    <t>P866779RGBW Светильник Osio Line RGBW 708 23W Elliptical DMX-RDM</t>
  </si>
  <si>
    <t>P866779RGBWU</t>
  </si>
  <si>
    <t>P866780RGBW</t>
  </si>
  <si>
    <t>P866780RGBW Светильник Osio Line RGBW 708 23W Diffuse DMX-RDM</t>
  </si>
  <si>
    <t>P866780RGBWU</t>
  </si>
  <si>
    <t>P866781RGBW</t>
  </si>
  <si>
    <t>P866781RGBW Светильник Osio Line RGBW 1008 35W Spot DMX-RDM</t>
  </si>
  <si>
    <t>P866781RGBWU</t>
  </si>
  <si>
    <t>P866782RGBW</t>
  </si>
  <si>
    <t>P866782RGBW Светильник Osio Line RGBW 1008 35W Medium DMX-RDM</t>
  </si>
  <si>
    <t>P866782RGBWU</t>
  </si>
  <si>
    <t>P866783RGBW</t>
  </si>
  <si>
    <t>P866783RGBW Светильник Osio Line RGBW 1008 35W Flood DMX-RDM</t>
  </si>
  <si>
    <t>P866783RGBWU</t>
  </si>
  <si>
    <t>P866784RGBW</t>
  </si>
  <si>
    <t>P866784RGBW Светильник Osio Line RGBW 1008 35W Elliptical DMX-RDM</t>
  </si>
  <si>
    <t>P866784RGBWU</t>
  </si>
  <si>
    <t>P866785RGBW</t>
  </si>
  <si>
    <t>P866785RGBW Светильник Osio Line RGBW 1008 35W Diffuse DMX-RDM</t>
  </si>
  <si>
    <t>P866785RGBWU</t>
  </si>
  <si>
    <t>P866786RGBW</t>
  </si>
  <si>
    <t>P866786RGBW Светильник Osio Line RGBW 1308 46W Spot DMX-RDM</t>
  </si>
  <si>
    <t>P866786RGBWU</t>
  </si>
  <si>
    <t>P866787RGBW</t>
  </si>
  <si>
    <t>P866787RGBW Светильник Osio Line RGBW 1308 46W Medium DMX-RDM</t>
  </si>
  <si>
    <t>P866787RGBWU</t>
  </si>
  <si>
    <t>P866788RGBW</t>
  </si>
  <si>
    <t>P866788RGBW Светильник Osio Line RGBW 1308 46W Flood DMX-RDM</t>
  </si>
  <si>
    <t>P866788RGBWU</t>
  </si>
  <si>
    <t>P866789RGBW</t>
  </si>
  <si>
    <t>P866789RGBW Светильник Osio Line RGBW 1308 46W Elliptical DMX-RDM</t>
  </si>
  <si>
    <t>P866789RGBWU</t>
  </si>
  <si>
    <t>P866790RGBW</t>
  </si>
  <si>
    <t>P866790RGBW Светильник Osio Line RGBW 1308 46W Diffuse DMX-RDM</t>
  </si>
  <si>
    <t>P866790RGBWU</t>
  </si>
  <si>
    <t>P866791RGBW</t>
  </si>
  <si>
    <t>P866791RGBW Светильник Osio Line RGBW 1608 57W Spot DMX-RDM</t>
  </si>
  <si>
    <t>P866791RGBWU</t>
  </si>
  <si>
    <t>P866792RGBW</t>
  </si>
  <si>
    <t>P866792RGBW Светильник Osio Line RGBW 1608 57W Medium DMX-RDM</t>
  </si>
  <si>
    <t>P866792RGBWU</t>
  </si>
  <si>
    <t>P866793RGBW</t>
  </si>
  <si>
    <t>P866793RGBW Светильник Osio Line RGBW 1608 57W Flood DMX-RDM</t>
  </si>
  <si>
    <t>P866793RGBWU</t>
  </si>
  <si>
    <t>P866794RGBW</t>
  </si>
  <si>
    <t>P866794RGBW Светильник Osio Line RGBW 1608 57W Elliptical DMX-RDM</t>
  </si>
  <si>
    <t>P866794RGBWU</t>
  </si>
  <si>
    <t>P866795RGBW</t>
  </si>
  <si>
    <t>P866795RGBW Светильник Osio Line RGBW 1608 57W Diffuse DMX-RDM</t>
  </si>
  <si>
    <t>P866795RGBWU</t>
  </si>
  <si>
    <t>Aveplane</t>
  </si>
  <si>
    <t>Bicubo</t>
  </si>
  <si>
    <t>Modulo</t>
  </si>
  <si>
    <t>Osio Line</t>
  </si>
  <si>
    <t>5 DEG</t>
  </si>
  <si>
    <t>Aveplane TW</t>
  </si>
  <si>
    <t>Aveplane RGBW</t>
  </si>
  <si>
    <t>SW</t>
  </si>
  <si>
    <t>Stralis 45</t>
  </si>
  <si>
    <t>Stralis 70</t>
  </si>
  <si>
    <t>Stralis 125</t>
  </si>
  <si>
    <t>TRASH</t>
  </si>
  <si>
    <t>AC-DC</t>
  </si>
  <si>
    <t>Stralis 70 RGBW</t>
  </si>
  <si>
    <t>Stralis 125 RGBW</t>
  </si>
  <si>
    <t>RGBW</t>
  </si>
  <si>
    <t>DMX</t>
  </si>
  <si>
    <t>выход питания к фасаду</t>
  </si>
  <si>
    <t>Osio Line RGBW</t>
  </si>
  <si>
    <t>P866774U Светильник Osio Line 408 7W Elliptical 5 DEG</t>
  </si>
  <si>
    <t>P866773U Светильник Osio Line 408 7W Flood 5 DEG</t>
  </si>
  <si>
    <t>P866772U Светильник Osio Line 408 7W Medium 5 DEG</t>
  </si>
  <si>
    <t>P866771U Светильник Osio Line 408 7W Spot 5 DEG</t>
  </si>
  <si>
    <t>P866795RGBWU Светильник Osio Line RGBW 1608 57W Diffuse 5 DEG DMX-RDM</t>
  </si>
  <si>
    <t>P866794RGBWU Светильник Osio Line RGBW 1608 57W Elliptical DMX-RDM 5 DEG</t>
  </si>
  <si>
    <t>P866793RGBWU Светильник Osio Line RGBW 1608 57W Flood DMX-RDM 5 DEG</t>
  </si>
  <si>
    <t>P866792RGBWU Светильник Osio Line RGBW 1608 57W Medium DMX-RDM</t>
  </si>
  <si>
    <t>P866791RGBWU Светильник Osio Line RGBW 1608 57W Spot DMX-RDM 5 DEG</t>
  </si>
  <si>
    <t>P866790RGBWU Светильник Osio Line RGBW 1308 46W Diffuse 5 DEG DMX-RDM</t>
  </si>
  <si>
    <t>P866789RGBWU Светильник Osio Line RGBW 1308 46W Elliptical DMX-RDM 5 DEG</t>
  </si>
  <si>
    <t>P866788RGBWU Светильник Osio Line RGBW 1308 46W Flood DMX-RDM 5 DEG</t>
  </si>
  <si>
    <t>P866787RGBWU Светильник Osio Line RGBW 1308 46W Medium DMX-RDM 5 DEG</t>
  </si>
  <si>
    <t>P866786RGBWU Светильник Osio Line RGBW 1308 46W Spot DMX-RDM 5 DEG</t>
  </si>
  <si>
    <t>P866785RGBWU Светильник Osio Line RGBW 1008 35W Diffuse DMX-RDM 5 DEG</t>
  </si>
  <si>
    <t>P866784RGBWU Светильник Osio Line RGBW 1008 35W Elliptical DMX-RDM 5 DEG</t>
  </si>
  <si>
    <t>P866783RGBWU Светильник Osio Line RGBW 1008 35W Flood DMX-RDM 5 DEG</t>
  </si>
  <si>
    <t>P866782RGBWU Светильник Osio Line RGBW 1008 35W Medium DMX-RDM 5 DEG</t>
  </si>
  <si>
    <t>P866781RGBWU Светильник Osio Line RGBW 1008 35W Spot DMX-RDM 5 DEG</t>
  </si>
  <si>
    <t>P866780RGBWU Светильник Osio Line RGBW 708 23W Diffuse DMX-RDM 5 DEG</t>
  </si>
  <si>
    <t>P866779RGBWU Светильник Osio Line RGBW 708 23W Elliptical DMX-RDM 5 DEG</t>
  </si>
  <si>
    <t>P866778RGBWU Светильник Osio Line RGBW 708 23W Flood DMX-RDM 5 DEG</t>
  </si>
  <si>
    <t>P866777RGBWU Светильник Osio Line RGBW 708 23W Medium DMX-RDM 5 DEG</t>
  </si>
  <si>
    <t>P866776RGBWU Светильник Osio Line RGBW 708 23W Spot DMX-RDM 5 DEG</t>
  </si>
  <si>
    <t>P866775RGBWU Светильник Osio Line RGBW 408 12W Diffuse DMX-RDM 5 DEG</t>
  </si>
  <si>
    <t>P866774RGBWU Светильник Osio Line RGBW 408 12W Elliptical DMX-RDM 5 DEG</t>
  </si>
  <si>
    <t>P866773RGBWU Светильник Osio Line RGBW 408 12W Flood DMX-RDM 5 DEG</t>
  </si>
  <si>
    <t>P866772RGBWU Светильник Osio Line RGBW 408 12W Medium DMX-RDM 5 DEG</t>
  </si>
  <si>
    <t>P866771RGBWU Светильник Osio Line RGBW 408 12W Spot DMX-RDM 5 DEG</t>
  </si>
  <si>
    <t>Aveplane Mini</t>
  </si>
  <si>
    <t>3000K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</si>
</sst>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tabSelected="1" topLeftCell="B1" zoomScale="85" zoomScaleNormal="85" workbookViewId="0">
      <pane ySplit="1" topLeftCell="A2" activePane="bottomLeft" state="frozen"/>
      <selection pane="bottomLeft" activeCell="W2" sqref="W2:W76"/>
    </sheetView>
  </sheetViews>
  <sheetFormatPr defaultRowHeight="15" x14ac:dyDescent="0.25"/>
  <cols>
    <col min="1" max="1" width="12.5703125" bestFit="1" customWidth="1"/>
    <col min="2" max="2" width="60.42578125" bestFit="1" customWidth="1"/>
    <col min="3" max="3" width="30.140625" hidden="1" customWidth="1"/>
    <col min="4" max="4" width="27.5703125" hidden="1" customWidth="1"/>
    <col min="5" max="10" width="22.28515625" hidden="1" customWidth="1"/>
    <col min="11" max="11" width="15.140625" customWidth="1"/>
    <col min="12" max="12" width="22.28515625" customWidth="1"/>
    <col min="13" max="13" width="11.7109375" bestFit="1" customWidth="1"/>
    <col min="15" max="15" width="30.140625" customWidth="1"/>
    <col min="18" max="18" width="9.140625" style="6"/>
  </cols>
  <sheetData>
    <row r="1" spans="1:29" x14ac:dyDescent="0.25">
      <c r="C1" s="3"/>
      <c r="D1" s="3"/>
      <c r="E1" s="3"/>
      <c r="F1" s="3"/>
      <c r="G1" s="3"/>
      <c r="H1" s="3"/>
      <c r="I1" s="3"/>
      <c r="J1" s="3"/>
      <c r="K1" s="2" t="s">
        <v>19</v>
      </c>
      <c r="L1" s="2" t="s">
        <v>20</v>
      </c>
      <c r="M1" s="2" t="s">
        <v>21</v>
      </c>
      <c r="N1" s="2" t="s">
        <v>26</v>
      </c>
      <c r="O1" s="2" t="s">
        <v>37</v>
      </c>
      <c r="P1" s="4" t="s">
        <v>9</v>
      </c>
      <c r="Q1" s="4" t="s">
        <v>7</v>
      </c>
      <c r="R1" s="5" t="s">
        <v>6</v>
      </c>
      <c r="S1" s="4" t="s">
        <v>8</v>
      </c>
      <c r="T1" s="2" t="s">
        <v>31</v>
      </c>
      <c r="U1" s="2" t="s">
        <v>33</v>
      </c>
      <c r="V1" s="2" t="s">
        <v>34</v>
      </c>
      <c r="W1" s="2" t="s">
        <v>35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</row>
    <row r="2" spans="1:29" x14ac:dyDescent="0.25">
      <c r="A2" s="1" t="s">
        <v>10</v>
      </c>
      <c r="B2" s="1" t="s">
        <v>11</v>
      </c>
      <c r="C2" t="str">
        <f t="shared" ref="C2:C3" si="0">TRIM(MID(B2,SEARCH(L2,B2)+LEN(L2)+1,500))</f>
        <v>1510 Spot 35Вт DMX-RDM</v>
      </c>
      <c r="D2" t="str">
        <f t="shared" ref="D2:D4" si="1">TRIM(REPLACE(C2,SEARCH(M2,C2),LEN(M2),""))</f>
        <v>Spot 35Вт DMX-RDM</v>
      </c>
      <c r="E2" t="str">
        <f t="shared" ref="E2:E17" si="2">TRIM(REPLACE(D2,SEARCH(N2,D2),LEN(N2),""))</f>
        <v>35Вт DMX-RDM</v>
      </c>
      <c r="F2" t="str">
        <f t="shared" ref="F2:F17" si="3">TRIM(REPLACE(E2,SEARCH(U2,E2),LEN(U2),""))</f>
        <v>35Вт</v>
      </c>
      <c r="G2" t="str">
        <f t="shared" ref="G2:G17" si="4">TRIM(REPLACE(F2,SEARCH(V2,F2),LEN(V2),""))</f>
        <v>35Вт</v>
      </c>
      <c r="H2" t="str">
        <f t="shared" ref="H2:H17" si="5">IFERROR(REPLACE(G2,SEARCH("W",G2),1,"Вт"), G2)</f>
        <v>35Вт</v>
      </c>
      <c r="I2" t="str">
        <f t="shared" ref="I2:I17" si="6">IFERROR(REPLACE(H2,SEARCH("Вт",H2),2,""), H2)</f>
        <v>35</v>
      </c>
      <c r="J2" t="str">
        <f t="shared" ref="J2:J17" si="7">IFERROR(2*REPLACE(I2,1,SEARCH("х",I2),""), I2)</f>
        <v>35</v>
      </c>
      <c r="K2" t="str">
        <f t="shared" ref="K2:K17" si="8">LEFT(A2,7)</f>
        <v>P866972</v>
      </c>
      <c r="L2" t="str">
        <f>LOOKUP(,-SEARCH(" "&amp;Switches!$A$2:'Switches'!$A$1000&amp;" "," "&amp;TRIM(B2)&amp;" "),Switches!$A$2:'Switches'!$A$1000)</f>
        <v>Aveline</v>
      </c>
      <c r="M2">
        <f>IFERROR(LOOKUP(,-SEARCH(" "&amp;Switches!$B$2:'Switches'!$B$1000&amp;" "," "&amp;C2&amp;" "),Switches!$B$2:'Switches'!$B$1000), "")</f>
        <v>1510</v>
      </c>
      <c r="N2" t="str">
        <f>LOOKUP(,-SEARCH(" "&amp;Switches!$C$2:'Switches'!$C$1000&amp;" "," "&amp;TRIM(B2)&amp;" "),Switches!$C$2:'Switches'!$C$1000)</f>
        <v>Spot</v>
      </c>
      <c r="O2" t="str">
        <f t="shared" ref="O2:O6" si="9">IF(ISNUMBER(SEARCH("RGBW",B2)), "RGBW-"&amp;N2&amp;"-"&amp;P2&amp;".ies", N2&amp;".ies")</f>
        <v>Spot.ies</v>
      </c>
      <c r="P2" t="s">
        <v>213</v>
      </c>
      <c r="Q2">
        <f t="shared" ref="Q2:Q6" si="10">ROUND(M2/310,0)*6</f>
        <v>30</v>
      </c>
      <c r="R2" s="6" t="str">
        <f t="shared" ref="R2:R17" si="11">J2</f>
        <v>35</v>
      </c>
      <c r="S2">
        <v>110</v>
      </c>
      <c r="T2">
        <f t="shared" ref="T2:T3" si="12">Q2*S2</f>
        <v>3300</v>
      </c>
      <c r="U2" t="str">
        <f>IF(ISTEXT(LOOKUP(,-SEARCH(" "&amp;Switches!$K$2:'Switches'!$K$60&amp;" "," "&amp;D2&amp;" "),Switches!$K$2:'Switches'!$K$60)), LOOKUP(,-SEARCH(" "&amp;Switches!$K$2:'Switches'!$K$60&amp;" "," "&amp;D2&amp;" "),Switches!$K$2:'Switches'!$K$60),"")</f>
        <v>DMX-RDM</v>
      </c>
      <c r="V2" t="str">
        <f>IFERROR(LOOKUP(,-SEARCH(" "&amp;Switches!$L$2:'Switches'!$L$1000&amp;" "," "&amp;F2&amp;" "),Switches!$L$2:'Switches'!$L$1000),"")</f>
        <v/>
      </c>
      <c r="W2" t="str">
        <f>IFERROR(LOOKUP(,-SEARCH(" "&amp;Switches!$M$2:'Switches'!$M$1000&amp;" "," "&amp;L2&amp;" "),Switches!$M$2:'Switches'!$M$1000),"")</f>
        <v/>
      </c>
      <c r="X2">
        <v>0.05</v>
      </c>
      <c r="Y2">
        <f t="shared" ref="Y2:Y6" si="13">M2/1000</f>
        <v>1.51</v>
      </c>
      <c r="Z2">
        <v>6.3E-2</v>
      </c>
      <c r="AA2">
        <v>2</v>
      </c>
      <c r="AB2">
        <v>2</v>
      </c>
      <c r="AC2">
        <v>0</v>
      </c>
    </row>
    <row r="3" spans="1:29" x14ac:dyDescent="0.25">
      <c r="A3" s="1" t="s">
        <v>12</v>
      </c>
      <c r="B3" s="1" t="s">
        <v>13</v>
      </c>
      <c r="C3" t="str">
        <f t="shared" si="0"/>
        <v>1510 Medium 35Вт DMX-RDM</v>
      </c>
      <c r="D3" t="str">
        <f t="shared" si="1"/>
        <v>Medium 35Вт DMX-RDM</v>
      </c>
      <c r="E3" t="str">
        <f t="shared" si="2"/>
        <v>35Вт DMX-RDM</v>
      </c>
      <c r="F3" t="str">
        <f t="shared" si="3"/>
        <v>35Вт</v>
      </c>
      <c r="G3" t="str">
        <f t="shared" si="4"/>
        <v>35Вт</v>
      </c>
      <c r="H3" t="str">
        <f t="shared" si="5"/>
        <v>35Вт</v>
      </c>
      <c r="I3" t="str">
        <f t="shared" si="6"/>
        <v>35</v>
      </c>
      <c r="J3" t="str">
        <f t="shared" si="7"/>
        <v>35</v>
      </c>
      <c r="K3" t="str">
        <f t="shared" si="8"/>
        <v>P866973</v>
      </c>
      <c r="L3" t="str">
        <f>LOOKUP(,-SEARCH(" "&amp;Switches!$A$2:'Switches'!$A$1000&amp;" "," "&amp;TRIM(B3)&amp;" "),Switches!$A$2:'Switches'!$A$1000)</f>
        <v>Aveline</v>
      </c>
      <c r="M3">
        <f>IFERROR(LOOKUP(,-SEARCH(" "&amp;Switches!$B$2:'Switches'!$B$1000&amp;" "," "&amp;C3&amp;" "),Switches!$B$2:'Switches'!$B$1000), "")</f>
        <v>1510</v>
      </c>
      <c r="N3" t="str">
        <f>LOOKUP(,-SEARCH(" "&amp;Switches!$C$2:'Switches'!$C$1000&amp;" "," "&amp;TRIM(B3)&amp;" "),Switches!$C$2:'Switches'!$C$1000)</f>
        <v>Medium</v>
      </c>
      <c r="O3" t="str">
        <f t="shared" si="9"/>
        <v>Medium.ies</v>
      </c>
      <c r="P3" t="s">
        <v>213</v>
      </c>
      <c r="Q3">
        <f t="shared" si="10"/>
        <v>30</v>
      </c>
      <c r="R3" s="6" t="str">
        <f t="shared" si="11"/>
        <v>35</v>
      </c>
      <c r="S3">
        <v>110</v>
      </c>
      <c r="T3">
        <f t="shared" si="12"/>
        <v>3300</v>
      </c>
      <c r="U3" t="str">
        <f>IF(ISTEXT(LOOKUP(,-SEARCH(" "&amp;Switches!$K$2:'Switches'!$K$60&amp;" "," "&amp;D3&amp;" "),Switches!$K$2:'Switches'!$K$60)), LOOKUP(,-SEARCH(" "&amp;Switches!$K$2:'Switches'!$K$60&amp;" "," "&amp;D3&amp;" "),Switches!$K$2:'Switches'!$K$60),"")</f>
        <v>DMX-RDM</v>
      </c>
      <c r="V3" t="str">
        <f>IFERROR(LOOKUP(,-SEARCH(" "&amp;Switches!$L$2:'Switches'!$L$1000&amp;" "," "&amp;F3&amp;" "),Switches!$L$2:'Switches'!$L$1000),"")</f>
        <v/>
      </c>
      <c r="W3" t="str">
        <f>IFERROR(LOOKUP(,-SEARCH(" "&amp;Switches!$M$2:'Switches'!$M$1000&amp;" "," "&amp;L3&amp;" "),Switches!$M$2:'Switches'!$M$1000),"")</f>
        <v/>
      </c>
      <c r="X3">
        <v>0.05</v>
      </c>
      <c r="Y3">
        <f t="shared" si="13"/>
        <v>1.51</v>
      </c>
      <c r="Z3">
        <v>6.3E-2</v>
      </c>
      <c r="AA3">
        <v>2</v>
      </c>
      <c r="AB3">
        <v>2</v>
      </c>
      <c r="AC3">
        <v>0</v>
      </c>
    </row>
    <row r="4" spans="1:29" x14ac:dyDescent="0.25">
      <c r="A4" s="1" t="s">
        <v>14</v>
      </c>
      <c r="B4" s="1" t="s">
        <v>15</v>
      </c>
      <c r="C4" t="str">
        <f t="shared" ref="C4:C17" si="14">TRIM(MID(B4,SEARCH(L4,B4)+LEN(L4)+1,500))</f>
        <v>1510 Flood 35Вт DMX-RDM</v>
      </c>
      <c r="D4" t="str">
        <f t="shared" si="1"/>
        <v>Flood 35Вт DMX-RDM</v>
      </c>
      <c r="E4" t="str">
        <f t="shared" si="2"/>
        <v>35Вт DMX-RDM</v>
      </c>
      <c r="F4" t="str">
        <f t="shared" si="3"/>
        <v>35Вт</v>
      </c>
      <c r="G4" t="str">
        <f t="shared" si="4"/>
        <v>35Вт</v>
      </c>
      <c r="H4" t="str">
        <f t="shared" si="5"/>
        <v>35Вт</v>
      </c>
      <c r="I4" t="str">
        <f t="shared" si="6"/>
        <v>35</v>
      </c>
      <c r="J4" t="str">
        <f t="shared" si="7"/>
        <v>35</v>
      </c>
      <c r="K4" t="str">
        <f t="shared" si="8"/>
        <v>P866974</v>
      </c>
      <c r="L4" t="str">
        <f>LOOKUP(,-SEARCH(" "&amp;Switches!$A$2:'Switches'!$A$1000&amp;" "," "&amp;TRIM(B4)&amp;" "),Switches!$A$2:'Switches'!$A$1000)</f>
        <v>Aveline</v>
      </c>
      <c r="M4">
        <f>IFERROR(LOOKUP(,-SEARCH(" "&amp;Switches!$B$2:'Switches'!$B$1000&amp;" "," "&amp;C4&amp;" "),Switches!$B$2:'Switches'!$B$1000), "")</f>
        <v>1510</v>
      </c>
      <c r="N4" t="str">
        <f>LOOKUP(,-SEARCH(" "&amp;Switches!$C$2:'Switches'!$C$1000&amp;" "," "&amp;TRIM(B4)&amp;" "),Switches!$C$2:'Switches'!$C$1000)</f>
        <v>Flood</v>
      </c>
      <c r="O4" t="str">
        <f t="shared" si="9"/>
        <v>Flood.ies</v>
      </c>
      <c r="P4" t="s">
        <v>213</v>
      </c>
      <c r="Q4">
        <f t="shared" si="10"/>
        <v>30</v>
      </c>
      <c r="R4" s="6" t="str">
        <f t="shared" si="11"/>
        <v>35</v>
      </c>
      <c r="S4">
        <v>110</v>
      </c>
      <c r="T4">
        <f t="shared" ref="T4:T7" si="15">Q4*S4</f>
        <v>3300</v>
      </c>
      <c r="U4" t="str">
        <f>IF(ISTEXT(LOOKUP(,-SEARCH(" "&amp;Switches!$K$2:'Switches'!$K$60&amp;" "," "&amp;D4&amp;" "),Switches!$K$2:'Switches'!$K$60)), LOOKUP(,-SEARCH(" "&amp;Switches!$K$2:'Switches'!$K$60&amp;" "," "&amp;D4&amp;" "),Switches!$K$2:'Switches'!$K$60),"")</f>
        <v>DMX-RDM</v>
      </c>
      <c r="V4" t="str">
        <f>IFERROR(LOOKUP(,-SEARCH(" "&amp;Switches!$L$2:'Switches'!$L$1000&amp;" "," "&amp;F4&amp;" "),Switches!$L$2:'Switches'!$L$1000),"")</f>
        <v/>
      </c>
      <c r="W4" t="str">
        <f>IFERROR(LOOKUP(,-SEARCH(" "&amp;Switches!$M$2:'Switches'!$M$1000&amp;" "," "&amp;L4&amp;" "),Switches!$M$2:'Switches'!$M$1000),"")</f>
        <v/>
      </c>
      <c r="X4">
        <v>0.05</v>
      </c>
      <c r="Y4">
        <f t="shared" si="13"/>
        <v>1.51</v>
      </c>
      <c r="Z4">
        <v>6.3E-2</v>
      </c>
      <c r="AA4">
        <v>2</v>
      </c>
      <c r="AB4">
        <v>2</v>
      </c>
      <c r="AC4">
        <v>0</v>
      </c>
    </row>
    <row r="5" spans="1:29" x14ac:dyDescent="0.25">
      <c r="A5" s="1" t="s">
        <v>16</v>
      </c>
      <c r="B5" s="1" t="s">
        <v>30</v>
      </c>
      <c r="C5" t="str">
        <f t="shared" si="14"/>
        <v>1510 Elliptical 35Вт DMX-RDM</v>
      </c>
      <c r="D5" t="str">
        <f t="shared" ref="D5:D17" si="16">TRIM(REPLACE(C5,SEARCH(M5,C5),LEN(M5),""))</f>
        <v>Elliptical 35Вт DMX-RDM</v>
      </c>
      <c r="E5" t="str">
        <f t="shared" si="2"/>
        <v>35Вт DMX-RDM</v>
      </c>
      <c r="F5" t="str">
        <f t="shared" si="3"/>
        <v>35Вт</v>
      </c>
      <c r="G5" t="str">
        <f t="shared" si="4"/>
        <v>35Вт</v>
      </c>
      <c r="H5" t="str">
        <f t="shared" si="5"/>
        <v>35Вт</v>
      </c>
      <c r="I5" t="str">
        <f t="shared" si="6"/>
        <v>35</v>
      </c>
      <c r="J5" t="str">
        <f t="shared" si="7"/>
        <v>35</v>
      </c>
      <c r="K5" t="str">
        <f t="shared" si="8"/>
        <v>P866975</v>
      </c>
      <c r="L5" t="str">
        <f>LOOKUP(,-SEARCH(" "&amp;Switches!$A$2:'Switches'!$A$1000&amp;" "," "&amp;TRIM(B5)&amp;" "),Switches!$A$2:'Switches'!$A$1000)</f>
        <v>Aveline</v>
      </c>
      <c r="M5">
        <f>IFERROR(LOOKUP(,-SEARCH(" "&amp;Switches!$B$2:'Switches'!$B$1000&amp;" "," "&amp;C5&amp;" "),Switches!$B$2:'Switches'!$B$1000), "")</f>
        <v>1510</v>
      </c>
      <c r="N5" t="str">
        <f>LOOKUP(,-SEARCH(" "&amp;Switches!$C$2:'Switches'!$C$1000&amp;" "," "&amp;TRIM(B5)&amp;" "),Switches!$C$2:'Switches'!$C$1000)</f>
        <v>Elliptical</v>
      </c>
      <c r="O5" t="str">
        <f t="shared" si="9"/>
        <v>Elliptical.ies</v>
      </c>
      <c r="P5" t="s">
        <v>213</v>
      </c>
      <c r="Q5">
        <f t="shared" si="10"/>
        <v>30</v>
      </c>
      <c r="R5" s="6" t="str">
        <f t="shared" si="11"/>
        <v>35</v>
      </c>
      <c r="S5">
        <v>110</v>
      </c>
      <c r="T5">
        <f t="shared" si="15"/>
        <v>3300</v>
      </c>
      <c r="U5" t="str">
        <f>IF(ISTEXT(LOOKUP(,-SEARCH(" "&amp;Switches!$K$2:'Switches'!$K$60&amp;" "," "&amp;D5&amp;" "),Switches!$K$2:'Switches'!$K$60)), LOOKUP(,-SEARCH(" "&amp;Switches!$K$2:'Switches'!$K$60&amp;" "," "&amp;D5&amp;" "),Switches!$K$2:'Switches'!$K$60),"")</f>
        <v>DMX-RDM</v>
      </c>
      <c r="V5" t="str">
        <f>IFERROR(LOOKUP(,-SEARCH(" "&amp;Switches!$L$2:'Switches'!$L$1000&amp;" "," "&amp;F5&amp;" "),Switches!$L$2:'Switches'!$L$1000),"")</f>
        <v/>
      </c>
      <c r="W5" t="str">
        <f>IFERROR(LOOKUP(,-SEARCH(" "&amp;Switches!$M$2:'Switches'!$M$1000&amp;" "," "&amp;L5&amp;" "),Switches!$M$2:'Switches'!$M$1000),"")</f>
        <v/>
      </c>
      <c r="X5">
        <v>0.05</v>
      </c>
      <c r="Y5">
        <f t="shared" si="13"/>
        <v>1.51</v>
      </c>
      <c r="Z5">
        <v>6.3E-2</v>
      </c>
      <c r="AA5">
        <v>2</v>
      </c>
      <c r="AB5">
        <v>2</v>
      </c>
      <c r="AC5">
        <v>0</v>
      </c>
    </row>
    <row r="6" spans="1:29" x14ac:dyDescent="0.25">
      <c r="A6" s="1" t="s">
        <v>17</v>
      </c>
      <c r="B6" s="1" t="s">
        <v>18</v>
      </c>
      <c r="C6" t="str">
        <f t="shared" si="14"/>
        <v>1510 Diffuse 35Вт DMX-RDM</v>
      </c>
      <c r="D6" t="str">
        <f t="shared" si="16"/>
        <v>Diffuse 35Вт DMX-RDM</v>
      </c>
      <c r="E6" t="str">
        <f t="shared" si="2"/>
        <v>35Вт DMX-RDM</v>
      </c>
      <c r="F6" t="str">
        <f t="shared" si="3"/>
        <v>35Вт</v>
      </c>
      <c r="G6" t="str">
        <f t="shared" si="4"/>
        <v>35Вт</v>
      </c>
      <c r="H6" t="str">
        <f t="shared" si="5"/>
        <v>35Вт</v>
      </c>
      <c r="I6" t="str">
        <f t="shared" si="6"/>
        <v>35</v>
      </c>
      <c r="J6" t="str">
        <f t="shared" si="7"/>
        <v>35</v>
      </c>
      <c r="K6" t="str">
        <f t="shared" si="8"/>
        <v>P866976</v>
      </c>
      <c r="L6" t="str">
        <f>LOOKUP(,-SEARCH(" "&amp;Switches!$A$2:'Switches'!$A$1000&amp;" "," "&amp;TRIM(B6)&amp;" "),Switches!$A$2:'Switches'!$A$1000)</f>
        <v>Aveline</v>
      </c>
      <c r="M6">
        <f>IFERROR(LOOKUP(,-SEARCH(" "&amp;Switches!$B$2:'Switches'!$B$1000&amp;" "," "&amp;C6&amp;" "),Switches!$B$2:'Switches'!$B$1000), "")</f>
        <v>1510</v>
      </c>
      <c r="N6" t="str">
        <f>LOOKUP(,-SEARCH(" "&amp;Switches!$C$2:'Switches'!$C$1000&amp;" "," "&amp;TRIM(B6)&amp;" "),Switches!$C$2:'Switches'!$C$1000)</f>
        <v>Diffuse</v>
      </c>
      <c r="O6" t="str">
        <f t="shared" si="9"/>
        <v>Diffuse.ies</v>
      </c>
      <c r="P6" t="s">
        <v>213</v>
      </c>
      <c r="Q6">
        <f t="shared" si="10"/>
        <v>30</v>
      </c>
      <c r="R6" s="6" t="str">
        <f t="shared" si="11"/>
        <v>35</v>
      </c>
      <c r="S6">
        <v>55</v>
      </c>
      <c r="T6">
        <f t="shared" si="15"/>
        <v>1650</v>
      </c>
      <c r="U6" t="str">
        <f>IF(ISTEXT(LOOKUP(,-SEARCH(" "&amp;Switches!$K$2:'Switches'!$K$60&amp;" "," "&amp;D6&amp;" "),Switches!$K$2:'Switches'!$K$60)), LOOKUP(,-SEARCH(" "&amp;Switches!$K$2:'Switches'!$K$60&amp;" "," "&amp;D6&amp;" "),Switches!$K$2:'Switches'!$K$60),"")</f>
        <v>DMX-RDM</v>
      </c>
      <c r="V6" t="str">
        <f>IFERROR(LOOKUP(,-SEARCH(" "&amp;Switches!$L$2:'Switches'!$L$1000&amp;" "," "&amp;F6&amp;" "),Switches!$L$2:'Switches'!$L$1000),"")</f>
        <v/>
      </c>
      <c r="W6" t="str">
        <f>IFERROR(LOOKUP(,-SEARCH(" "&amp;Switches!$M$2:'Switches'!$M$1000&amp;" "," "&amp;L6&amp;" "),Switches!$M$2:'Switches'!$M$1000),"")</f>
        <v/>
      </c>
      <c r="X6">
        <v>0.05</v>
      </c>
      <c r="Y6">
        <f t="shared" si="13"/>
        <v>1.51</v>
      </c>
      <c r="Z6">
        <v>6.3E-2</v>
      </c>
      <c r="AA6">
        <v>2</v>
      </c>
      <c r="AB6">
        <v>2</v>
      </c>
      <c r="AC6">
        <v>0</v>
      </c>
    </row>
    <row r="7" spans="1:29" x14ac:dyDescent="0.25">
      <c r="A7" s="1" t="s">
        <v>45</v>
      </c>
      <c r="B7" s="1" t="s">
        <v>46</v>
      </c>
      <c r="C7" t="str">
        <f t="shared" si="14"/>
        <v>610 23Вт Medium DMX-RDM</v>
      </c>
      <c r="D7" t="str">
        <f t="shared" si="16"/>
        <v>23Вт Medium DMX-RDM</v>
      </c>
      <c r="E7" t="str">
        <f t="shared" si="2"/>
        <v>23Вт DMX-RDM</v>
      </c>
      <c r="F7" t="str">
        <f t="shared" si="3"/>
        <v>23Вт</v>
      </c>
      <c r="G7" t="str">
        <f t="shared" si="4"/>
        <v>23Вт</v>
      </c>
      <c r="H7" t="str">
        <f t="shared" si="5"/>
        <v>23Вт</v>
      </c>
      <c r="I7" t="str">
        <f t="shared" si="6"/>
        <v>23</v>
      </c>
      <c r="J7" t="str">
        <f t="shared" si="7"/>
        <v>23</v>
      </c>
      <c r="K7" t="str">
        <f t="shared" si="8"/>
        <v>P180043</v>
      </c>
      <c r="L7" t="str">
        <f>LOOKUP(,-SEARCH(" "&amp;Switches!$A$2:'Switches'!$A$1000&amp;" "," "&amp;TRIM(B7)&amp;" "),Switches!$A$2:'Switches'!$A$1000)</f>
        <v>Aveline RGBW</v>
      </c>
      <c r="M7">
        <f>IFERROR(LOOKUP(,-SEARCH(" "&amp;Switches!$B$2:'Switches'!$B$1000&amp;" "," "&amp;C7&amp;" "),Switches!$B$2:'Switches'!$B$1000), "")</f>
        <v>610</v>
      </c>
      <c r="N7" t="str">
        <f>LOOKUP(,-SEARCH(" "&amp;Switches!$C$2:'Switches'!$C$1000&amp;" "," "&amp;TRIM(B7)&amp;" "),Switches!$C$2:'Switches'!$C$1000)</f>
        <v>Medium</v>
      </c>
      <c r="O7" t="str">
        <f t="shared" ref="O7:O17" si="17">IF(ISNUMBER(SEARCH("RGBW",B7)), "RGBW-"&amp;N7&amp;"-"&amp;P7&amp;".ies", N7&amp;".ies")</f>
        <v>RGBW-Medium-red.ies</v>
      </c>
      <c r="P7" t="s">
        <v>71</v>
      </c>
      <c r="Q7">
        <f t="shared" ref="Q7:Q17" si="18">ROUND(M7/310,0)*3</f>
        <v>6</v>
      </c>
      <c r="R7" s="6" t="str">
        <f t="shared" si="11"/>
        <v>23</v>
      </c>
      <c r="S7">
        <v>57</v>
      </c>
      <c r="T7">
        <f t="shared" si="15"/>
        <v>342</v>
      </c>
      <c r="U7" t="str">
        <f>IF(ISTEXT(LOOKUP(,-SEARCH(" "&amp;Switches!$K$2:'Switches'!$K$60&amp;" "," "&amp;D7&amp;" "),Switches!$K$2:'Switches'!$K$60)), LOOKUP(,-SEARCH(" "&amp;Switches!$K$2:'Switches'!$K$60&amp;" "," "&amp;D7&amp;" "),Switches!$K$2:'Switches'!$K$60),"")</f>
        <v>DMX-RDM</v>
      </c>
      <c r="V7" t="str">
        <f>IFERROR(LOOKUP(,-SEARCH(" "&amp;Switches!$L$2:'Switches'!$L$1000&amp;" "," "&amp;F7&amp;" "),Switches!$L$2:'Switches'!$L$1000),"")</f>
        <v/>
      </c>
      <c r="W7" t="str">
        <f>IFERROR(LOOKUP(,-SEARCH(" "&amp;Switches!$M$2:'Switches'!$M$1000&amp;" "," "&amp;L7&amp;" "),Switches!$M$2:'Switches'!$M$1000),"")</f>
        <v>RGBW</v>
      </c>
      <c r="X7">
        <v>0.05</v>
      </c>
      <c r="Y7">
        <v>0.05</v>
      </c>
      <c r="Z7">
        <v>0.05</v>
      </c>
      <c r="AA7">
        <v>2</v>
      </c>
      <c r="AB7">
        <v>2</v>
      </c>
      <c r="AC7">
        <v>0</v>
      </c>
    </row>
    <row r="8" spans="1:29" x14ac:dyDescent="0.25">
      <c r="A8" s="1" t="s">
        <v>47</v>
      </c>
      <c r="B8" s="1" t="s">
        <v>48</v>
      </c>
      <c r="C8" t="str">
        <f t="shared" si="14"/>
        <v>610 23Вт Flood DMX-RDM</v>
      </c>
      <c r="D8" t="str">
        <f t="shared" si="16"/>
        <v>23Вт Flood DMX-RDM</v>
      </c>
      <c r="E8" t="str">
        <f t="shared" si="2"/>
        <v>23Вт DMX-RDM</v>
      </c>
      <c r="F8" t="str">
        <f t="shared" si="3"/>
        <v>23Вт</v>
      </c>
      <c r="G8" t="str">
        <f t="shared" si="4"/>
        <v>23Вт</v>
      </c>
      <c r="H8" t="str">
        <f t="shared" si="5"/>
        <v>23Вт</v>
      </c>
      <c r="I8" t="str">
        <f t="shared" si="6"/>
        <v>23</v>
      </c>
      <c r="J8" t="str">
        <f t="shared" si="7"/>
        <v>23</v>
      </c>
      <c r="K8" t="str">
        <f t="shared" si="8"/>
        <v>P180044</v>
      </c>
      <c r="L8" t="str">
        <f>LOOKUP(,-SEARCH(" "&amp;Switches!$A$2:'Switches'!$A$1000&amp;" "," "&amp;TRIM(B8)&amp;" "),Switches!$A$2:'Switches'!$A$1000)</f>
        <v>Aveline RGBW</v>
      </c>
      <c r="M8">
        <f>IFERROR(LOOKUP(,-SEARCH(" "&amp;Switches!$B$2:'Switches'!$B$1000&amp;" "," "&amp;C8&amp;" "),Switches!$B$2:'Switches'!$B$1000), "")</f>
        <v>610</v>
      </c>
      <c r="N8" t="str">
        <f>LOOKUP(,-SEARCH(" "&amp;Switches!$C$2:'Switches'!$C$1000&amp;" "," "&amp;TRIM(B8)&amp;" "),Switches!$C$2:'Switches'!$C$1000)</f>
        <v>Flood</v>
      </c>
      <c r="O8" t="str">
        <f t="shared" si="17"/>
        <v>RGBW-Flood-red.ies</v>
      </c>
      <c r="P8" t="s">
        <v>71</v>
      </c>
      <c r="Q8">
        <f t="shared" si="18"/>
        <v>6</v>
      </c>
      <c r="R8" s="6" t="str">
        <f t="shared" si="11"/>
        <v>23</v>
      </c>
      <c r="S8">
        <v>57</v>
      </c>
      <c r="T8">
        <f t="shared" ref="T8:T17" si="19">Q8*S8</f>
        <v>342</v>
      </c>
      <c r="U8" t="str">
        <f>IF(ISTEXT(LOOKUP(,-SEARCH(" "&amp;Switches!$K$2:'Switches'!$K$60&amp;" "," "&amp;D8&amp;" "),Switches!$K$2:'Switches'!$K$60)), LOOKUP(,-SEARCH(" "&amp;Switches!$K$2:'Switches'!$K$60&amp;" "," "&amp;D8&amp;" "),Switches!$K$2:'Switches'!$K$60),"")</f>
        <v>DMX-RDM</v>
      </c>
      <c r="V8" t="str">
        <f>IFERROR(LOOKUP(,-SEARCH(" "&amp;Switches!$L$2:'Switches'!$L$1000&amp;" "," "&amp;F8&amp;" "),Switches!$L$2:'Switches'!$L$1000),"")</f>
        <v/>
      </c>
      <c r="W8" t="str">
        <f>IFERROR(LOOKUP(,-SEARCH(" "&amp;Switches!$M$2:'Switches'!$M$1000&amp;" "," "&amp;L8&amp;" "),Switches!$M$2:'Switches'!$M$1000),"")</f>
        <v>RGBW</v>
      </c>
      <c r="X8">
        <v>0.05</v>
      </c>
      <c r="Y8">
        <v>0.05</v>
      </c>
      <c r="Z8">
        <v>0.05</v>
      </c>
      <c r="AA8">
        <v>2</v>
      </c>
      <c r="AB8">
        <v>2</v>
      </c>
      <c r="AC8">
        <v>0</v>
      </c>
    </row>
    <row r="9" spans="1:29" x14ac:dyDescent="0.25">
      <c r="A9" s="1" t="s">
        <v>49</v>
      </c>
      <c r="B9" s="1" t="s">
        <v>50</v>
      </c>
      <c r="C9" t="str">
        <f t="shared" si="14"/>
        <v>610 23Вт Elliptical DMX-RDM</v>
      </c>
      <c r="D9" t="str">
        <f t="shared" si="16"/>
        <v>23Вт Elliptical DMX-RDM</v>
      </c>
      <c r="E9" t="str">
        <f t="shared" si="2"/>
        <v>23Вт DMX-RDM</v>
      </c>
      <c r="F9" t="str">
        <f t="shared" si="3"/>
        <v>23Вт</v>
      </c>
      <c r="G9" t="str">
        <f t="shared" si="4"/>
        <v>23Вт</v>
      </c>
      <c r="H9" t="str">
        <f t="shared" si="5"/>
        <v>23Вт</v>
      </c>
      <c r="I9" t="str">
        <f t="shared" si="6"/>
        <v>23</v>
      </c>
      <c r="J9" t="str">
        <f t="shared" si="7"/>
        <v>23</v>
      </c>
      <c r="K9" t="str">
        <f t="shared" si="8"/>
        <v>P180045</v>
      </c>
      <c r="L9" t="str">
        <f>LOOKUP(,-SEARCH(" "&amp;Switches!$A$2:'Switches'!$A$1000&amp;" "," "&amp;TRIM(B9)&amp;" "),Switches!$A$2:'Switches'!$A$1000)</f>
        <v>Aveline RGBW</v>
      </c>
      <c r="M9">
        <f>IFERROR(LOOKUP(,-SEARCH(" "&amp;Switches!$B$2:'Switches'!$B$1000&amp;" "," "&amp;C9&amp;" "),Switches!$B$2:'Switches'!$B$1000), "")</f>
        <v>610</v>
      </c>
      <c r="N9" t="str">
        <f>LOOKUP(,-SEARCH(" "&amp;Switches!$C$2:'Switches'!$C$1000&amp;" "," "&amp;TRIM(B9)&amp;" "),Switches!$C$2:'Switches'!$C$1000)</f>
        <v>Elliptical</v>
      </c>
      <c r="O9" t="str">
        <f t="shared" si="17"/>
        <v>RGBW-Elliptical-red.ies</v>
      </c>
      <c r="P9" t="s">
        <v>71</v>
      </c>
      <c r="Q9">
        <f t="shared" si="18"/>
        <v>6</v>
      </c>
      <c r="R9" s="6" t="str">
        <f t="shared" si="11"/>
        <v>23</v>
      </c>
      <c r="S9">
        <v>57</v>
      </c>
      <c r="T9">
        <f t="shared" si="19"/>
        <v>342</v>
      </c>
      <c r="U9" t="str">
        <f>IF(ISTEXT(LOOKUP(,-SEARCH(" "&amp;Switches!$K$2:'Switches'!$K$60&amp;" "," "&amp;D9&amp;" "),Switches!$K$2:'Switches'!$K$60)), LOOKUP(,-SEARCH(" "&amp;Switches!$K$2:'Switches'!$K$60&amp;" "," "&amp;D9&amp;" "),Switches!$K$2:'Switches'!$K$60),"")</f>
        <v>DMX-RDM</v>
      </c>
      <c r="V9" t="str">
        <f>IFERROR(LOOKUP(,-SEARCH(" "&amp;Switches!$L$2:'Switches'!$L$1000&amp;" "," "&amp;F9&amp;" "),Switches!$L$2:'Switches'!$L$1000),"")</f>
        <v/>
      </c>
      <c r="W9" t="str">
        <f>IFERROR(LOOKUP(,-SEARCH(" "&amp;Switches!$M$2:'Switches'!$M$1000&amp;" "," "&amp;L9&amp;" "),Switches!$M$2:'Switches'!$M$1000),"")</f>
        <v>RGBW</v>
      </c>
      <c r="X9">
        <v>0.05</v>
      </c>
      <c r="Y9">
        <v>0.05</v>
      </c>
      <c r="Z9">
        <v>0.05</v>
      </c>
      <c r="AA9">
        <v>2</v>
      </c>
      <c r="AB9">
        <v>2</v>
      </c>
      <c r="AC9">
        <v>0</v>
      </c>
    </row>
    <row r="10" spans="1:29" x14ac:dyDescent="0.25">
      <c r="A10" s="1" t="s">
        <v>51</v>
      </c>
      <c r="B10" s="1" t="s">
        <v>52</v>
      </c>
      <c r="C10" t="str">
        <f t="shared" si="14"/>
        <v>910 35W Medium DMX-RDM</v>
      </c>
      <c r="D10" t="str">
        <f t="shared" si="16"/>
        <v>35W Medium DMX-RDM</v>
      </c>
      <c r="E10" t="str">
        <f t="shared" si="2"/>
        <v>35W DMX-RDM</v>
      </c>
      <c r="F10" t="str">
        <f t="shared" si="3"/>
        <v>35W</v>
      </c>
      <c r="G10" t="str">
        <f t="shared" si="4"/>
        <v>35W</v>
      </c>
      <c r="H10" t="str">
        <f t="shared" si="5"/>
        <v>35Вт</v>
      </c>
      <c r="I10" t="str">
        <f t="shared" si="6"/>
        <v>35</v>
      </c>
      <c r="J10" t="str">
        <f t="shared" si="7"/>
        <v>35</v>
      </c>
      <c r="K10" t="str">
        <f t="shared" si="8"/>
        <v>P180046</v>
      </c>
      <c r="L10" t="str">
        <f>LOOKUP(,-SEARCH(" "&amp;Switches!$A$2:'Switches'!$A$1000&amp;" "," "&amp;TRIM(B10)&amp;" "),Switches!$A$2:'Switches'!$A$1000)</f>
        <v>Aveline RGBW</v>
      </c>
      <c r="M10">
        <f>IFERROR(LOOKUP(,-SEARCH(" "&amp;Switches!$B$2:'Switches'!$B$1000&amp;" "," "&amp;C10&amp;" "),Switches!$B$2:'Switches'!$B$1000), "")</f>
        <v>910</v>
      </c>
      <c r="N10" t="str">
        <f>LOOKUP(,-SEARCH(" "&amp;Switches!$C$2:'Switches'!$C$1000&amp;" "," "&amp;TRIM(B10)&amp;" "),Switches!$C$2:'Switches'!$C$1000)</f>
        <v>Medium</v>
      </c>
      <c r="O10" t="str">
        <f t="shared" si="17"/>
        <v>RGBW-Medium-red.ies</v>
      </c>
      <c r="P10" t="s">
        <v>71</v>
      </c>
      <c r="Q10">
        <f t="shared" si="18"/>
        <v>9</v>
      </c>
      <c r="R10" s="6" t="str">
        <f t="shared" si="11"/>
        <v>35</v>
      </c>
      <c r="S10">
        <v>57</v>
      </c>
      <c r="T10">
        <f t="shared" si="19"/>
        <v>513</v>
      </c>
      <c r="U10" t="str">
        <f>IF(ISTEXT(LOOKUP(,-SEARCH(" "&amp;Switches!$K$2:'Switches'!$K$60&amp;" "," "&amp;D10&amp;" "),Switches!$K$2:'Switches'!$K$60)), LOOKUP(,-SEARCH(" "&amp;Switches!$K$2:'Switches'!$K$60&amp;" "," "&amp;D10&amp;" "),Switches!$K$2:'Switches'!$K$60),"")</f>
        <v>DMX-RDM</v>
      </c>
      <c r="V10" t="str">
        <f>IFERROR(LOOKUP(,-SEARCH(" "&amp;Switches!$L$2:'Switches'!$L$1000&amp;" "," "&amp;F10&amp;" "),Switches!$L$2:'Switches'!$L$1000),"")</f>
        <v/>
      </c>
      <c r="W10" t="str">
        <f>IFERROR(LOOKUP(,-SEARCH(" "&amp;Switches!$M$2:'Switches'!$M$1000&amp;" "," "&amp;L10&amp;" "),Switches!$M$2:'Switches'!$M$1000),"")</f>
        <v>RGBW</v>
      </c>
      <c r="X10">
        <v>0.05</v>
      </c>
      <c r="Y10">
        <v>0.05</v>
      </c>
      <c r="Z10">
        <v>0.05</v>
      </c>
      <c r="AA10">
        <v>2</v>
      </c>
      <c r="AB10">
        <v>2</v>
      </c>
      <c r="AC10">
        <v>0</v>
      </c>
    </row>
    <row r="11" spans="1:29" x14ac:dyDescent="0.25">
      <c r="A11" s="1" t="s">
        <v>53</v>
      </c>
      <c r="B11" s="1" t="s">
        <v>54</v>
      </c>
      <c r="C11" t="str">
        <f t="shared" si="14"/>
        <v>910 35Вт Flood DMX-RDM</v>
      </c>
      <c r="D11" t="str">
        <f t="shared" si="16"/>
        <v>35Вт Flood DMX-RDM</v>
      </c>
      <c r="E11" t="str">
        <f t="shared" si="2"/>
        <v>35Вт DMX-RDM</v>
      </c>
      <c r="F11" t="str">
        <f t="shared" si="3"/>
        <v>35Вт</v>
      </c>
      <c r="G11" t="str">
        <f t="shared" si="4"/>
        <v>35Вт</v>
      </c>
      <c r="H11" t="str">
        <f t="shared" si="5"/>
        <v>35Вт</v>
      </c>
      <c r="I11" t="str">
        <f t="shared" si="6"/>
        <v>35</v>
      </c>
      <c r="J11" t="str">
        <f t="shared" si="7"/>
        <v>35</v>
      </c>
      <c r="K11" t="str">
        <f t="shared" si="8"/>
        <v>P180047</v>
      </c>
      <c r="L11" t="str">
        <f>LOOKUP(,-SEARCH(" "&amp;Switches!$A$2:'Switches'!$A$1000&amp;" "," "&amp;TRIM(B11)&amp;" "),Switches!$A$2:'Switches'!$A$1000)</f>
        <v>Aveline RGBW</v>
      </c>
      <c r="M11">
        <f>IFERROR(LOOKUP(,-SEARCH(" "&amp;Switches!$B$2:'Switches'!$B$1000&amp;" "," "&amp;C11&amp;" "),Switches!$B$2:'Switches'!$B$1000), "")</f>
        <v>910</v>
      </c>
      <c r="N11" t="str">
        <f>LOOKUP(,-SEARCH(" "&amp;Switches!$C$2:'Switches'!$C$1000&amp;" "," "&amp;TRIM(B11)&amp;" "),Switches!$C$2:'Switches'!$C$1000)</f>
        <v>Flood</v>
      </c>
      <c r="O11" t="str">
        <f t="shared" si="17"/>
        <v>RGBW-Flood-red.ies</v>
      </c>
      <c r="P11" t="s">
        <v>71</v>
      </c>
      <c r="Q11">
        <f t="shared" si="18"/>
        <v>9</v>
      </c>
      <c r="R11" s="6" t="str">
        <f t="shared" si="11"/>
        <v>35</v>
      </c>
      <c r="S11">
        <v>57</v>
      </c>
      <c r="T11">
        <f t="shared" si="19"/>
        <v>513</v>
      </c>
      <c r="U11" t="str">
        <f>IF(ISTEXT(LOOKUP(,-SEARCH(" "&amp;Switches!$K$2:'Switches'!$K$60&amp;" "," "&amp;D11&amp;" "),Switches!$K$2:'Switches'!$K$60)), LOOKUP(,-SEARCH(" "&amp;Switches!$K$2:'Switches'!$K$60&amp;" "," "&amp;D11&amp;" "),Switches!$K$2:'Switches'!$K$60),"")</f>
        <v>DMX-RDM</v>
      </c>
      <c r="V11" t="str">
        <f>IFERROR(LOOKUP(,-SEARCH(" "&amp;Switches!$L$2:'Switches'!$L$1000&amp;" "," "&amp;F11&amp;" "),Switches!$L$2:'Switches'!$L$1000),"")</f>
        <v/>
      </c>
      <c r="W11" t="str">
        <f>IFERROR(LOOKUP(,-SEARCH(" "&amp;Switches!$M$2:'Switches'!$M$1000&amp;" "," "&amp;L11&amp;" "),Switches!$M$2:'Switches'!$M$1000),"")</f>
        <v>RGBW</v>
      </c>
      <c r="X11">
        <v>0.05</v>
      </c>
      <c r="Y11">
        <v>0.05</v>
      </c>
      <c r="Z11">
        <v>0.05</v>
      </c>
      <c r="AA11">
        <v>2</v>
      </c>
      <c r="AB11">
        <v>2</v>
      </c>
      <c r="AC11">
        <v>0</v>
      </c>
    </row>
    <row r="12" spans="1:29" x14ac:dyDescent="0.25">
      <c r="A12" s="1" t="s">
        <v>55</v>
      </c>
      <c r="B12" s="1" t="s">
        <v>56</v>
      </c>
      <c r="C12" t="str">
        <f t="shared" si="14"/>
        <v>910 21W Elliptical DMX-RDM</v>
      </c>
      <c r="D12" t="str">
        <f t="shared" si="16"/>
        <v>21W Elliptical DMX-RDM</v>
      </c>
      <c r="E12" t="str">
        <f t="shared" si="2"/>
        <v>21W DMX-RDM</v>
      </c>
      <c r="F12" t="str">
        <f t="shared" si="3"/>
        <v>21W</v>
      </c>
      <c r="G12" t="str">
        <f t="shared" si="4"/>
        <v>21W</v>
      </c>
      <c r="H12" t="str">
        <f t="shared" si="5"/>
        <v>21Вт</v>
      </c>
      <c r="I12" t="str">
        <f t="shared" si="6"/>
        <v>21</v>
      </c>
      <c r="J12" t="str">
        <f t="shared" si="7"/>
        <v>21</v>
      </c>
      <c r="K12" t="str">
        <f t="shared" si="8"/>
        <v>P180048</v>
      </c>
      <c r="L12" t="str">
        <f>LOOKUP(,-SEARCH(" "&amp;Switches!$A$2:'Switches'!$A$1000&amp;" "," "&amp;TRIM(B12)&amp;" "),Switches!$A$2:'Switches'!$A$1000)</f>
        <v>Aveline RGBW</v>
      </c>
      <c r="M12">
        <f>IFERROR(LOOKUP(,-SEARCH(" "&amp;Switches!$B$2:'Switches'!$B$1000&amp;" "," "&amp;C12&amp;" "),Switches!$B$2:'Switches'!$B$1000), "")</f>
        <v>910</v>
      </c>
      <c r="N12" t="str">
        <f>LOOKUP(,-SEARCH(" "&amp;Switches!$C$2:'Switches'!$C$1000&amp;" "," "&amp;TRIM(B12)&amp;" "),Switches!$C$2:'Switches'!$C$1000)</f>
        <v>Elliptical</v>
      </c>
      <c r="O12" t="str">
        <f t="shared" si="17"/>
        <v>RGBW-Elliptical-red.ies</v>
      </c>
      <c r="P12" t="s">
        <v>71</v>
      </c>
      <c r="Q12">
        <f t="shared" si="18"/>
        <v>9</v>
      </c>
      <c r="R12" s="6" t="str">
        <f t="shared" si="11"/>
        <v>21</v>
      </c>
      <c r="S12">
        <v>57</v>
      </c>
      <c r="T12">
        <f t="shared" si="19"/>
        <v>513</v>
      </c>
      <c r="U12" t="str">
        <f>IF(ISTEXT(LOOKUP(,-SEARCH(" "&amp;Switches!$K$2:'Switches'!$K$60&amp;" "," "&amp;D12&amp;" "),Switches!$K$2:'Switches'!$K$60)), LOOKUP(,-SEARCH(" "&amp;Switches!$K$2:'Switches'!$K$60&amp;" "," "&amp;D12&amp;" "),Switches!$K$2:'Switches'!$K$60),"")</f>
        <v>DMX-RDM</v>
      </c>
      <c r="V12" t="str">
        <f>IFERROR(LOOKUP(,-SEARCH(" "&amp;Switches!$L$2:'Switches'!$L$1000&amp;" "," "&amp;F12&amp;" "),Switches!$L$2:'Switches'!$L$1000),"")</f>
        <v/>
      </c>
      <c r="W12" t="str">
        <f>IFERROR(LOOKUP(,-SEARCH(" "&amp;Switches!$M$2:'Switches'!$M$1000&amp;" "," "&amp;L12&amp;" "),Switches!$M$2:'Switches'!$M$1000),"")</f>
        <v>RGBW</v>
      </c>
      <c r="X12">
        <v>0.05</v>
      </c>
      <c r="Y12">
        <v>0.05</v>
      </c>
      <c r="Z12">
        <v>0.05</v>
      </c>
      <c r="AA12">
        <v>2</v>
      </c>
      <c r="AB12">
        <v>2</v>
      </c>
      <c r="AC12">
        <v>0</v>
      </c>
    </row>
    <row r="13" spans="1:29" x14ac:dyDescent="0.25">
      <c r="A13" s="1" t="s">
        <v>57</v>
      </c>
      <c r="B13" s="1" t="s">
        <v>58</v>
      </c>
      <c r="C13" t="str">
        <f t="shared" si="14"/>
        <v>1210 46Вт Medium DMX-RDM</v>
      </c>
      <c r="D13" t="str">
        <f t="shared" si="16"/>
        <v>46Вт Medium DMX-RDM</v>
      </c>
      <c r="E13" t="str">
        <f t="shared" si="2"/>
        <v>46Вт DMX-RDM</v>
      </c>
      <c r="F13" t="str">
        <f t="shared" si="3"/>
        <v>46Вт</v>
      </c>
      <c r="G13" t="str">
        <f t="shared" si="4"/>
        <v>46Вт</v>
      </c>
      <c r="H13" t="str">
        <f t="shared" si="5"/>
        <v>46Вт</v>
      </c>
      <c r="I13" t="str">
        <f t="shared" si="6"/>
        <v>46</v>
      </c>
      <c r="J13" t="str">
        <f t="shared" si="7"/>
        <v>46</v>
      </c>
      <c r="K13" t="str">
        <f t="shared" si="8"/>
        <v>P180049</v>
      </c>
      <c r="L13" t="str">
        <f>LOOKUP(,-SEARCH(" "&amp;Switches!$A$2:'Switches'!$A$1000&amp;" "," "&amp;TRIM(B13)&amp;" "),Switches!$A$2:'Switches'!$A$1000)</f>
        <v>Aveline RGBW</v>
      </c>
      <c r="M13">
        <f>IFERROR(LOOKUP(,-SEARCH(" "&amp;Switches!$B$2:'Switches'!$B$1000&amp;" "," "&amp;C13&amp;" "),Switches!$B$2:'Switches'!$B$1000), "")</f>
        <v>1210</v>
      </c>
      <c r="N13" t="str">
        <f>LOOKUP(,-SEARCH(" "&amp;Switches!$C$2:'Switches'!$C$1000&amp;" "," "&amp;TRIM(B13)&amp;" "),Switches!$C$2:'Switches'!$C$1000)</f>
        <v>Medium</v>
      </c>
      <c r="O13" t="str">
        <f t="shared" si="17"/>
        <v>RGBW-Medium-red.ies</v>
      </c>
      <c r="P13" t="s">
        <v>71</v>
      </c>
      <c r="Q13">
        <f t="shared" si="18"/>
        <v>12</v>
      </c>
      <c r="R13" s="6" t="str">
        <f t="shared" si="11"/>
        <v>46</v>
      </c>
      <c r="S13">
        <v>57</v>
      </c>
      <c r="T13">
        <f t="shared" si="19"/>
        <v>684</v>
      </c>
      <c r="U13" t="str">
        <f>IF(ISTEXT(LOOKUP(,-SEARCH(" "&amp;Switches!$K$2:'Switches'!$K$60&amp;" "," "&amp;D13&amp;" "),Switches!$K$2:'Switches'!$K$60)), LOOKUP(,-SEARCH(" "&amp;Switches!$K$2:'Switches'!$K$60&amp;" "," "&amp;D13&amp;" "),Switches!$K$2:'Switches'!$K$60),"")</f>
        <v>DMX-RDM</v>
      </c>
      <c r="V13" t="str">
        <f>IFERROR(LOOKUP(,-SEARCH(" "&amp;Switches!$L$2:'Switches'!$L$1000&amp;" "," "&amp;F13&amp;" "),Switches!$L$2:'Switches'!$L$1000),"")</f>
        <v/>
      </c>
      <c r="W13" t="str">
        <f>IFERROR(LOOKUP(,-SEARCH(" "&amp;Switches!$M$2:'Switches'!$M$1000&amp;" "," "&amp;L13&amp;" "),Switches!$M$2:'Switches'!$M$1000),"")</f>
        <v>RGBW</v>
      </c>
      <c r="X13">
        <v>0.05</v>
      </c>
      <c r="Y13">
        <v>0.05</v>
      </c>
      <c r="Z13">
        <v>0.05</v>
      </c>
      <c r="AA13">
        <v>2</v>
      </c>
      <c r="AB13">
        <v>2</v>
      </c>
      <c r="AC13">
        <v>0</v>
      </c>
    </row>
    <row r="14" spans="1:29" x14ac:dyDescent="0.25">
      <c r="A14" s="1" t="s">
        <v>59</v>
      </c>
      <c r="B14" s="1" t="s">
        <v>60</v>
      </c>
      <c r="C14" t="str">
        <f t="shared" si="14"/>
        <v>1210 46Вт Flood DMX-RDM</v>
      </c>
      <c r="D14" t="str">
        <f t="shared" si="16"/>
        <v>46Вт Flood DMX-RDM</v>
      </c>
      <c r="E14" t="str">
        <f t="shared" si="2"/>
        <v>46Вт DMX-RDM</v>
      </c>
      <c r="F14" t="str">
        <f t="shared" si="3"/>
        <v>46Вт</v>
      </c>
      <c r="G14" t="str">
        <f t="shared" si="4"/>
        <v>46Вт</v>
      </c>
      <c r="H14" t="str">
        <f t="shared" si="5"/>
        <v>46Вт</v>
      </c>
      <c r="I14" t="str">
        <f t="shared" si="6"/>
        <v>46</v>
      </c>
      <c r="J14" t="str">
        <f t="shared" si="7"/>
        <v>46</v>
      </c>
      <c r="K14" t="str">
        <f t="shared" si="8"/>
        <v>P180050</v>
      </c>
      <c r="L14" t="str">
        <f>LOOKUP(,-SEARCH(" "&amp;Switches!$A$2:'Switches'!$A$1000&amp;" "," "&amp;TRIM(B14)&amp;" "),Switches!$A$2:'Switches'!$A$1000)</f>
        <v>Aveline RGBW</v>
      </c>
      <c r="M14">
        <f>IFERROR(LOOKUP(,-SEARCH(" "&amp;Switches!$B$2:'Switches'!$B$1000&amp;" "," "&amp;C14&amp;" "),Switches!$B$2:'Switches'!$B$1000), "")</f>
        <v>1210</v>
      </c>
      <c r="N14" t="str">
        <f>LOOKUP(,-SEARCH(" "&amp;Switches!$C$2:'Switches'!$C$1000&amp;" "," "&amp;TRIM(B14)&amp;" "),Switches!$C$2:'Switches'!$C$1000)</f>
        <v>Flood</v>
      </c>
      <c r="O14" t="str">
        <f t="shared" si="17"/>
        <v>RGBW-Flood-red.ies</v>
      </c>
      <c r="P14" t="s">
        <v>71</v>
      </c>
      <c r="Q14">
        <f t="shared" si="18"/>
        <v>12</v>
      </c>
      <c r="R14" s="6" t="str">
        <f t="shared" si="11"/>
        <v>46</v>
      </c>
      <c r="S14">
        <v>57</v>
      </c>
      <c r="T14">
        <f t="shared" si="19"/>
        <v>684</v>
      </c>
      <c r="U14" t="str">
        <f>IF(ISTEXT(LOOKUP(,-SEARCH(" "&amp;Switches!$K$2:'Switches'!$K$60&amp;" "," "&amp;D14&amp;" "),Switches!$K$2:'Switches'!$K$60)), LOOKUP(,-SEARCH(" "&amp;Switches!$K$2:'Switches'!$K$60&amp;" "," "&amp;D14&amp;" "),Switches!$K$2:'Switches'!$K$60),"")</f>
        <v>DMX-RDM</v>
      </c>
      <c r="V14" t="str">
        <f>IFERROR(LOOKUP(,-SEARCH(" "&amp;Switches!$L$2:'Switches'!$L$1000&amp;" "," "&amp;F14&amp;" "),Switches!$L$2:'Switches'!$L$1000),"")</f>
        <v/>
      </c>
      <c r="W14" t="str">
        <f>IFERROR(LOOKUP(,-SEARCH(" "&amp;Switches!$M$2:'Switches'!$M$1000&amp;" "," "&amp;L14&amp;" "),Switches!$M$2:'Switches'!$M$1000),"")</f>
        <v>RGBW</v>
      </c>
      <c r="X14">
        <v>0.05</v>
      </c>
      <c r="Y14">
        <v>0.05</v>
      </c>
      <c r="Z14">
        <v>0.05</v>
      </c>
      <c r="AA14">
        <v>2</v>
      </c>
      <c r="AB14">
        <v>2</v>
      </c>
      <c r="AC14">
        <v>0</v>
      </c>
    </row>
    <row r="15" spans="1:29" x14ac:dyDescent="0.25">
      <c r="A15" s="1" t="s">
        <v>61</v>
      </c>
      <c r="B15" s="1" t="s">
        <v>62</v>
      </c>
      <c r="C15" t="str">
        <f t="shared" si="14"/>
        <v>1210 46Вт Elliptical DMX-RDM</v>
      </c>
      <c r="D15" t="str">
        <f t="shared" si="16"/>
        <v>46Вт Elliptical DMX-RDM</v>
      </c>
      <c r="E15" t="str">
        <f t="shared" si="2"/>
        <v>46Вт DMX-RDM</v>
      </c>
      <c r="F15" t="str">
        <f t="shared" si="3"/>
        <v>46Вт</v>
      </c>
      <c r="G15" t="str">
        <f t="shared" si="4"/>
        <v>46Вт</v>
      </c>
      <c r="H15" t="str">
        <f t="shared" si="5"/>
        <v>46Вт</v>
      </c>
      <c r="I15" t="str">
        <f t="shared" si="6"/>
        <v>46</v>
      </c>
      <c r="J15" t="str">
        <f t="shared" si="7"/>
        <v>46</v>
      </c>
      <c r="K15" t="str">
        <f t="shared" si="8"/>
        <v>P180051</v>
      </c>
      <c r="L15" t="str">
        <f>LOOKUP(,-SEARCH(" "&amp;Switches!$A$2:'Switches'!$A$1000&amp;" "," "&amp;TRIM(B15)&amp;" "),Switches!$A$2:'Switches'!$A$1000)</f>
        <v>Aveline RGBW</v>
      </c>
      <c r="M15">
        <f>IFERROR(LOOKUP(,-SEARCH(" "&amp;Switches!$B$2:'Switches'!$B$1000&amp;" "," "&amp;C15&amp;" "),Switches!$B$2:'Switches'!$B$1000), "")</f>
        <v>1210</v>
      </c>
      <c r="N15" t="str">
        <f>LOOKUP(,-SEARCH(" "&amp;Switches!$C$2:'Switches'!$C$1000&amp;" "," "&amp;TRIM(B15)&amp;" "),Switches!$C$2:'Switches'!$C$1000)</f>
        <v>Elliptical</v>
      </c>
      <c r="O15" t="str">
        <f t="shared" si="17"/>
        <v>RGBW-Elliptical-red.ies</v>
      </c>
      <c r="P15" t="s">
        <v>71</v>
      </c>
      <c r="Q15">
        <f t="shared" si="18"/>
        <v>12</v>
      </c>
      <c r="R15" s="6" t="str">
        <f t="shared" si="11"/>
        <v>46</v>
      </c>
      <c r="S15">
        <v>57</v>
      </c>
      <c r="T15">
        <f t="shared" si="19"/>
        <v>684</v>
      </c>
      <c r="U15" t="str">
        <f>IF(ISTEXT(LOOKUP(,-SEARCH(" "&amp;Switches!$K$2:'Switches'!$K$60&amp;" "," "&amp;D15&amp;" "),Switches!$K$2:'Switches'!$K$60)), LOOKUP(,-SEARCH(" "&amp;Switches!$K$2:'Switches'!$K$60&amp;" "," "&amp;D15&amp;" "),Switches!$K$2:'Switches'!$K$60),"")</f>
        <v>DMX-RDM</v>
      </c>
      <c r="V15" t="str">
        <f>IFERROR(LOOKUP(,-SEARCH(" "&amp;Switches!$L$2:'Switches'!$L$1000&amp;" "," "&amp;F15&amp;" "),Switches!$L$2:'Switches'!$L$1000),"")</f>
        <v/>
      </c>
      <c r="W15" t="str">
        <f>IFERROR(LOOKUP(,-SEARCH(" "&amp;Switches!$M$2:'Switches'!$M$1000&amp;" "," "&amp;L15&amp;" "),Switches!$M$2:'Switches'!$M$1000),"")</f>
        <v>RGBW</v>
      </c>
      <c r="X15">
        <v>0.05</v>
      </c>
      <c r="Y15">
        <v>0.05</v>
      </c>
      <c r="Z15">
        <v>0.05</v>
      </c>
      <c r="AA15">
        <v>2</v>
      </c>
      <c r="AB15">
        <v>2</v>
      </c>
      <c r="AC15">
        <v>0</v>
      </c>
    </row>
    <row r="16" spans="1:29" x14ac:dyDescent="0.25">
      <c r="A16" s="1" t="s">
        <v>63</v>
      </c>
      <c r="B16" s="1" t="s">
        <v>64</v>
      </c>
      <c r="C16" t="str">
        <f t="shared" si="14"/>
        <v>1510 57Вт Medium DMX-RDM</v>
      </c>
      <c r="D16" t="str">
        <f t="shared" si="16"/>
        <v>57Вт Medium DMX-RDM</v>
      </c>
      <c r="E16" t="str">
        <f t="shared" si="2"/>
        <v>57Вт DMX-RDM</v>
      </c>
      <c r="F16" t="str">
        <f t="shared" si="3"/>
        <v>57Вт</v>
      </c>
      <c r="G16" t="str">
        <f t="shared" si="4"/>
        <v>57Вт</v>
      </c>
      <c r="H16" t="str">
        <f t="shared" si="5"/>
        <v>57Вт</v>
      </c>
      <c r="I16" t="str">
        <f t="shared" si="6"/>
        <v>57</v>
      </c>
      <c r="J16" t="str">
        <f t="shared" si="7"/>
        <v>57</v>
      </c>
      <c r="K16" t="str">
        <f t="shared" si="8"/>
        <v>P180052</v>
      </c>
      <c r="L16" t="str">
        <f>LOOKUP(,-SEARCH(" "&amp;Switches!$A$2:'Switches'!$A$1000&amp;" "," "&amp;TRIM(B16)&amp;" "),Switches!$A$2:'Switches'!$A$1000)</f>
        <v>Aveline RGBW</v>
      </c>
      <c r="M16">
        <f>IFERROR(LOOKUP(,-SEARCH(" "&amp;Switches!$B$2:'Switches'!$B$1000&amp;" "," "&amp;C16&amp;" "),Switches!$B$2:'Switches'!$B$1000), "")</f>
        <v>1510</v>
      </c>
      <c r="N16" t="str">
        <f>LOOKUP(,-SEARCH(" "&amp;Switches!$C$2:'Switches'!$C$1000&amp;" "," "&amp;TRIM(B16)&amp;" "),Switches!$C$2:'Switches'!$C$1000)</f>
        <v>Medium</v>
      </c>
      <c r="O16" t="str">
        <f t="shared" si="17"/>
        <v>RGBW-Medium-red.ies</v>
      </c>
      <c r="P16" t="s">
        <v>71</v>
      </c>
      <c r="Q16">
        <f t="shared" si="18"/>
        <v>15</v>
      </c>
      <c r="R16" s="6" t="str">
        <f t="shared" si="11"/>
        <v>57</v>
      </c>
      <c r="S16">
        <v>57</v>
      </c>
      <c r="T16">
        <f t="shared" si="19"/>
        <v>855</v>
      </c>
      <c r="U16" t="str">
        <f>IF(ISTEXT(LOOKUP(,-SEARCH(" "&amp;Switches!$K$2:'Switches'!$K$60&amp;" "," "&amp;D16&amp;" "),Switches!$K$2:'Switches'!$K$60)), LOOKUP(,-SEARCH(" "&amp;Switches!$K$2:'Switches'!$K$60&amp;" "," "&amp;D16&amp;" "),Switches!$K$2:'Switches'!$K$60),"")</f>
        <v>DMX-RDM</v>
      </c>
      <c r="V16" t="str">
        <f>IFERROR(LOOKUP(,-SEARCH(" "&amp;Switches!$L$2:'Switches'!$L$1000&amp;" "," "&amp;F16&amp;" "),Switches!$L$2:'Switches'!$L$1000),"")</f>
        <v/>
      </c>
      <c r="W16" t="str">
        <f>IFERROR(LOOKUP(,-SEARCH(" "&amp;Switches!$M$2:'Switches'!$M$1000&amp;" "," "&amp;L16&amp;" "),Switches!$M$2:'Switches'!$M$1000),"")</f>
        <v>RGBW</v>
      </c>
      <c r="X16">
        <v>0.05</v>
      </c>
      <c r="Y16">
        <v>0.05</v>
      </c>
      <c r="Z16">
        <v>0.05</v>
      </c>
      <c r="AA16">
        <v>2</v>
      </c>
      <c r="AB16">
        <v>2</v>
      </c>
      <c r="AC16">
        <v>0</v>
      </c>
    </row>
    <row r="17" spans="1:29" x14ac:dyDescent="0.25">
      <c r="A17" s="1" t="s">
        <v>65</v>
      </c>
      <c r="B17" s="1" t="s">
        <v>66</v>
      </c>
      <c r="C17" t="str">
        <f t="shared" si="14"/>
        <v>1510 57Вт Flood DMX-RDM</v>
      </c>
      <c r="D17" t="str">
        <f t="shared" si="16"/>
        <v>57Вт Flood DMX-RDM</v>
      </c>
      <c r="E17" t="str">
        <f t="shared" si="2"/>
        <v>57Вт DMX-RDM</v>
      </c>
      <c r="F17" t="str">
        <f t="shared" si="3"/>
        <v>57Вт</v>
      </c>
      <c r="G17" t="str">
        <f t="shared" si="4"/>
        <v>57Вт</v>
      </c>
      <c r="H17" t="str">
        <f t="shared" si="5"/>
        <v>57Вт</v>
      </c>
      <c r="I17" t="str">
        <f t="shared" si="6"/>
        <v>57</v>
      </c>
      <c r="J17" t="str">
        <f t="shared" si="7"/>
        <v>57</v>
      </c>
      <c r="K17" t="str">
        <f t="shared" si="8"/>
        <v>P180053</v>
      </c>
      <c r="L17" t="str">
        <f>LOOKUP(,-SEARCH(" "&amp;Switches!$A$2:'Switches'!$A$1000&amp;" "," "&amp;TRIM(B17)&amp;" "),Switches!$A$2:'Switches'!$A$1000)</f>
        <v>Aveline RGBW</v>
      </c>
      <c r="M17">
        <f>IFERROR(LOOKUP(,-SEARCH(" "&amp;Switches!$B$2:'Switches'!$B$1000&amp;" "," "&amp;C17&amp;" "),Switches!$B$2:'Switches'!$B$1000), "")</f>
        <v>1510</v>
      </c>
      <c r="N17" t="str">
        <f>LOOKUP(,-SEARCH(" "&amp;Switches!$C$2:'Switches'!$C$1000&amp;" "," "&amp;TRIM(B17)&amp;" "),Switches!$C$2:'Switches'!$C$1000)</f>
        <v>Flood</v>
      </c>
      <c r="O17" t="str">
        <f t="shared" si="17"/>
        <v>RGBW-Flood-red.ies</v>
      </c>
      <c r="P17" t="s">
        <v>71</v>
      </c>
      <c r="Q17">
        <f t="shared" si="18"/>
        <v>15</v>
      </c>
      <c r="R17" s="6" t="str">
        <f t="shared" si="11"/>
        <v>57</v>
      </c>
      <c r="S17">
        <v>57</v>
      </c>
      <c r="T17">
        <f t="shared" si="19"/>
        <v>855</v>
      </c>
      <c r="U17" t="str">
        <f>IF(ISTEXT(LOOKUP(,-SEARCH(" "&amp;Switches!$K$2:'Switches'!$K$60&amp;" "," "&amp;D17&amp;" "),Switches!$K$2:'Switches'!$K$60)), LOOKUP(,-SEARCH(" "&amp;Switches!$K$2:'Switches'!$K$60&amp;" "," "&amp;D17&amp;" "),Switches!$K$2:'Switches'!$K$60),"")</f>
        <v>DMX-RDM</v>
      </c>
      <c r="V17" t="str">
        <f>IFERROR(LOOKUP(,-SEARCH(" "&amp;Switches!$L$2:'Switches'!$L$1000&amp;" "," "&amp;F17&amp;" "),Switches!$L$2:'Switches'!$L$1000),"")</f>
        <v/>
      </c>
      <c r="W17" t="str">
        <f>IFERROR(LOOKUP(,-SEARCH(" "&amp;Switches!$M$2:'Switches'!$M$1000&amp;" "," "&amp;L17&amp;" "),Switches!$M$2:'Switches'!$M$1000),"")</f>
        <v>RGBW</v>
      </c>
      <c r="X17">
        <v>0.05</v>
      </c>
      <c r="Y17">
        <v>0.05</v>
      </c>
      <c r="Z17">
        <v>0.05</v>
      </c>
      <c r="AA17">
        <v>2</v>
      </c>
      <c r="AB17">
        <v>2</v>
      </c>
      <c r="AC17">
        <v>0</v>
      </c>
    </row>
    <row r="18" spans="1:29" x14ac:dyDescent="0.25">
      <c r="A18" s="1" t="s">
        <v>87</v>
      </c>
      <c r="B18" s="1" t="s">
        <v>88</v>
      </c>
      <c r="C18" t="str">
        <f t="shared" ref="C18:C40" si="20">TRIM(MID(B18,SEARCH(L18,B18)+LEN(L18)+1,500))</f>
        <v>408 7W Diffuse</v>
      </c>
      <c r="D18" t="str">
        <f t="shared" ref="D18:D40" si="21">TRIM(REPLACE(C18,SEARCH(M18,C18),LEN(M18),""))</f>
        <v>7W Diffuse</v>
      </c>
      <c r="E18" t="str">
        <f t="shared" ref="E18:E40" si="22">TRIM(REPLACE(D18,SEARCH(N18,D18),LEN(N18),""))</f>
        <v>7W</v>
      </c>
      <c r="F18" t="str">
        <f t="shared" ref="F18:F37" si="23">TRIM(REPLACE(E18,SEARCH(U18,E18),LEN(U18),""))</f>
        <v>7W</v>
      </c>
      <c r="G18" t="str">
        <f t="shared" ref="G18:G37" si="24">TRIM(REPLACE(F18,SEARCH(V18,F18),LEN(V18),""))</f>
        <v>7W</v>
      </c>
      <c r="H18" t="str">
        <f t="shared" ref="H18:H66" si="25">IFERROR(REPLACE(G18,SEARCH("W",G18),1,"Вт"), G18)</f>
        <v>7Вт</v>
      </c>
      <c r="I18" t="str">
        <f t="shared" ref="I18:I50" si="26">IFERROR(REPLACE(H18,SEARCH("Вт",H18),2,""), H18)</f>
        <v>7</v>
      </c>
      <c r="J18" t="str">
        <f t="shared" ref="J18:J60" si="27">IFERROR(2*REPLACE(I18,1,SEARCH("х",I18),""), I18)</f>
        <v>7</v>
      </c>
      <c r="K18" t="str">
        <f t="shared" ref="K18:K40" si="28">LEFT(A18,7)</f>
        <v>P866775</v>
      </c>
      <c r="L18" t="str">
        <f>LOOKUP(,-SEARCH(" "&amp;Switches!$A$2:'Switches'!$A$1000&amp;" "," "&amp;TRIM(B18)&amp;" "),Switches!$A$2:'Switches'!$A$1000)</f>
        <v>Osio Line</v>
      </c>
      <c r="M18">
        <f>IFERROR(LOOKUP(,-SEARCH(" "&amp;Switches!$B$2:'Switches'!$B$1000&amp;" "," "&amp;C18&amp;" "),Switches!$B$2:'Switches'!$B$1000), "")</f>
        <v>408</v>
      </c>
      <c r="N18" t="str">
        <f>LOOKUP(,-SEARCH(" "&amp;Switches!$C$2:'Switches'!$C$1000&amp;" "," "&amp;TRIM(B18)&amp;" "),Switches!$C$2:'Switches'!$C$1000)</f>
        <v>Diffuse</v>
      </c>
      <c r="O18" t="str">
        <f t="shared" ref="O18:O41" si="29">IF(ISNUMBER(SEARCH("RGBW",B18)), "RGBW-"&amp;N18&amp;"-"&amp;P18&amp;IF(V18="5 DEG","-5 DEG","")&amp;".ies", N18&amp;IF(V18="5 DEG","-5 DEG","")&amp;".ies")</f>
        <v>Diffuse.ies</v>
      </c>
      <c r="P18" t="s">
        <v>213</v>
      </c>
      <c r="Q18">
        <f t="shared" ref="Q18:Q26" si="30">ROUND(M18/310,0)*6</f>
        <v>6</v>
      </c>
      <c r="R18" s="6" t="str">
        <f t="shared" ref="R18:R50" si="31">J18</f>
        <v>7</v>
      </c>
      <c r="S18">
        <v>110</v>
      </c>
      <c r="T18">
        <f t="shared" ref="T18:T45" si="32">Q18*S18</f>
        <v>660</v>
      </c>
      <c r="U18" t="str">
        <f>IF(ISTEXT(LOOKUP(,-SEARCH(" "&amp;Switches!$K$2:'Switches'!$K$60&amp;" "," "&amp;D18&amp;" "),Switches!$K$2:'Switches'!$K$60)), LOOKUP(,-SEARCH(" "&amp;Switches!$K$2:'Switches'!$K$60&amp;" "," "&amp;D18&amp;" "),Switches!$K$2:'Switches'!$K$60),"")</f>
        <v/>
      </c>
      <c r="V18" t="str">
        <f>IFERROR(LOOKUP(,-SEARCH(" "&amp;Switches!$L$2:'Switches'!$L$1000&amp;" "," "&amp;F18&amp;" "),Switches!$L$2:'Switches'!$L$1000),"")</f>
        <v/>
      </c>
      <c r="W18" t="str">
        <f>IFERROR(LOOKUP(,-SEARCH(" "&amp;Switches!$M$2:'Switches'!$M$1000&amp;" "," "&amp;L18&amp;" "),Switches!$M$2:'Switches'!$M$1000),"")</f>
        <v/>
      </c>
      <c r="X18">
        <v>9.5000000000000001E-2</v>
      </c>
      <c r="Y18">
        <f t="shared" ref="Y18:Y41" si="33">M18/1000</f>
        <v>0.40799999999999997</v>
      </c>
      <c r="Z18">
        <v>7.0000000000000007E-2</v>
      </c>
      <c r="AA18">
        <v>2</v>
      </c>
      <c r="AB18">
        <v>2</v>
      </c>
      <c r="AC18">
        <v>0</v>
      </c>
    </row>
    <row r="19" spans="1:29" x14ac:dyDescent="0.25">
      <c r="A19" s="1" t="s">
        <v>86</v>
      </c>
      <c r="B19" s="1" t="s">
        <v>183</v>
      </c>
      <c r="C19" t="str">
        <f t="shared" si="20"/>
        <v>408 7W Elliptical 5 DEG</v>
      </c>
      <c r="D19" t="str">
        <f t="shared" si="21"/>
        <v>7W Elliptical 5 DEG</v>
      </c>
      <c r="E19" t="str">
        <f t="shared" si="22"/>
        <v>7W 5 DEG</v>
      </c>
      <c r="F19" t="str">
        <f t="shared" si="23"/>
        <v>7W 5 DEG</v>
      </c>
      <c r="G19" t="str">
        <f t="shared" si="24"/>
        <v>7W</v>
      </c>
      <c r="H19" t="str">
        <f t="shared" si="25"/>
        <v>7Вт</v>
      </c>
      <c r="I19" t="str">
        <f t="shared" si="26"/>
        <v>7</v>
      </c>
      <c r="J19" t="str">
        <f t="shared" si="27"/>
        <v>7</v>
      </c>
      <c r="K19" t="str">
        <f t="shared" si="28"/>
        <v>P866774</v>
      </c>
      <c r="L19" t="str">
        <f>LOOKUP(,-SEARCH(" "&amp;Switches!$A$2:'Switches'!$A$1000&amp;" "," "&amp;TRIM(B19)&amp;" "),Switches!$A$2:'Switches'!$A$1000)</f>
        <v>Osio Line</v>
      </c>
      <c r="M19">
        <f>IFERROR(LOOKUP(,-SEARCH(" "&amp;Switches!$B$2:'Switches'!$B$1000&amp;" "," "&amp;C19&amp;" "),Switches!$B$2:'Switches'!$B$1000), "")</f>
        <v>408</v>
      </c>
      <c r="N19" t="str">
        <f>LOOKUP(,-SEARCH(" "&amp;Switches!$C$2:'Switches'!$C$1000&amp;" "," "&amp;TRIM(B19)&amp;" "),Switches!$C$2:'Switches'!$C$1000)</f>
        <v>Elliptical</v>
      </c>
      <c r="O19" t="str">
        <f t="shared" si="29"/>
        <v>Elliptical-5 DEG.ies</v>
      </c>
      <c r="P19" t="s">
        <v>213</v>
      </c>
      <c r="Q19">
        <f t="shared" si="30"/>
        <v>6</v>
      </c>
      <c r="R19" s="6" t="str">
        <f t="shared" si="31"/>
        <v>7</v>
      </c>
      <c r="S19">
        <v>110</v>
      </c>
      <c r="T19">
        <f t="shared" si="32"/>
        <v>660</v>
      </c>
      <c r="U19" t="str">
        <f>IF(ISTEXT(LOOKUP(,-SEARCH(" "&amp;Switches!$K$2:'Switches'!$K$60&amp;" "," "&amp;D19&amp;" "),Switches!$K$2:'Switches'!$K$60)), LOOKUP(,-SEARCH(" "&amp;Switches!$K$2:'Switches'!$K$60&amp;" "," "&amp;D19&amp;" "),Switches!$K$2:'Switches'!$K$60),"")</f>
        <v/>
      </c>
      <c r="V19" t="str">
        <f>IFERROR(LOOKUP(,-SEARCH(" "&amp;Switches!$L$2:'Switches'!$L$1000&amp;" "," "&amp;F19&amp;" "),Switches!$L$2:'Switches'!$L$1000),"")</f>
        <v>5 DEG</v>
      </c>
      <c r="W19" t="str">
        <f>IFERROR(LOOKUP(,-SEARCH(" "&amp;Switches!$M$2:'Switches'!$M$1000&amp;" "," "&amp;L19&amp;" "),Switches!$M$2:'Switches'!$M$1000),"")</f>
        <v/>
      </c>
      <c r="X19">
        <v>9.5000000000000001E-2</v>
      </c>
      <c r="Y19">
        <f t="shared" si="33"/>
        <v>0.40799999999999997</v>
      </c>
      <c r="Z19">
        <v>7.0000000000000007E-2</v>
      </c>
      <c r="AA19">
        <v>2</v>
      </c>
      <c r="AB19">
        <v>2</v>
      </c>
      <c r="AC19">
        <v>0</v>
      </c>
    </row>
    <row r="20" spans="1:29" x14ac:dyDescent="0.25">
      <c r="A20" s="1" t="s">
        <v>84</v>
      </c>
      <c r="B20" s="1" t="s">
        <v>85</v>
      </c>
      <c r="C20" t="str">
        <f t="shared" si="20"/>
        <v>408 7W Elliptical</v>
      </c>
      <c r="D20" t="str">
        <f t="shared" si="21"/>
        <v>7W Elliptical</v>
      </c>
      <c r="E20" t="str">
        <f t="shared" si="22"/>
        <v>7W</v>
      </c>
      <c r="F20" t="str">
        <f t="shared" si="23"/>
        <v>7W</v>
      </c>
      <c r="G20" t="str">
        <f t="shared" si="24"/>
        <v>7W</v>
      </c>
      <c r="H20" t="str">
        <f t="shared" si="25"/>
        <v>7Вт</v>
      </c>
      <c r="I20" t="str">
        <f t="shared" si="26"/>
        <v>7</v>
      </c>
      <c r="J20" t="str">
        <f t="shared" si="27"/>
        <v>7</v>
      </c>
      <c r="K20" t="str">
        <f t="shared" si="28"/>
        <v>P866774</v>
      </c>
      <c r="L20" t="str">
        <f>LOOKUP(,-SEARCH(" "&amp;Switches!$A$2:'Switches'!$A$1000&amp;" "," "&amp;TRIM(B20)&amp;" "),Switches!$A$2:'Switches'!$A$1000)</f>
        <v>Osio Line</v>
      </c>
      <c r="M20">
        <f>IFERROR(LOOKUP(,-SEARCH(" "&amp;Switches!$B$2:'Switches'!$B$1000&amp;" "," "&amp;C20&amp;" "),Switches!$B$2:'Switches'!$B$1000), "")</f>
        <v>408</v>
      </c>
      <c r="N20" t="str">
        <f>LOOKUP(,-SEARCH(" "&amp;Switches!$C$2:'Switches'!$C$1000&amp;" "," "&amp;TRIM(B20)&amp;" "),Switches!$C$2:'Switches'!$C$1000)</f>
        <v>Elliptical</v>
      </c>
      <c r="O20" t="str">
        <f t="shared" si="29"/>
        <v>Elliptical.ies</v>
      </c>
      <c r="P20" t="s">
        <v>213</v>
      </c>
      <c r="Q20">
        <f t="shared" si="30"/>
        <v>6</v>
      </c>
      <c r="R20" s="6" t="str">
        <f t="shared" si="31"/>
        <v>7</v>
      </c>
      <c r="S20">
        <v>110</v>
      </c>
      <c r="T20">
        <f t="shared" si="32"/>
        <v>660</v>
      </c>
      <c r="U20" t="str">
        <f>IF(ISTEXT(LOOKUP(,-SEARCH(" "&amp;Switches!$K$2:'Switches'!$K$60&amp;" "," "&amp;D20&amp;" "),Switches!$K$2:'Switches'!$K$60)), LOOKUP(,-SEARCH(" "&amp;Switches!$K$2:'Switches'!$K$60&amp;" "," "&amp;D20&amp;" "),Switches!$K$2:'Switches'!$K$60),"")</f>
        <v/>
      </c>
      <c r="V20" t="str">
        <f>IFERROR(LOOKUP(,-SEARCH(" "&amp;Switches!$L$2:'Switches'!$L$1000&amp;" "," "&amp;F20&amp;" "),Switches!$L$2:'Switches'!$L$1000),"")</f>
        <v/>
      </c>
      <c r="W20" t="str">
        <f>IFERROR(LOOKUP(,-SEARCH(" "&amp;Switches!$M$2:'Switches'!$M$1000&amp;" "," "&amp;L20&amp;" "),Switches!$M$2:'Switches'!$M$1000),"")</f>
        <v/>
      </c>
      <c r="X20">
        <v>9.5000000000000001E-2</v>
      </c>
      <c r="Y20">
        <f t="shared" si="33"/>
        <v>0.40799999999999997</v>
      </c>
      <c r="Z20">
        <v>7.0000000000000007E-2</v>
      </c>
      <c r="AA20">
        <v>2</v>
      </c>
      <c r="AB20">
        <v>2</v>
      </c>
      <c r="AC20">
        <v>0</v>
      </c>
    </row>
    <row r="21" spans="1:29" x14ac:dyDescent="0.25">
      <c r="A21" s="1" t="s">
        <v>83</v>
      </c>
      <c r="B21" s="1" t="s">
        <v>184</v>
      </c>
      <c r="C21" t="str">
        <f t="shared" si="20"/>
        <v>408 7W Flood 5 DEG</v>
      </c>
      <c r="D21" t="str">
        <f t="shared" si="21"/>
        <v>7W Flood 5 DEG</v>
      </c>
      <c r="E21" t="str">
        <f t="shared" si="22"/>
        <v>7W 5 DEG</v>
      </c>
      <c r="F21" t="str">
        <f t="shared" si="23"/>
        <v>7W 5 DEG</v>
      </c>
      <c r="G21" t="str">
        <f t="shared" si="24"/>
        <v>7W</v>
      </c>
      <c r="H21" t="str">
        <f t="shared" si="25"/>
        <v>7Вт</v>
      </c>
      <c r="I21" t="str">
        <f t="shared" si="26"/>
        <v>7</v>
      </c>
      <c r="J21" t="str">
        <f t="shared" si="27"/>
        <v>7</v>
      </c>
      <c r="K21" t="str">
        <f t="shared" si="28"/>
        <v>P866773</v>
      </c>
      <c r="L21" t="str">
        <f>LOOKUP(,-SEARCH(" "&amp;Switches!$A$2:'Switches'!$A$1000&amp;" "," "&amp;TRIM(B21)&amp;" "),Switches!$A$2:'Switches'!$A$1000)</f>
        <v>Osio Line</v>
      </c>
      <c r="M21">
        <f>IFERROR(LOOKUP(,-SEARCH(" "&amp;Switches!$B$2:'Switches'!$B$1000&amp;" "," "&amp;C21&amp;" "),Switches!$B$2:'Switches'!$B$1000), "")</f>
        <v>408</v>
      </c>
      <c r="N21" t="str">
        <f>LOOKUP(,-SEARCH(" "&amp;Switches!$C$2:'Switches'!$C$1000&amp;" "," "&amp;TRIM(B21)&amp;" "),Switches!$C$2:'Switches'!$C$1000)</f>
        <v>Flood</v>
      </c>
      <c r="O21" t="str">
        <f t="shared" si="29"/>
        <v>Flood-5 DEG.ies</v>
      </c>
      <c r="P21" t="s">
        <v>213</v>
      </c>
      <c r="Q21">
        <f t="shared" si="30"/>
        <v>6</v>
      </c>
      <c r="R21" s="6" t="str">
        <f t="shared" si="31"/>
        <v>7</v>
      </c>
      <c r="S21">
        <v>110</v>
      </c>
      <c r="T21">
        <f t="shared" si="32"/>
        <v>660</v>
      </c>
      <c r="U21" t="str">
        <f>IF(ISTEXT(LOOKUP(,-SEARCH(" "&amp;Switches!$K$2:'Switches'!$K$60&amp;" "," "&amp;D21&amp;" "),Switches!$K$2:'Switches'!$K$60)), LOOKUP(,-SEARCH(" "&amp;Switches!$K$2:'Switches'!$K$60&amp;" "," "&amp;D21&amp;" "),Switches!$K$2:'Switches'!$K$60),"")</f>
        <v/>
      </c>
      <c r="V21" t="str">
        <f>IFERROR(LOOKUP(,-SEARCH(" "&amp;Switches!$L$2:'Switches'!$L$1000&amp;" "," "&amp;F21&amp;" "),Switches!$L$2:'Switches'!$L$1000),"")</f>
        <v>5 DEG</v>
      </c>
      <c r="W21" t="str">
        <f>IFERROR(LOOKUP(,-SEARCH(" "&amp;Switches!$M$2:'Switches'!$M$1000&amp;" "," "&amp;L21&amp;" "),Switches!$M$2:'Switches'!$M$1000),"")</f>
        <v/>
      </c>
      <c r="X21">
        <v>9.5000000000000001E-2</v>
      </c>
      <c r="Y21">
        <f t="shared" si="33"/>
        <v>0.40799999999999997</v>
      </c>
      <c r="Z21">
        <v>7.0000000000000007E-2</v>
      </c>
      <c r="AA21">
        <v>2</v>
      </c>
      <c r="AB21">
        <v>2</v>
      </c>
      <c r="AC21">
        <v>0</v>
      </c>
    </row>
    <row r="22" spans="1:29" x14ac:dyDescent="0.25">
      <c r="A22" s="1" t="s">
        <v>81</v>
      </c>
      <c r="B22" s="1" t="s">
        <v>82</v>
      </c>
      <c r="C22" t="str">
        <f t="shared" si="20"/>
        <v>408 7W Flood</v>
      </c>
      <c r="D22" t="str">
        <f t="shared" si="21"/>
        <v>7W Flood</v>
      </c>
      <c r="E22" t="str">
        <f t="shared" si="22"/>
        <v>7W</v>
      </c>
      <c r="F22" t="str">
        <f t="shared" si="23"/>
        <v>7W</v>
      </c>
      <c r="G22" t="str">
        <f t="shared" si="24"/>
        <v>7W</v>
      </c>
      <c r="H22" t="str">
        <f t="shared" si="25"/>
        <v>7Вт</v>
      </c>
      <c r="I22" t="str">
        <f t="shared" si="26"/>
        <v>7</v>
      </c>
      <c r="J22" t="str">
        <f t="shared" si="27"/>
        <v>7</v>
      </c>
      <c r="K22" t="str">
        <f t="shared" si="28"/>
        <v>P866773</v>
      </c>
      <c r="L22" t="str">
        <f>LOOKUP(,-SEARCH(" "&amp;Switches!$A$2:'Switches'!$A$1000&amp;" "," "&amp;TRIM(B22)&amp;" "),Switches!$A$2:'Switches'!$A$1000)</f>
        <v>Osio Line</v>
      </c>
      <c r="M22">
        <f>IFERROR(LOOKUP(,-SEARCH(" "&amp;Switches!$B$2:'Switches'!$B$1000&amp;" "," "&amp;C22&amp;" "),Switches!$B$2:'Switches'!$B$1000), "")</f>
        <v>408</v>
      </c>
      <c r="N22" t="str">
        <f>LOOKUP(,-SEARCH(" "&amp;Switches!$C$2:'Switches'!$C$1000&amp;" "," "&amp;TRIM(B22)&amp;" "),Switches!$C$2:'Switches'!$C$1000)</f>
        <v>Flood</v>
      </c>
      <c r="O22" t="str">
        <f t="shared" si="29"/>
        <v>Flood.ies</v>
      </c>
      <c r="P22" t="s">
        <v>213</v>
      </c>
      <c r="Q22">
        <f t="shared" si="30"/>
        <v>6</v>
      </c>
      <c r="R22" s="6" t="str">
        <f t="shared" si="31"/>
        <v>7</v>
      </c>
      <c r="S22">
        <v>110</v>
      </c>
      <c r="T22">
        <f t="shared" si="32"/>
        <v>660</v>
      </c>
      <c r="U22" t="str">
        <f>IF(ISTEXT(LOOKUP(,-SEARCH(" "&amp;Switches!$K$2:'Switches'!$K$60&amp;" "," "&amp;D22&amp;" "),Switches!$K$2:'Switches'!$K$60)), LOOKUP(,-SEARCH(" "&amp;Switches!$K$2:'Switches'!$K$60&amp;" "," "&amp;D22&amp;" "),Switches!$K$2:'Switches'!$K$60),"")</f>
        <v/>
      </c>
      <c r="V22" t="str">
        <f>IFERROR(LOOKUP(,-SEARCH(" "&amp;Switches!$L$2:'Switches'!$L$1000&amp;" "," "&amp;F22&amp;" "),Switches!$L$2:'Switches'!$L$1000),"")</f>
        <v/>
      </c>
      <c r="W22" t="str">
        <f>IFERROR(LOOKUP(,-SEARCH(" "&amp;Switches!$M$2:'Switches'!$M$1000&amp;" "," "&amp;L22&amp;" "),Switches!$M$2:'Switches'!$M$1000),"")</f>
        <v/>
      </c>
      <c r="X22">
        <v>9.5000000000000001E-2</v>
      </c>
      <c r="Y22">
        <f t="shared" si="33"/>
        <v>0.40799999999999997</v>
      </c>
      <c r="Z22">
        <v>7.0000000000000007E-2</v>
      </c>
      <c r="AA22">
        <v>2</v>
      </c>
      <c r="AB22">
        <v>2</v>
      </c>
      <c r="AC22">
        <v>0</v>
      </c>
    </row>
    <row r="23" spans="1:29" x14ac:dyDescent="0.25">
      <c r="A23" s="1" t="s">
        <v>80</v>
      </c>
      <c r="B23" s="1" t="s">
        <v>185</v>
      </c>
      <c r="C23" t="str">
        <f t="shared" si="20"/>
        <v>408 7W Medium 5 DEG</v>
      </c>
      <c r="D23" t="str">
        <f t="shared" si="21"/>
        <v>7W Medium 5 DEG</v>
      </c>
      <c r="E23" t="str">
        <f t="shared" si="22"/>
        <v>7W 5 DEG</v>
      </c>
      <c r="F23" t="str">
        <f t="shared" si="23"/>
        <v>7W 5 DEG</v>
      </c>
      <c r="G23" t="str">
        <f t="shared" si="24"/>
        <v>7W</v>
      </c>
      <c r="H23" t="str">
        <f t="shared" si="25"/>
        <v>7Вт</v>
      </c>
      <c r="I23" t="str">
        <f t="shared" si="26"/>
        <v>7</v>
      </c>
      <c r="J23" t="str">
        <f t="shared" si="27"/>
        <v>7</v>
      </c>
      <c r="K23" t="str">
        <f t="shared" si="28"/>
        <v>P866772</v>
      </c>
      <c r="L23" t="str">
        <f>LOOKUP(,-SEARCH(" "&amp;Switches!$A$2:'Switches'!$A$1000&amp;" "," "&amp;TRIM(B23)&amp;" "),Switches!$A$2:'Switches'!$A$1000)</f>
        <v>Osio Line</v>
      </c>
      <c r="M23">
        <f>IFERROR(LOOKUP(,-SEARCH(" "&amp;Switches!$B$2:'Switches'!$B$1000&amp;" "," "&amp;C23&amp;" "),Switches!$B$2:'Switches'!$B$1000), "")</f>
        <v>408</v>
      </c>
      <c r="N23" t="str">
        <f>LOOKUP(,-SEARCH(" "&amp;Switches!$C$2:'Switches'!$C$1000&amp;" "," "&amp;TRIM(B23)&amp;" "),Switches!$C$2:'Switches'!$C$1000)</f>
        <v>Medium</v>
      </c>
      <c r="O23" t="str">
        <f t="shared" si="29"/>
        <v>Medium-5 DEG.ies</v>
      </c>
      <c r="P23" t="s">
        <v>213</v>
      </c>
      <c r="Q23">
        <f t="shared" si="30"/>
        <v>6</v>
      </c>
      <c r="R23" s="6" t="str">
        <f t="shared" si="31"/>
        <v>7</v>
      </c>
      <c r="S23">
        <v>110</v>
      </c>
      <c r="T23">
        <f t="shared" si="32"/>
        <v>660</v>
      </c>
      <c r="U23" t="str">
        <f>IF(ISTEXT(LOOKUP(,-SEARCH(" "&amp;Switches!$K$2:'Switches'!$K$60&amp;" "," "&amp;D23&amp;" "),Switches!$K$2:'Switches'!$K$60)), LOOKUP(,-SEARCH(" "&amp;Switches!$K$2:'Switches'!$K$60&amp;" "," "&amp;D23&amp;" "),Switches!$K$2:'Switches'!$K$60),"")</f>
        <v/>
      </c>
      <c r="V23" t="str">
        <f>IFERROR(LOOKUP(,-SEARCH(" "&amp;Switches!$L$2:'Switches'!$L$1000&amp;" "," "&amp;F23&amp;" "),Switches!$L$2:'Switches'!$L$1000),"")</f>
        <v>5 DEG</v>
      </c>
      <c r="W23" t="str">
        <f>IFERROR(LOOKUP(,-SEARCH(" "&amp;Switches!$M$2:'Switches'!$M$1000&amp;" "," "&amp;L23&amp;" "),Switches!$M$2:'Switches'!$M$1000),"")</f>
        <v/>
      </c>
      <c r="X23">
        <v>9.5000000000000001E-2</v>
      </c>
      <c r="Y23">
        <f t="shared" si="33"/>
        <v>0.40799999999999997</v>
      </c>
      <c r="Z23">
        <v>7.0000000000000007E-2</v>
      </c>
      <c r="AA23">
        <v>2</v>
      </c>
      <c r="AB23">
        <v>2</v>
      </c>
      <c r="AC23">
        <v>0</v>
      </c>
    </row>
    <row r="24" spans="1:29" x14ac:dyDescent="0.25">
      <c r="A24" s="1" t="s">
        <v>78</v>
      </c>
      <c r="B24" s="1" t="s">
        <v>79</v>
      </c>
      <c r="C24" t="str">
        <f t="shared" si="20"/>
        <v>408 7W Medium</v>
      </c>
      <c r="D24" t="str">
        <f t="shared" si="21"/>
        <v>7W Medium</v>
      </c>
      <c r="E24" t="str">
        <f t="shared" si="22"/>
        <v>7W</v>
      </c>
      <c r="F24" t="str">
        <f t="shared" si="23"/>
        <v>7W</v>
      </c>
      <c r="G24" t="str">
        <f t="shared" si="24"/>
        <v>7W</v>
      </c>
      <c r="H24" t="str">
        <f t="shared" si="25"/>
        <v>7Вт</v>
      </c>
      <c r="I24" t="str">
        <f t="shared" si="26"/>
        <v>7</v>
      </c>
      <c r="J24" t="str">
        <f t="shared" si="27"/>
        <v>7</v>
      </c>
      <c r="K24" t="str">
        <f t="shared" si="28"/>
        <v>P866772</v>
      </c>
      <c r="L24" t="str">
        <f>LOOKUP(,-SEARCH(" "&amp;Switches!$A$2:'Switches'!$A$1000&amp;" "," "&amp;TRIM(B24)&amp;" "),Switches!$A$2:'Switches'!$A$1000)</f>
        <v>Osio Line</v>
      </c>
      <c r="M24">
        <f>IFERROR(LOOKUP(,-SEARCH(" "&amp;Switches!$B$2:'Switches'!$B$1000&amp;" "," "&amp;C24&amp;" "),Switches!$B$2:'Switches'!$B$1000), "")</f>
        <v>408</v>
      </c>
      <c r="N24" t="str">
        <f>LOOKUP(,-SEARCH(" "&amp;Switches!$C$2:'Switches'!$C$1000&amp;" "," "&amp;TRIM(B24)&amp;" "),Switches!$C$2:'Switches'!$C$1000)</f>
        <v>Medium</v>
      </c>
      <c r="O24" t="str">
        <f t="shared" si="29"/>
        <v>Medium.ies</v>
      </c>
      <c r="P24" t="s">
        <v>213</v>
      </c>
      <c r="Q24">
        <f t="shared" si="30"/>
        <v>6</v>
      </c>
      <c r="R24" s="6" t="str">
        <f t="shared" si="31"/>
        <v>7</v>
      </c>
      <c r="S24">
        <v>110</v>
      </c>
      <c r="T24">
        <f t="shared" si="32"/>
        <v>660</v>
      </c>
      <c r="U24" t="str">
        <f>IF(ISTEXT(LOOKUP(,-SEARCH(" "&amp;Switches!$K$2:'Switches'!$K$60&amp;" "," "&amp;D24&amp;" "),Switches!$K$2:'Switches'!$K$60)), LOOKUP(,-SEARCH(" "&amp;Switches!$K$2:'Switches'!$K$60&amp;" "," "&amp;D24&amp;" "),Switches!$K$2:'Switches'!$K$60),"")</f>
        <v/>
      </c>
      <c r="V24" t="str">
        <f>IFERROR(LOOKUP(,-SEARCH(" "&amp;Switches!$L$2:'Switches'!$L$1000&amp;" "," "&amp;F24&amp;" "),Switches!$L$2:'Switches'!$L$1000),"")</f>
        <v/>
      </c>
      <c r="W24" t="str">
        <f>IFERROR(LOOKUP(,-SEARCH(" "&amp;Switches!$M$2:'Switches'!$M$1000&amp;" "," "&amp;L24&amp;" "),Switches!$M$2:'Switches'!$M$1000),"")</f>
        <v/>
      </c>
      <c r="X24">
        <v>9.5000000000000001E-2</v>
      </c>
      <c r="Y24">
        <f t="shared" si="33"/>
        <v>0.40799999999999997</v>
      </c>
      <c r="Z24">
        <v>7.0000000000000007E-2</v>
      </c>
      <c r="AA24">
        <v>2</v>
      </c>
      <c r="AB24">
        <v>2</v>
      </c>
      <c r="AC24">
        <v>0</v>
      </c>
    </row>
    <row r="25" spans="1:29" x14ac:dyDescent="0.25">
      <c r="A25" s="1" t="s">
        <v>77</v>
      </c>
      <c r="B25" s="1" t="s">
        <v>186</v>
      </c>
      <c r="C25" t="str">
        <f t="shared" si="20"/>
        <v>408 7W Spot 5 DEG</v>
      </c>
      <c r="D25" t="str">
        <f t="shared" si="21"/>
        <v>7W Spot 5 DEG</v>
      </c>
      <c r="E25" t="str">
        <f t="shared" si="22"/>
        <v>7W 5 DEG</v>
      </c>
      <c r="F25" t="str">
        <f t="shared" si="23"/>
        <v>7W 5 DEG</v>
      </c>
      <c r="G25" t="str">
        <f t="shared" si="24"/>
        <v>7W</v>
      </c>
      <c r="H25" t="str">
        <f t="shared" si="25"/>
        <v>7Вт</v>
      </c>
      <c r="I25" t="str">
        <f t="shared" si="26"/>
        <v>7</v>
      </c>
      <c r="J25" t="str">
        <f t="shared" si="27"/>
        <v>7</v>
      </c>
      <c r="K25" t="str">
        <f t="shared" si="28"/>
        <v>P866771</v>
      </c>
      <c r="L25" t="str">
        <f>LOOKUP(,-SEARCH(" "&amp;Switches!$A$2:'Switches'!$A$1000&amp;" "," "&amp;TRIM(B25)&amp;" "),Switches!$A$2:'Switches'!$A$1000)</f>
        <v>Osio Line</v>
      </c>
      <c r="M25">
        <f>IFERROR(LOOKUP(,-SEARCH(" "&amp;Switches!$B$2:'Switches'!$B$1000&amp;" "," "&amp;C25&amp;" "),Switches!$B$2:'Switches'!$B$1000), "")</f>
        <v>408</v>
      </c>
      <c r="N25" t="str">
        <f>LOOKUP(,-SEARCH(" "&amp;Switches!$C$2:'Switches'!$C$1000&amp;" "," "&amp;TRIM(B25)&amp;" "),Switches!$C$2:'Switches'!$C$1000)</f>
        <v>Spot</v>
      </c>
      <c r="O25" t="str">
        <f t="shared" si="29"/>
        <v>Spot-5 DEG.ies</v>
      </c>
      <c r="P25" t="s">
        <v>213</v>
      </c>
      <c r="Q25">
        <f t="shared" si="30"/>
        <v>6</v>
      </c>
      <c r="R25" s="6" t="str">
        <f t="shared" si="31"/>
        <v>7</v>
      </c>
      <c r="S25">
        <v>110</v>
      </c>
      <c r="T25">
        <f t="shared" si="32"/>
        <v>660</v>
      </c>
      <c r="U25" t="str">
        <f>IF(ISTEXT(LOOKUP(,-SEARCH(" "&amp;Switches!$K$2:'Switches'!$K$60&amp;" "," "&amp;D25&amp;" "),Switches!$K$2:'Switches'!$K$60)), LOOKUP(,-SEARCH(" "&amp;Switches!$K$2:'Switches'!$K$60&amp;" "," "&amp;D25&amp;" "),Switches!$K$2:'Switches'!$K$60),"")</f>
        <v/>
      </c>
      <c r="V25" t="str">
        <f>IFERROR(LOOKUP(,-SEARCH(" "&amp;Switches!$L$2:'Switches'!$L$1000&amp;" "," "&amp;F25&amp;" "),Switches!$L$2:'Switches'!$L$1000),"")</f>
        <v>5 DEG</v>
      </c>
      <c r="W25" t="str">
        <f>IFERROR(LOOKUP(,-SEARCH(" "&amp;Switches!$M$2:'Switches'!$M$1000&amp;" "," "&amp;L25&amp;" "),Switches!$M$2:'Switches'!$M$1000),"")</f>
        <v/>
      </c>
      <c r="X25">
        <v>9.5000000000000001E-2</v>
      </c>
      <c r="Y25">
        <f t="shared" si="33"/>
        <v>0.40799999999999997</v>
      </c>
      <c r="Z25">
        <v>7.0000000000000007E-2</v>
      </c>
      <c r="AA25">
        <v>2</v>
      </c>
      <c r="AB25">
        <v>2</v>
      </c>
      <c r="AC25">
        <v>0</v>
      </c>
    </row>
    <row r="26" spans="1:29" x14ac:dyDescent="0.25">
      <c r="A26" s="1" t="s">
        <v>75</v>
      </c>
      <c r="B26" s="1" t="s">
        <v>76</v>
      </c>
      <c r="C26" t="str">
        <f t="shared" si="20"/>
        <v>408 7W Spot</v>
      </c>
      <c r="D26" t="str">
        <f t="shared" si="21"/>
        <v>7W Spot</v>
      </c>
      <c r="E26" t="str">
        <f t="shared" si="22"/>
        <v>7W</v>
      </c>
      <c r="F26" t="str">
        <f t="shared" si="23"/>
        <v>7W</v>
      </c>
      <c r="G26" t="str">
        <f t="shared" si="24"/>
        <v>7W</v>
      </c>
      <c r="H26" t="str">
        <f t="shared" si="25"/>
        <v>7Вт</v>
      </c>
      <c r="I26" t="str">
        <f t="shared" si="26"/>
        <v>7</v>
      </c>
      <c r="J26" t="str">
        <f t="shared" si="27"/>
        <v>7</v>
      </c>
      <c r="K26" t="str">
        <f t="shared" si="28"/>
        <v>P866771</v>
      </c>
      <c r="L26" t="str">
        <f>LOOKUP(,-SEARCH(" "&amp;Switches!$A$2:'Switches'!$A$1000&amp;" "," "&amp;TRIM(B26)&amp;" "),Switches!$A$2:'Switches'!$A$1000)</f>
        <v>Osio Line</v>
      </c>
      <c r="M26">
        <f>IFERROR(LOOKUP(,-SEARCH(" "&amp;Switches!$B$2:'Switches'!$B$1000&amp;" "," "&amp;C26&amp;" "),Switches!$B$2:'Switches'!$B$1000), "")</f>
        <v>408</v>
      </c>
      <c r="N26" t="str">
        <f>LOOKUP(,-SEARCH(" "&amp;Switches!$C$2:'Switches'!$C$1000&amp;" "," "&amp;TRIM(B26)&amp;" "),Switches!$C$2:'Switches'!$C$1000)</f>
        <v>Spot</v>
      </c>
      <c r="O26" t="str">
        <f t="shared" si="29"/>
        <v>Spot.ies</v>
      </c>
      <c r="P26" t="s">
        <v>213</v>
      </c>
      <c r="Q26">
        <f t="shared" si="30"/>
        <v>6</v>
      </c>
      <c r="R26" s="6" t="str">
        <f t="shared" si="31"/>
        <v>7</v>
      </c>
      <c r="S26">
        <v>110</v>
      </c>
      <c r="T26">
        <f t="shared" si="32"/>
        <v>660</v>
      </c>
      <c r="U26" t="str">
        <f>IF(ISTEXT(LOOKUP(,-SEARCH(" "&amp;Switches!$K$2:'Switches'!$K$60&amp;" "," "&amp;D26&amp;" "),Switches!$K$2:'Switches'!$K$60)), LOOKUP(,-SEARCH(" "&amp;Switches!$K$2:'Switches'!$K$60&amp;" "," "&amp;D26&amp;" "),Switches!$K$2:'Switches'!$K$60),"")</f>
        <v/>
      </c>
      <c r="V26" t="str">
        <f>IFERROR(LOOKUP(,-SEARCH(" "&amp;Switches!$L$2:'Switches'!$L$1000&amp;" "," "&amp;F26&amp;" "),Switches!$L$2:'Switches'!$L$1000),"")</f>
        <v/>
      </c>
      <c r="W26" t="str">
        <f>IFERROR(LOOKUP(,-SEARCH(" "&amp;Switches!$M$2:'Switches'!$M$1000&amp;" "," "&amp;L26&amp;" "),Switches!$M$2:'Switches'!$M$1000),"")</f>
        <v/>
      </c>
      <c r="X26">
        <v>9.5000000000000001E-2</v>
      </c>
      <c r="Y26">
        <f t="shared" si="33"/>
        <v>0.40799999999999997</v>
      </c>
      <c r="Z26">
        <v>7.0000000000000007E-2</v>
      </c>
      <c r="AA26">
        <v>2</v>
      </c>
      <c r="AB26">
        <v>2</v>
      </c>
      <c r="AC26">
        <v>0</v>
      </c>
    </row>
    <row r="27" spans="1:29" x14ac:dyDescent="0.25">
      <c r="A27" s="1" t="s">
        <v>163</v>
      </c>
      <c r="B27" s="1" t="s">
        <v>187</v>
      </c>
      <c r="C27" t="str">
        <f t="shared" si="20"/>
        <v>1608 57W Diffuse 5 DEG DMX-RDM</v>
      </c>
      <c r="D27" t="str">
        <f t="shared" si="21"/>
        <v>57W Diffuse 5 DEG DMX-RDM</v>
      </c>
      <c r="E27" t="str">
        <f t="shared" si="22"/>
        <v>57W 5 DEG DMX-RDM</v>
      </c>
      <c r="F27" t="str">
        <f t="shared" si="23"/>
        <v>57W 5 DEG</v>
      </c>
      <c r="G27" t="str">
        <f t="shared" si="24"/>
        <v>57W</v>
      </c>
      <c r="H27" t="str">
        <f t="shared" si="25"/>
        <v>57Вт</v>
      </c>
      <c r="I27" t="str">
        <f t="shared" si="26"/>
        <v>57</v>
      </c>
      <c r="J27" t="str">
        <f t="shared" si="27"/>
        <v>57</v>
      </c>
      <c r="K27" t="str">
        <f t="shared" si="28"/>
        <v>P866795</v>
      </c>
      <c r="L27" t="str">
        <f>LOOKUP(,-SEARCH(" "&amp;Switches!$A$2:'Switches'!$A$1000&amp;" "," "&amp;TRIM(B27)&amp;" "),Switches!$A$2:'Switches'!$A$1000)</f>
        <v>Osio Line RGBW</v>
      </c>
      <c r="M27">
        <f>IFERROR(LOOKUP(,-SEARCH(" "&amp;Switches!$B$2:'Switches'!$B$1000&amp;" "," "&amp;C27&amp;" "),Switches!$B$2:'Switches'!$B$1000), "")</f>
        <v>1608</v>
      </c>
      <c r="N27" t="str">
        <f>LOOKUP(,-SEARCH(" "&amp;Switches!$C$2:'Switches'!$C$1000&amp;" "," "&amp;TRIM(B27)&amp;" "),Switches!$C$2:'Switches'!$C$1000)</f>
        <v>Diffuse</v>
      </c>
      <c r="O27" t="str">
        <f t="shared" si="29"/>
        <v>RGBW-Diffuse-red-5 DEG.ies</v>
      </c>
      <c r="P27" t="s">
        <v>71</v>
      </c>
      <c r="Q27">
        <f>ROUND(M27/310,0)*3</f>
        <v>15</v>
      </c>
      <c r="R27" s="6" t="str">
        <f t="shared" si="31"/>
        <v>57</v>
      </c>
      <c r="S27">
        <v>57</v>
      </c>
      <c r="T27">
        <f t="shared" si="32"/>
        <v>855</v>
      </c>
      <c r="U27" t="str">
        <f>IF(ISTEXT(LOOKUP(,-SEARCH(" "&amp;Switches!$K$2:'Switches'!$K$60&amp;" "," "&amp;D27&amp;" "),Switches!$K$2:'Switches'!$K$60)), LOOKUP(,-SEARCH(" "&amp;Switches!$K$2:'Switches'!$K$60&amp;" "," "&amp;D27&amp;" "),Switches!$K$2:'Switches'!$K$60),"")</f>
        <v>DMX-RDM</v>
      </c>
      <c r="V27" t="str">
        <f>IFERROR(LOOKUP(,-SEARCH(" "&amp;Switches!$L$2:'Switches'!$L$1000&amp;" "," "&amp;F27&amp;" "),Switches!$L$2:'Switches'!$L$1000),"")</f>
        <v>5 DEG</v>
      </c>
      <c r="W27" t="str">
        <f>IFERROR(LOOKUP(,-SEARCH(" "&amp;Switches!$M$2:'Switches'!$M$1000&amp;" "," "&amp;L27&amp;" "),Switches!$M$2:'Switches'!$M$1000),"")</f>
        <v>RGBW</v>
      </c>
      <c r="X27">
        <v>9.5000000000000001E-2</v>
      </c>
      <c r="Y27">
        <f t="shared" si="33"/>
        <v>1.6080000000000001</v>
      </c>
      <c r="Z27">
        <v>7.0000000000000007E-2</v>
      </c>
      <c r="AA27">
        <v>2</v>
      </c>
      <c r="AB27">
        <v>2</v>
      </c>
      <c r="AC27">
        <v>0</v>
      </c>
    </row>
    <row r="28" spans="1:29" x14ac:dyDescent="0.25">
      <c r="A28" s="1" t="s">
        <v>161</v>
      </c>
      <c r="B28" s="1" t="s">
        <v>162</v>
      </c>
      <c r="C28" t="str">
        <f t="shared" si="20"/>
        <v>1608 57W Diffuse DMX-RDM</v>
      </c>
      <c r="D28" t="str">
        <f t="shared" si="21"/>
        <v>57W Diffuse DMX-RDM</v>
      </c>
      <c r="E28" t="str">
        <f t="shared" si="22"/>
        <v>57W DMX-RDM</v>
      </c>
      <c r="F28" t="str">
        <f t="shared" si="23"/>
        <v>57W</v>
      </c>
      <c r="G28" t="str">
        <f t="shared" si="24"/>
        <v>57W</v>
      </c>
      <c r="H28" t="str">
        <f t="shared" si="25"/>
        <v>57Вт</v>
      </c>
      <c r="I28" t="str">
        <f t="shared" si="26"/>
        <v>57</v>
      </c>
      <c r="J28" t="str">
        <f t="shared" si="27"/>
        <v>57</v>
      </c>
      <c r="K28" t="str">
        <f t="shared" si="28"/>
        <v>P866795</v>
      </c>
      <c r="L28" t="str">
        <f>LOOKUP(,-SEARCH(" "&amp;Switches!$A$2:'Switches'!$A$1000&amp;" "," "&amp;TRIM(B28)&amp;" "),Switches!$A$2:'Switches'!$A$1000)</f>
        <v>Osio Line RGBW</v>
      </c>
      <c r="M28">
        <f>IFERROR(LOOKUP(,-SEARCH(" "&amp;Switches!$B$2:'Switches'!$B$1000&amp;" "," "&amp;C28&amp;" "),Switches!$B$2:'Switches'!$B$1000), "")</f>
        <v>1608</v>
      </c>
      <c r="N28" t="str">
        <f>LOOKUP(,-SEARCH(" "&amp;Switches!$C$2:'Switches'!$C$1000&amp;" "," "&amp;TRIM(B28)&amp;" "),Switches!$C$2:'Switches'!$C$1000)</f>
        <v>Diffuse</v>
      </c>
      <c r="O28" t="str">
        <f t="shared" si="29"/>
        <v>RGBW-Diffuse-red.ies</v>
      </c>
      <c r="P28" t="s">
        <v>71</v>
      </c>
      <c r="Q28">
        <f t="shared" ref="Q28:Q76" si="34">ROUND(M28/310,0)*3</f>
        <v>15</v>
      </c>
      <c r="R28" s="6" t="str">
        <f t="shared" si="31"/>
        <v>57</v>
      </c>
      <c r="S28">
        <v>57</v>
      </c>
      <c r="T28">
        <f t="shared" si="32"/>
        <v>855</v>
      </c>
      <c r="U28" t="str">
        <f>IF(ISTEXT(LOOKUP(,-SEARCH(" "&amp;Switches!$K$2:'Switches'!$K$60&amp;" "," "&amp;D28&amp;" "),Switches!$K$2:'Switches'!$K$60)), LOOKUP(,-SEARCH(" "&amp;Switches!$K$2:'Switches'!$K$60&amp;" "," "&amp;D28&amp;" "),Switches!$K$2:'Switches'!$K$60),"")</f>
        <v>DMX-RDM</v>
      </c>
      <c r="V28" t="str">
        <f>IFERROR(LOOKUP(,-SEARCH(" "&amp;Switches!$L$2:'Switches'!$L$1000&amp;" "," "&amp;F28&amp;" "),Switches!$L$2:'Switches'!$L$1000),"")</f>
        <v/>
      </c>
      <c r="W28" t="str">
        <f>IFERROR(LOOKUP(,-SEARCH(" "&amp;Switches!$M$2:'Switches'!$M$1000&amp;" "," "&amp;L28&amp;" "),Switches!$M$2:'Switches'!$M$1000),"")</f>
        <v>RGBW</v>
      </c>
      <c r="X28">
        <v>9.5000000000000001E-2</v>
      </c>
      <c r="Y28">
        <f t="shared" si="33"/>
        <v>1.6080000000000001</v>
      </c>
      <c r="Z28">
        <v>7.0000000000000007E-2</v>
      </c>
      <c r="AA28">
        <v>2</v>
      </c>
      <c r="AB28">
        <v>2</v>
      </c>
      <c r="AC28">
        <v>0</v>
      </c>
    </row>
    <row r="29" spans="1:29" x14ac:dyDescent="0.25">
      <c r="A29" s="1" t="s">
        <v>160</v>
      </c>
      <c r="B29" s="1" t="s">
        <v>188</v>
      </c>
      <c r="C29" t="str">
        <f t="shared" si="20"/>
        <v>1608 57W Elliptical DMX-RDM 5 DEG</v>
      </c>
      <c r="D29" t="str">
        <f t="shared" si="21"/>
        <v>57W Elliptical DMX-RDM 5 DEG</v>
      </c>
      <c r="E29" t="str">
        <f t="shared" si="22"/>
        <v>57W DMX-RDM 5 DEG</v>
      </c>
      <c r="F29" t="str">
        <f t="shared" si="23"/>
        <v>57W 5 DEG</v>
      </c>
      <c r="G29" t="str">
        <f t="shared" si="24"/>
        <v>57W</v>
      </c>
      <c r="H29" t="str">
        <f t="shared" si="25"/>
        <v>57Вт</v>
      </c>
      <c r="I29" t="str">
        <f t="shared" si="26"/>
        <v>57</v>
      </c>
      <c r="J29" t="str">
        <f t="shared" si="27"/>
        <v>57</v>
      </c>
      <c r="K29" t="str">
        <f t="shared" si="28"/>
        <v>P866794</v>
      </c>
      <c r="L29" t="str">
        <f>LOOKUP(,-SEARCH(" "&amp;Switches!$A$2:'Switches'!$A$1000&amp;" "," "&amp;TRIM(B29)&amp;" "),Switches!$A$2:'Switches'!$A$1000)</f>
        <v>Osio Line RGBW</v>
      </c>
      <c r="M29">
        <f>IFERROR(LOOKUP(,-SEARCH(" "&amp;Switches!$B$2:'Switches'!$B$1000&amp;" "," "&amp;C29&amp;" "),Switches!$B$2:'Switches'!$B$1000), "")</f>
        <v>1608</v>
      </c>
      <c r="N29" t="str">
        <f>LOOKUP(,-SEARCH(" "&amp;Switches!$C$2:'Switches'!$C$1000&amp;" "," "&amp;TRIM(B29)&amp;" "),Switches!$C$2:'Switches'!$C$1000)</f>
        <v>Elliptical</v>
      </c>
      <c r="O29" t="str">
        <f t="shared" si="29"/>
        <v>RGBW-Elliptical-red-5 DEG.ies</v>
      </c>
      <c r="P29" t="s">
        <v>71</v>
      </c>
      <c r="Q29">
        <f t="shared" si="34"/>
        <v>15</v>
      </c>
      <c r="R29" s="6" t="str">
        <f t="shared" si="31"/>
        <v>57</v>
      </c>
      <c r="S29">
        <v>57</v>
      </c>
      <c r="T29">
        <f t="shared" si="32"/>
        <v>855</v>
      </c>
      <c r="U29" t="str">
        <f>IF(ISTEXT(LOOKUP(,-SEARCH(" "&amp;Switches!$K$2:'Switches'!$K$60&amp;" "," "&amp;D29&amp;" "),Switches!$K$2:'Switches'!$K$60)), LOOKUP(,-SEARCH(" "&amp;Switches!$K$2:'Switches'!$K$60&amp;" "," "&amp;D29&amp;" "),Switches!$K$2:'Switches'!$K$60),"")</f>
        <v>DMX-RDM</v>
      </c>
      <c r="V29" t="str">
        <f>IFERROR(LOOKUP(,-SEARCH(" "&amp;Switches!$L$2:'Switches'!$L$1000&amp;" "," "&amp;F29&amp;" "),Switches!$L$2:'Switches'!$L$1000),"")</f>
        <v>5 DEG</v>
      </c>
      <c r="W29" t="str">
        <f>IFERROR(LOOKUP(,-SEARCH(" "&amp;Switches!$M$2:'Switches'!$M$1000&amp;" "," "&amp;L29&amp;" "),Switches!$M$2:'Switches'!$M$1000),"")</f>
        <v>RGBW</v>
      </c>
      <c r="X29">
        <v>9.5000000000000001E-2</v>
      </c>
      <c r="Y29">
        <f t="shared" si="33"/>
        <v>1.6080000000000001</v>
      </c>
      <c r="Z29">
        <v>7.0000000000000007E-2</v>
      </c>
      <c r="AA29">
        <v>2</v>
      </c>
      <c r="AB29">
        <v>2</v>
      </c>
      <c r="AC29">
        <v>0</v>
      </c>
    </row>
    <row r="30" spans="1:29" x14ac:dyDescent="0.25">
      <c r="A30" s="1" t="s">
        <v>158</v>
      </c>
      <c r="B30" s="1" t="s">
        <v>159</v>
      </c>
      <c r="C30" t="str">
        <f t="shared" si="20"/>
        <v>1608 57W Elliptical DMX-RDM</v>
      </c>
      <c r="D30" t="str">
        <f t="shared" si="21"/>
        <v>57W Elliptical DMX-RDM</v>
      </c>
      <c r="E30" t="str">
        <f t="shared" si="22"/>
        <v>57W DMX-RDM</v>
      </c>
      <c r="F30" t="str">
        <f t="shared" si="23"/>
        <v>57W</v>
      </c>
      <c r="G30" t="str">
        <f t="shared" si="24"/>
        <v>57W</v>
      </c>
      <c r="H30" t="str">
        <f t="shared" si="25"/>
        <v>57Вт</v>
      </c>
      <c r="I30" t="str">
        <f t="shared" si="26"/>
        <v>57</v>
      </c>
      <c r="J30" t="str">
        <f t="shared" si="27"/>
        <v>57</v>
      </c>
      <c r="K30" t="str">
        <f t="shared" si="28"/>
        <v>P866794</v>
      </c>
      <c r="L30" t="str">
        <f>LOOKUP(,-SEARCH(" "&amp;Switches!$A$2:'Switches'!$A$1000&amp;" "," "&amp;TRIM(B30)&amp;" "),Switches!$A$2:'Switches'!$A$1000)</f>
        <v>Osio Line RGBW</v>
      </c>
      <c r="M30">
        <f>IFERROR(LOOKUP(,-SEARCH(" "&amp;Switches!$B$2:'Switches'!$B$1000&amp;" "," "&amp;C30&amp;" "),Switches!$B$2:'Switches'!$B$1000), "")</f>
        <v>1608</v>
      </c>
      <c r="N30" t="str">
        <f>LOOKUP(,-SEARCH(" "&amp;Switches!$C$2:'Switches'!$C$1000&amp;" "," "&amp;TRIM(B30)&amp;" "),Switches!$C$2:'Switches'!$C$1000)</f>
        <v>Elliptical</v>
      </c>
      <c r="O30" t="str">
        <f t="shared" si="29"/>
        <v>RGBW-Elliptical-red.ies</v>
      </c>
      <c r="P30" t="s">
        <v>71</v>
      </c>
      <c r="Q30">
        <f t="shared" si="34"/>
        <v>15</v>
      </c>
      <c r="R30" s="6" t="str">
        <f t="shared" si="31"/>
        <v>57</v>
      </c>
      <c r="S30">
        <v>57</v>
      </c>
      <c r="T30">
        <f t="shared" si="32"/>
        <v>855</v>
      </c>
      <c r="U30" t="str">
        <f>IF(ISTEXT(LOOKUP(,-SEARCH(" "&amp;Switches!$K$2:'Switches'!$K$60&amp;" "," "&amp;D30&amp;" "),Switches!$K$2:'Switches'!$K$60)), LOOKUP(,-SEARCH(" "&amp;Switches!$K$2:'Switches'!$K$60&amp;" "," "&amp;D30&amp;" "),Switches!$K$2:'Switches'!$K$60),"")</f>
        <v>DMX-RDM</v>
      </c>
      <c r="V30" t="str">
        <f>IFERROR(LOOKUP(,-SEARCH(" "&amp;Switches!$L$2:'Switches'!$L$1000&amp;" "," "&amp;F30&amp;" "),Switches!$L$2:'Switches'!$L$1000),"")</f>
        <v/>
      </c>
      <c r="W30" t="str">
        <f>IFERROR(LOOKUP(,-SEARCH(" "&amp;Switches!$M$2:'Switches'!$M$1000&amp;" "," "&amp;L30&amp;" "),Switches!$M$2:'Switches'!$M$1000),"")</f>
        <v>RGBW</v>
      </c>
      <c r="X30">
        <v>9.5000000000000001E-2</v>
      </c>
      <c r="Y30">
        <f t="shared" si="33"/>
        <v>1.6080000000000001</v>
      </c>
      <c r="Z30">
        <v>7.0000000000000007E-2</v>
      </c>
      <c r="AA30">
        <v>2</v>
      </c>
      <c r="AB30">
        <v>2</v>
      </c>
      <c r="AC30">
        <v>0</v>
      </c>
    </row>
    <row r="31" spans="1:29" x14ac:dyDescent="0.25">
      <c r="A31" s="1" t="s">
        <v>157</v>
      </c>
      <c r="B31" s="1" t="s">
        <v>189</v>
      </c>
      <c r="C31" t="str">
        <f t="shared" si="20"/>
        <v>1608 57W Flood DMX-RDM 5 DEG</v>
      </c>
      <c r="D31" t="str">
        <f t="shared" si="21"/>
        <v>57W Flood DMX-RDM 5 DEG</v>
      </c>
      <c r="E31" t="str">
        <f t="shared" si="22"/>
        <v>57W DMX-RDM 5 DEG</v>
      </c>
      <c r="F31" t="str">
        <f t="shared" si="23"/>
        <v>57W 5 DEG</v>
      </c>
      <c r="G31" t="str">
        <f t="shared" si="24"/>
        <v>57W</v>
      </c>
      <c r="H31" t="str">
        <f t="shared" si="25"/>
        <v>57Вт</v>
      </c>
      <c r="I31" t="str">
        <f t="shared" si="26"/>
        <v>57</v>
      </c>
      <c r="J31" t="str">
        <f t="shared" si="27"/>
        <v>57</v>
      </c>
      <c r="K31" t="str">
        <f t="shared" si="28"/>
        <v>P866793</v>
      </c>
      <c r="L31" t="str">
        <f>LOOKUP(,-SEARCH(" "&amp;Switches!$A$2:'Switches'!$A$1000&amp;" "," "&amp;TRIM(B31)&amp;" "),Switches!$A$2:'Switches'!$A$1000)</f>
        <v>Osio Line RGBW</v>
      </c>
      <c r="M31">
        <f>IFERROR(LOOKUP(,-SEARCH(" "&amp;Switches!$B$2:'Switches'!$B$1000&amp;" "," "&amp;C31&amp;" "),Switches!$B$2:'Switches'!$B$1000), "")</f>
        <v>1608</v>
      </c>
      <c r="N31" t="str">
        <f>LOOKUP(,-SEARCH(" "&amp;Switches!$C$2:'Switches'!$C$1000&amp;" "," "&amp;TRIM(B31)&amp;" "),Switches!$C$2:'Switches'!$C$1000)</f>
        <v>Flood</v>
      </c>
      <c r="O31" t="str">
        <f t="shared" si="29"/>
        <v>RGBW-Flood-red-5 DEG.ies</v>
      </c>
      <c r="P31" t="s">
        <v>71</v>
      </c>
      <c r="Q31">
        <f t="shared" si="34"/>
        <v>15</v>
      </c>
      <c r="R31" s="6" t="str">
        <f t="shared" si="31"/>
        <v>57</v>
      </c>
      <c r="S31">
        <v>57</v>
      </c>
      <c r="T31">
        <f t="shared" si="32"/>
        <v>855</v>
      </c>
      <c r="U31" t="str">
        <f>IF(ISTEXT(LOOKUP(,-SEARCH(" "&amp;Switches!$K$2:'Switches'!$K$60&amp;" "," "&amp;D31&amp;" "),Switches!$K$2:'Switches'!$K$60)), LOOKUP(,-SEARCH(" "&amp;Switches!$K$2:'Switches'!$K$60&amp;" "," "&amp;D31&amp;" "),Switches!$K$2:'Switches'!$K$60),"")</f>
        <v>DMX-RDM</v>
      </c>
      <c r="V31" t="str">
        <f>IFERROR(LOOKUP(,-SEARCH(" "&amp;Switches!$L$2:'Switches'!$L$1000&amp;" "," "&amp;F31&amp;" "),Switches!$L$2:'Switches'!$L$1000),"")</f>
        <v>5 DEG</v>
      </c>
      <c r="W31" t="str">
        <f>IFERROR(LOOKUP(,-SEARCH(" "&amp;Switches!$M$2:'Switches'!$M$1000&amp;" "," "&amp;L31&amp;" "),Switches!$M$2:'Switches'!$M$1000),"")</f>
        <v>RGBW</v>
      </c>
      <c r="X31">
        <v>9.5000000000000001E-2</v>
      </c>
      <c r="Y31">
        <f t="shared" si="33"/>
        <v>1.6080000000000001</v>
      </c>
      <c r="Z31">
        <v>7.0000000000000007E-2</v>
      </c>
      <c r="AA31">
        <v>2</v>
      </c>
      <c r="AB31">
        <v>2</v>
      </c>
      <c r="AC31">
        <v>0</v>
      </c>
    </row>
    <row r="32" spans="1:29" x14ac:dyDescent="0.25">
      <c r="A32" s="1" t="s">
        <v>155</v>
      </c>
      <c r="B32" s="1" t="s">
        <v>156</v>
      </c>
      <c r="C32" t="str">
        <f t="shared" si="20"/>
        <v>1608 57W Flood DMX-RDM</v>
      </c>
      <c r="D32" t="str">
        <f t="shared" si="21"/>
        <v>57W Flood DMX-RDM</v>
      </c>
      <c r="E32" t="str">
        <f t="shared" si="22"/>
        <v>57W DMX-RDM</v>
      </c>
      <c r="F32" t="str">
        <f t="shared" si="23"/>
        <v>57W</v>
      </c>
      <c r="G32" t="str">
        <f t="shared" si="24"/>
        <v>57W</v>
      </c>
      <c r="H32" t="str">
        <f t="shared" si="25"/>
        <v>57Вт</v>
      </c>
      <c r="I32" t="str">
        <f t="shared" si="26"/>
        <v>57</v>
      </c>
      <c r="J32" t="str">
        <f t="shared" si="27"/>
        <v>57</v>
      </c>
      <c r="K32" t="str">
        <f t="shared" si="28"/>
        <v>P866793</v>
      </c>
      <c r="L32" t="str">
        <f>LOOKUP(,-SEARCH(" "&amp;Switches!$A$2:'Switches'!$A$1000&amp;" "," "&amp;TRIM(B32)&amp;" "),Switches!$A$2:'Switches'!$A$1000)</f>
        <v>Osio Line RGBW</v>
      </c>
      <c r="M32">
        <f>IFERROR(LOOKUP(,-SEARCH(" "&amp;Switches!$B$2:'Switches'!$B$1000&amp;" "," "&amp;C32&amp;" "),Switches!$B$2:'Switches'!$B$1000), "")</f>
        <v>1608</v>
      </c>
      <c r="N32" t="str">
        <f>LOOKUP(,-SEARCH(" "&amp;Switches!$C$2:'Switches'!$C$1000&amp;" "," "&amp;TRIM(B32)&amp;" "),Switches!$C$2:'Switches'!$C$1000)</f>
        <v>Flood</v>
      </c>
      <c r="O32" t="str">
        <f t="shared" si="29"/>
        <v>RGBW-Flood-red.ies</v>
      </c>
      <c r="P32" t="s">
        <v>71</v>
      </c>
      <c r="Q32">
        <f t="shared" si="34"/>
        <v>15</v>
      </c>
      <c r="R32" s="6" t="str">
        <f t="shared" si="31"/>
        <v>57</v>
      </c>
      <c r="S32">
        <v>57</v>
      </c>
      <c r="T32">
        <f t="shared" si="32"/>
        <v>855</v>
      </c>
      <c r="U32" t="str">
        <f>IF(ISTEXT(LOOKUP(,-SEARCH(" "&amp;Switches!$K$2:'Switches'!$K$60&amp;" "," "&amp;D32&amp;" "),Switches!$K$2:'Switches'!$K$60)), LOOKUP(,-SEARCH(" "&amp;Switches!$K$2:'Switches'!$K$60&amp;" "," "&amp;D32&amp;" "),Switches!$K$2:'Switches'!$K$60),"")</f>
        <v>DMX-RDM</v>
      </c>
      <c r="V32" t="str">
        <f>IFERROR(LOOKUP(,-SEARCH(" "&amp;Switches!$L$2:'Switches'!$L$1000&amp;" "," "&amp;F32&amp;" "),Switches!$L$2:'Switches'!$L$1000),"")</f>
        <v/>
      </c>
      <c r="W32" t="str">
        <f>IFERROR(LOOKUP(,-SEARCH(" "&amp;Switches!$M$2:'Switches'!$M$1000&amp;" "," "&amp;L32&amp;" "),Switches!$M$2:'Switches'!$M$1000),"")</f>
        <v>RGBW</v>
      </c>
      <c r="X32">
        <v>9.5000000000000001E-2</v>
      </c>
      <c r="Y32">
        <f t="shared" si="33"/>
        <v>1.6080000000000001</v>
      </c>
      <c r="Z32">
        <v>7.0000000000000007E-2</v>
      </c>
      <c r="AA32">
        <v>2</v>
      </c>
      <c r="AB32">
        <v>2</v>
      </c>
      <c r="AC32">
        <v>0</v>
      </c>
    </row>
    <row r="33" spans="1:29" x14ac:dyDescent="0.25">
      <c r="A33" s="1" t="s">
        <v>154</v>
      </c>
      <c r="B33" s="1" t="s">
        <v>190</v>
      </c>
      <c r="C33" t="str">
        <f t="shared" si="20"/>
        <v>1608 57W Medium DMX-RDM</v>
      </c>
      <c r="D33" t="str">
        <f t="shared" si="21"/>
        <v>57W Medium DMX-RDM</v>
      </c>
      <c r="E33" t="str">
        <f t="shared" si="22"/>
        <v>57W DMX-RDM</v>
      </c>
      <c r="F33" t="str">
        <f t="shared" si="23"/>
        <v>57W</v>
      </c>
      <c r="G33" t="str">
        <f t="shared" si="24"/>
        <v>57W</v>
      </c>
      <c r="H33" t="str">
        <f t="shared" si="25"/>
        <v>57Вт</v>
      </c>
      <c r="I33" t="str">
        <f t="shared" si="26"/>
        <v>57</v>
      </c>
      <c r="J33" t="str">
        <f t="shared" si="27"/>
        <v>57</v>
      </c>
      <c r="K33" t="str">
        <f t="shared" si="28"/>
        <v>P866792</v>
      </c>
      <c r="L33" t="str">
        <f>LOOKUP(,-SEARCH(" "&amp;Switches!$A$2:'Switches'!$A$1000&amp;" "," "&amp;TRIM(B33)&amp;" "),Switches!$A$2:'Switches'!$A$1000)</f>
        <v>Osio Line RGBW</v>
      </c>
      <c r="M33">
        <f>IFERROR(LOOKUP(,-SEARCH(" "&amp;Switches!$B$2:'Switches'!$B$1000&amp;" "," "&amp;C33&amp;" "),Switches!$B$2:'Switches'!$B$1000), "")</f>
        <v>1608</v>
      </c>
      <c r="N33" t="str">
        <f>LOOKUP(,-SEARCH(" "&amp;Switches!$C$2:'Switches'!$C$1000&amp;" "," "&amp;TRIM(B33)&amp;" "),Switches!$C$2:'Switches'!$C$1000)</f>
        <v>Medium</v>
      </c>
      <c r="O33" t="str">
        <f t="shared" si="29"/>
        <v>RGBW-Medium-red.ies</v>
      </c>
      <c r="P33" t="s">
        <v>71</v>
      </c>
      <c r="Q33">
        <f t="shared" si="34"/>
        <v>15</v>
      </c>
      <c r="R33" s="6" t="str">
        <f t="shared" si="31"/>
        <v>57</v>
      </c>
      <c r="S33">
        <v>57</v>
      </c>
      <c r="T33">
        <f t="shared" si="32"/>
        <v>855</v>
      </c>
      <c r="U33" t="str">
        <f>IF(ISTEXT(LOOKUP(,-SEARCH(" "&amp;Switches!$K$2:'Switches'!$K$60&amp;" "," "&amp;D33&amp;" "),Switches!$K$2:'Switches'!$K$60)), LOOKUP(,-SEARCH(" "&amp;Switches!$K$2:'Switches'!$K$60&amp;" "," "&amp;D33&amp;" "),Switches!$K$2:'Switches'!$K$60),"")</f>
        <v>DMX-RDM</v>
      </c>
      <c r="V33" t="str">
        <f>IFERROR(LOOKUP(,-SEARCH(" "&amp;Switches!$L$2:'Switches'!$L$1000&amp;" "," "&amp;F33&amp;" "),Switches!$L$2:'Switches'!$L$1000),"")</f>
        <v/>
      </c>
      <c r="W33" t="str">
        <f>IFERROR(LOOKUP(,-SEARCH(" "&amp;Switches!$M$2:'Switches'!$M$1000&amp;" "," "&amp;L33&amp;" "),Switches!$M$2:'Switches'!$M$1000),"")</f>
        <v>RGBW</v>
      </c>
      <c r="X33">
        <v>9.5000000000000001E-2</v>
      </c>
      <c r="Y33">
        <f t="shared" si="33"/>
        <v>1.6080000000000001</v>
      </c>
      <c r="Z33">
        <v>7.0000000000000007E-2</v>
      </c>
      <c r="AA33">
        <v>2</v>
      </c>
      <c r="AB33">
        <v>2</v>
      </c>
      <c r="AC33">
        <v>0</v>
      </c>
    </row>
    <row r="34" spans="1:29" x14ac:dyDescent="0.25">
      <c r="A34" s="1" t="s">
        <v>152</v>
      </c>
      <c r="B34" s="1" t="s">
        <v>153</v>
      </c>
      <c r="C34" t="str">
        <f t="shared" si="20"/>
        <v>1608 57W Medium DMX-RDM</v>
      </c>
      <c r="D34" t="str">
        <f t="shared" si="21"/>
        <v>57W Medium DMX-RDM</v>
      </c>
      <c r="E34" t="str">
        <f t="shared" si="22"/>
        <v>57W DMX-RDM</v>
      </c>
      <c r="F34" t="str">
        <f t="shared" si="23"/>
        <v>57W</v>
      </c>
      <c r="G34" t="str">
        <f t="shared" si="24"/>
        <v>57W</v>
      </c>
      <c r="H34" t="str">
        <f t="shared" si="25"/>
        <v>57Вт</v>
      </c>
      <c r="I34" t="str">
        <f t="shared" si="26"/>
        <v>57</v>
      </c>
      <c r="J34" t="str">
        <f t="shared" si="27"/>
        <v>57</v>
      </c>
      <c r="K34" t="str">
        <f t="shared" si="28"/>
        <v>P866792</v>
      </c>
      <c r="L34" t="str">
        <f>LOOKUP(,-SEARCH(" "&amp;Switches!$A$2:'Switches'!$A$1000&amp;" "," "&amp;TRIM(B34)&amp;" "),Switches!$A$2:'Switches'!$A$1000)</f>
        <v>Osio Line RGBW</v>
      </c>
      <c r="M34">
        <f>IFERROR(LOOKUP(,-SEARCH(" "&amp;Switches!$B$2:'Switches'!$B$1000&amp;" "," "&amp;C34&amp;" "),Switches!$B$2:'Switches'!$B$1000), "")</f>
        <v>1608</v>
      </c>
      <c r="N34" t="str">
        <f>LOOKUP(,-SEARCH(" "&amp;Switches!$C$2:'Switches'!$C$1000&amp;" "," "&amp;TRIM(B34)&amp;" "),Switches!$C$2:'Switches'!$C$1000)</f>
        <v>Medium</v>
      </c>
      <c r="O34" t="str">
        <f t="shared" si="29"/>
        <v>RGBW-Medium-red.ies</v>
      </c>
      <c r="P34" t="s">
        <v>71</v>
      </c>
      <c r="Q34">
        <f t="shared" si="34"/>
        <v>15</v>
      </c>
      <c r="R34" s="6" t="str">
        <f t="shared" si="31"/>
        <v>57</v>
      </c>
      <c r="S34">
        <v>57</v>
      </c>
      <c r="T34">
        <f t="shared" si="32"/>
        <v>855</v>
      </c>
      <c r="U34" t="str">
        <f>IF(ISTEXT(LOOKUP(,-SEARCH(" "&amp;Switches!$K$2:'Switches'!$K$60&amp;" "," "&amp;D34&amp;" "),Switches!$K$2:'Switches'!$K$60)), LOOKUP(,-SEARCH(" "&amp;Switches!$K$2:'Switches'!$K$60&amp;" "," "&amp;D34&amp;" "),Switches!$K$2:'Switches'!$K$60),"")</f>
        <v>DMX-RDM</v>
      </c>
      <c r="V34" t="str">
        <f>IFERROR(LOOKUP(,-SEARCH(" "&amp;Switches!$L$2:'Switches'!$L$1000&amp;" "," "&amp;F34&amp;" "),Switches!$L$2:'Switches'!$L$1000),"")</f>
        <v/>
      </c>
      <c r="W34" t="str">
        <f>IFERROR(LOOKUP(,-SEARCH(" "&amp;Switches!$M$2:'Switches'!$M$1000&amp;" "," "&amp;L34&amp;" "),Switches!$M$2:'Switches'!$M$1000),"")</f>
        <v>RGBW</v>
      </c>
      <c r="X34">
        <v>9.5000000000000001E-2</v>
      </c>
      <c r="Y34">
        <f t="shared" si="33"/>
        <v>1.6080000000000001</v>
      </c>
      <c r="Z34">
        <v>7.0000000000000007E-2</v>
      </c>
      <c r="AA34">
        <v>2</v>
      </c>
      <c r="AB34">
        <v>2</v>
      </c>
      <c r="AC34">
        <v>0</v>
      </c>
    </row>
    <row r="35" spans="1:29" x14ac:dyDescent="0.25">
      <c r="A35" s="1" t="s">
        <v>151</v>
      </c>
      <c r="B35" s="1" t="s">
        <v>191</v>
      </c>
      <c r="C35" t="str">
        <f t="shared" si="20"/>
        <v>1608 57W Spot DMX-RDM 5 DEG</v>
      </c>
      <c r="D35" t="str">
        <f t="shared" si="21"/>
        <v>57W Spot DMX-RDM 5 DEG</v>
      </c>
      <c r="E35" t="str">
        <f t="shared" si="22"/>
        <v>57W DMX-RDM 5 DEG</v>
      </c>
      <c r="F35" t="str">
        <f t="shared" si="23"/>
        <v>57W 5 DEG</v>
      </c>
      <c r="G35" t="str">
        <f t="shared" si="24"/>
        <v>57W</v>
      </c>
      <c r="H35" t="str">
        <f t="shared" si="25"/>
        <v>57Вт</v>
      </c>
      <c r="I35" t="str">
        <f t="shared" si="26"/>
        <v>57</v>
      </c>
      <c r="J35" t="str">
        <f t="shared" si="27"/>
        <v>57</v>
      </c>
      <c r="K35" t="str">
        <f t="shared" si="28"/>
        <v>P866791</v>
      </c>
      <c r="L35" t="str">
        <f>LOOKUP(,-SEARCH(" "&amp;Switches!$A$2:'Switches'!$A$1000&amp;" "," "&amp;TRIM(B35)&amp;" "),Switches!$A$2:'Switches'!$A$1000)</f>
        <v>Osio Line RGBW</v>
      </c>
      <c r="M35">
        <f>IFERROR(LOOKUP(,-SEARCH(" "&amp;Switches!$B$2:'Switches'!$B$1000&amp;" "," "&amp;C35&amp;" "),Switches!$B$2:'Switches'!$B$1000), "")</f>
        <v>1608</v>
      </c>
      <c r="N35" t="str">
        <f>LOOKUP(,-SEARCH(" "&amp;Switches!$C$2:'Switches'!$C$1000&amp;" "," "&amp;TRIM(B35)&amp;" "),Switches!$C$2:'Switches'!$C$1000)</f>
        <v>Spot</v>
      </c>
      <c r="O35" t="str">
        <f t="shared" si="29"/>
        <v>RGBW-Spot-red-5 DEG.ies</v>
      </c>
      <c r="P35" t="s">
        <v>71</v>
      </c>
      <c r="Q35">
        <f t="shared" si="34"/>
        <v>15</v>
      </c>
      <c r="R35" s="6" t="str">
        <f t="shared" si="31"/>
        <v>57</v>
      </c>
      <c r="S35">
        <v>57</v>
      </c>
      <c r="T35">
        <f t="shared" si="32"/>
        <v>855</v>
      </c>
      <c r="U35" t="str">
        <f>IF(ISTEXT(LOOKUP(,-SEARCH(" "&amp;Switches!$K$2:'Switches'!$K$60&amp;" "," "&amp;D35&amp;" "),Switches!$K$2:'Switches'!$K$60)), LOOKUP(,-SEARCH(" "&amp;Switches!$K$2:'Switches'!$K$60&amp;" "," "&amp;D35&amp;" "),Switches!$K$2:'Switches'!$K$60),"")</f>
        <v>DMX-RDM</v>
      </c>
      <c r="V35" t="str">
        <f>IFERROR(LOOKUP(,-SEARCH(" "&amp;Switches!$L$2:'Switches'!$L$1000&amp;" "," "&amp;F35&amp;" "),Switches!$L$2:'Switches'!$L$1000),"")</f>
        <v>5 DEG</v>
      </c>
      <c r="W35" t="str">
        <f>IFERROR(LOOKUP(,-SEARCH(" "&amp;Switches!$M$2:'Switches'!$M$1000&amp;" "," "&amp;L35&amp;" "),Switches!$M$2:'Switches'!$M$1000),"")</f>
        <v>RGBW</v>
      </c>
      <c r="X35">
        <v>9.5000000000000001E-2</v>
      </c>
      <c r="Y35">
        <f t="shared" si="33"/>
        <v>1.6080000000000001</v>
      </c>
      <c r="Z35">
        <v>7.0000000000000007E-2</v>
      </c>
      <c r="AA35">
        <v>2</v>
      </c>
      <c r="AB35">
        <v>2</v>
      </c>
      <c r="AC35">
        <v>0</v>
      </c>
    </row>
    <row r="36" spans="1:29" x14ac:dyDescent="0.25">
      <c r="A36" s="1" t="s">
        <v>149</v>
      </c>
      <c r="B36" s="1" t="s">
        <v>150</v>
      </c>
      <c r="C36" t="str">
        <f t="shared" si="20"/>
        <v>1608 57W Spot DMX-RDM</v>
      </c>
      <c r="D36" t="str">
        <f t="shared" si="21"/>
        <v>57W Spot DMX-RDM</v>
      </c>
      <c r="E36" t="str">
        <f t="shared" si="22"/>
        <v>57W DMX-RDM</v>
      </c>
      <c r="F36" t="str">
        <f t="shared" si="23"/>
        <v>57W</v>
      </c>
      <c r="G36" t="str">
        <f t="shared" si="24"/>
        <v>57W</v>
      </c>
      <c r="H36" t="str">
        <f t="shared" si="25"/>
        <v>57Вт</v>
      </c>
      <c r="I36" t="str">
        <f t="shared" si="26"/>
        <v>57</v>
      </c>
      <c r="J36" t="str">
        <f t="shared" si="27"/>
        <v>57</v>
      </c>
      <c r="K36" t="str">
        <f t="shared" si="28"/>
        <v>P866791</v>
      </c>
      <c r="L36" t="str">
        <f>LOOKUP(,-SEARCH(" "&amp;Switches!$A$2:'Switches'!$A$1000&amp;" "," "&amp;TRIM(B36)&amp;" "),Switches!$A$2:'Switches'!$A$1000)</f>
        <v>Osio Line RGBW</v>
      </c>
      <c r="M36">
        <f>IFERROR(LOOKUP(,-SEARCH(" "&amp;Switches!$B$2:'Switches'!$B$1000&amp;" "," "&amp;C36&amp;" "),Switches!$B$2:'Switches'!$B$1000), "")</f>
        <v>1608</v>
      </c>
      <c r="N36" t="str">
        <f>LOOKUP(,-SEARCH(" "&amp;Switches!$C$2:'Switches'!$C$1000&amp;" "," "&amp;TRIM(B36)&amp;" "),Switches!$C$2:'Switches'!$C$1000)</f>
        <v>Spot</v>
      </c>
      <c r="O36" t="str">
        <f t="shared" si="29"/>
        <v>RGBW-Spot-red.ies</v>
      </c>
      <c r="P36" t="s">
        <v>71</v>
      </c>
      <c r="Q36">
        <f t="shared" si="34"/>
        <v>15</v>
      </c>
      <c r="R36" s="6" t="str">
        <f t="shared" si="31"/>
        <v>57</v>
      </c>
      <c r="S36">
        <v>57</v>
      </c>
      <c r="T36">
        <f t="shared" si="32"/>
        <v>855</v>
      </c>
      <c r="U36" t="str">
        <f>IF(ISTEXT(LOOKUP(,-SEARCH(" "&amp;Switches!$K$2:'Switches'!$K$60&amp;" "," "&amp;D36&amp;" "),Switches!$K$2:'Switches'!$K$60)), LOOKUP(,-SEARCH(" "&amp;Switches!$K$2:'Switches'!$K$60&amp;" "," "&amp;D36&amp;" "),Switches!$K$2:'Switches'!$K$60),"")</f>
        <v>DMX-RDM</v>
      </c>
      <c r="V36" t="str">
        <f>IFERROR(LOOKUP(,-SEARCH(" "&amp;Switches!$L$2:'Switches'!$L$1000&amp;" "," "&amp;F36&amp;" "),Switches!$L$2:'Switches'!$L$1000),"")</f>
        <v/>
      </c>
      <c r="W36" t="str">
        <f>IFERROR(LOOKUP(,-SEARCH(" "&amp;Switches!$M$2:'Switches'!$M$1000&amp;" "," "&amp;L36&amp;" "),Switches!$M$2:'Switches'!$M$1000),"")</f>
        <v>RGBW</v>
      </c>
      <c r="X36">
        <v>9.5000000000000001E-2</v>
      </c>
      <c r="Y36">
        <f t="shared" si="33"/>
        <v>1.6080000000000001</v>
      </c>
      <c r="Z36">
        <v>7.0000000000000007E-2</v>
      </c>
      <c r="AA36">
        <v>2</v>
      </c>
      <c r="AB36">
        <v>2</v>
      </c>
      <c r="AC36">
        <v>0</v>
      </c>
    </row>
    <row r="37" spans="1:29" x14ac:dyDescent="0.25">
      <c r="A37" s="1" t="s">
        <v>148</v>
      </c>
      <c r="B37" s="1" t="s">
        <v>192</v>
      </c>
      <c r="C37" t="str">
        <f t="shared" si="20"/>
        <v>1308 46W Diffuse 5 DEG DMX-RDM</v>
      </c>
      <c r="D37" t="str">
        <f t="shared" si="21"/>
        <v>46W Diffuse 5 DEG DMX-RDM</v>
      </c>
      <c r="E37" t="str">
        <f t="shared" si="22"/>
        <v>46W 5 DEG DMX-RDM</v>
      </c>
      <c r="F37" t="str">
        <f t="shared" si="23"/>
        <v>46W 5 DEG</v>
      </c>
      <c r="G37" t="str">
        <f t="shared" si="24"/>
        <v>46W</v>
      </c>
      <c r="H37" t="str">
        <f t="shared" si="25"/>
        <v>46Вт</v>
      </c>
      <c r="I37" t="str">
        <f t="shared" si="26"/>
        <v>46</v>
      </c>
      <c r="J37" t="str">
        <f t="shared" si="27"/>
        <v>46</v>
      </c>
      <c r="K37" t="str">
        <f t="shared" si="28"/>
        <v>P866790</v>
      </c>
      <c r="L37" t="str">
        <f>LOOKUP(,-SEARCH(" "&amp;Switches!$A$2:'Switches'!$A$1000&amp;" "," "&amp;TRIM(B37)&amp;" "),Switches!$A$2:'Switches'!$A$1000)</f>
        <v>Osio Line RGBW</v>
      </c>
      <c r="M37">
        <f>IFERROR(LOOKUP(,-SEARCH(" "&amp;Switches!$B$2:'Switches'!$B$1000&amp;" "," "&amp;C37&amp;" "),Switches!$B$2:'Switches'!$B$1000), "")</f>
        <v>1308</v>
      </c>
      <c r="N37" t="str">
        <f>LOOKUP(,-SEARCH(" "&amp;Switches!$C$2:'Switches'!$C$1000&amp;" "," "&amp;TRIM(B37)&amp;" "),Switches!$C$2:'Switches'!$C$1000)</f>
        <v>Diffuse</v>
      </c>
      <c r="O37" t="str">
        <f t="shared" si="29"/>
        <v>RGBW-Diffuse-red-5 DEG.ies</v>
      </c>
      <c r="P37" t="s">
        <v>71</v>
      </c>
      <c r="Q37">
        <f t="shared" si="34"/>
        <v>12</v>
      </c>
      <c r="R37" s="6" t="str">
        <f t="shared" si="31"/>
        <v>46</v>
      </c>
      <c r="S37">
        <v>57</v>
      </c>
      <c r="T37">
        <f t="shared" si="32"/>
        <v>684</v>
      </c>
      <c r="U37" t="str">
        <f>IF(ISTEXT(LOOKUP(,-SEARCH(" "&amp;Switches!$K$2:'Switches'!$K$60&amp;" "," "&amp;D37&amp;" "),Switches!$K$2:'Switches'!$K$60)), LOOKUP(,-SEARCH(" "&amp;Switches!$K$2:'Switches'!$K$60&amp;" "," "&amp;D37&amp;" "),Switches!$K$2:'Switches'!$K$60),"")</f>
        <v>DMX-RDM</v>
      </c>
      <c r="V37" t="str">
        <f>IFERROR(LOOKUP(,-SEARCH(" "&amp;Switches!$L$2:'Switches'!$L$1000&amp;" "," "&amp;F37&amp;" "),Switches!$L$2:'Switches'!$L$1000),"")</f>
        <v>5 DEG</v>
      </c>
      <c r="W37" t="str">
        <f>IFERROR(LOOKUP(,-SEARCH(" "&amp;Switches!$M$2:'Switches'!$M$1000&amp;" "," "&amp;L37&amp;" "),Switches!$M$2:'Switches'!$M$1000),"")</f>
        <v>RGBW</v>
      </c>
      <c r="X37">
        <v>9.5000000000000001E-2</v>
      </c>
      <c r="Y37">
        <f t="shared" si="33"/>
        <v>1.3080000000000001</v>
      </c>
      <c r="Z37">
        <v>7.0000000000000007E-2</v>
      </c>
      <c r="AA37">
        <v>2</v>
      </c>
      <c r="AB37">
        <v>2</v>
      </c>
      <c r="AC37">
        <v>0</v>
      </c>
    </row>
    <row r="38" spans="1:29" x14ac:dyDescent="0.25">
      <c r="A38" s="1" t="s">
        <v>146</v>
      </c>
      <c r="B38" s="1" t="s">
        <v>147</v>
      </c>
      <c r="C38" t="str">
        <f t="shared" si="20"/>
        <v>1308 46W Diffuse DMX-RDM</v>
      </c>
      <c r="D38" t="str">
        <f t="shared" si="21"/>
        <v>46W Diffuse DMX-RDM</v>
      </c>
      <c r="E38" t="str">
        <f t="shared" si="22"/>
        <v>46W DMX-RDM</v>
      </c>
      <c r="F38" t="str">
        <f t="shared" ref="F38:F76" si="35">TRIM(REPLACE(E38,SEARCH(U38,E38),LEN(U38),""))</f>
        <v>46W</v>
      </c>
      <c r="G38" t="str">
        <f t="shared" ref="G38:G76" si="36">TRIM(REPLACE(F38,SEARCH(V38,F38),LEN(V38),""))</f>
        <v>46W</v>
      </c>
      <c r="H38" t="str">
        <f t="shared" si="25"/>
        <v>46Вт</v>
      </c>
      <c r="I38" t="str">
        <f t="shared" si="26"/>
        <v>46</v>
      </c>
      <c r="J38" t="str">
        <f t="shared" si="27"/>
        <v>46</v>
      </c>
      <c r="K38" t="str">
        <f t="shared" si="28"/>
        <v>P866790</v>
      </c>
      <c r="L38" t="str">
        <f>LOOKUP(,-SEARCH(" "&amp;Switches!$A$2:'Switches'!$A$1000&amp;" "," "&amp;TRIM(B38)&amp;" "),Switches!$A$2:'Switches'!$A$1000)</f>
        <v>Osio Line RGBW</v>
      </c>
      <c r="M38">
        <f>IFERROR(LOOKUP(,-SEARCH(" "&amp;Switches!$B$2:'Switches'!$B$1000&amp;" "," "&amp;C38&amp;" "),Switches!$B$2:'Switches'!$B$1000), "")</f>
        <v>1308</v>
      </c>
      <c r="N38" t="str">
        <f>LOOKUP(,-SEARCH(" "&amp;Switches!$C$2:'Switches'!$C$1000&amp;" "," "&amp;TRIM(B38)&amp;" "),Switches!$C$2:'Switches'!$C$1000)</f>
        <v>Diffuse</v>
      </c>
      <c r="O38" t="str">
        <f t="shared" si="29"/>
        <v>RGBW-Diffuse-red.ies</v>
      </c>
      <c r="P38" t="s">
        <v>71</v>
      </c>
      <c r="Q38">
        <f t="shared" si="34"/>
        <v>12</v>
      </c>
      <c r="R38" s="6" t="str">
        <f t="shared" si="31"/>
        <v>46</v>
      </c>
      <c r="S38">
        <v>57</v>
      </c>
      <c r="T38">
        <f t="shared" si="32"/>
        <v>684</v>
      </c>
      <c r="U38" t="str">
        <f>IF(ISTEXT(LOOKUP(,-SEARCH(" "&amp;Switches!$K$2:'Switches'!$K$60&amp;" "," "&amp;D38&amp;" "),Switches!$K$2:'Switches'!$K$60)), LOOKUP(,-SEARCH(" "&amp;Switches!$K$2:'Switches'!$K$60&amp;" "," "&amp;D38&amp;" "),Switches!$K$2:'Switches'!$K$60),"")</f>
        <v>DMX-RDM</v>
      </c>
      <c r="V38" t="str">
        <f>IFERROR(LOOKUP(,-SEARCH(" "&amp;Switches!$L$2:'Switches'!$L$1000&amp;" "," "&amp;F38&amp;" "),Switches!$L$2:'Switches'!$L$1000),"")</f>
        <v/>
      </c>
      <c r="W38" t="str">
        <f>IFERROR(LOOKUP(,-SEARCH(" "&amp;Switches!$M$2:'Switches'!$M$1000&amp;" "," "&amp;L38&amp;" "),Switches!$M$2:'Switches'!$M$1000),"")</f>
        <v>RGBW</v>
      </c>
      <c r="X38">
        <v>9.5000000000000001E-2</v>
      </c>
      <c r="Y38">
        <f t="shared" si="33"/>
        <v>1.3080000000000001</v>
      </c>
      <c r="Z38">
        <v>7.0000000000000007E-2</v>
      </c>
      <c r="AA38">
        <v>2</v>
      </c>
      <c r="AB38">
        <v>2</v>
      </c>
      <c r="AC38">
        <v>0</v>
      </c>
    </row>
    <row r="39" spans="1:29" x14ac:dyDescent="0.25">
      <c r="A39" s="1" t="s">
        <v>145</v>
      </c>
      <c r="B39" s="1" t="s">
        <v>193</v>
      </c>
      <c r="C39" t="str">
        <f t="shared" si="20"/>
        <v>1308 46W Elliptical DMX-RDM 5 DEG</v>
      </c>
      <c r="D39" t="str">
        <f t="shared" si="21"/>
        <v>46W Elliptical DMX-RDM 5 DEG</v>
      </c>
      <c r="E39" t="str">
        <f t="shared" si="22"/>
        <v>46W DMX-RDM 5 DEG</v>
      </c>
      <c r="F39" t="str">
        <f t="shared" si="35"/>
        <v>46W 5 DEG</v>
      </c>
      <c r="G39" t="str">
        <f t="shared" si="36"/>
        <v>46W</v>
      </c>
      <c r="H39" t="str">
        <f t="shared" si="25"/>
        <v>46Вт</v>
      </c>
      <c r="I39" t="str">
        <f t="shared" si="26"/>
        <v>46</v>
      </c>
      <c r="J39" t="str">
        <f t="shared" si="27"/>
        <v>46</v>
      </c>
      <c r="K39" t="str">
        <f t="shared" si="28"/>
        <v>P866789</v>
      </c>
      <c r="L39" t="str">
        <f>LOOKUP(,-SEARCH(" "&amp;Switches!$A$2:'Switches'!$A$1000&amp;" "," "&amp;TRIM(B39)&amp;" "),Switches!$A$2:'Switches'!$A$1000)</f>
        <v>Osio Line RGBW</v>
      </c>
      <c r="M39">
        <f>IFERROR(LOOKUP(,-SEARCH(" "&amp;Switches!$B$2:'Switches'!$B$1000&amp;" "," "&amp;C39&amp;" "),Switches!$B$2:'Switches'!$B$1000), "")</f>
        <v>1308</v>
      </c>
      <c r="N39" t="str">
        <f>LOOKUP(,-SEARCH(" "&amp;Switches!$C$2:'Switches'!$C$1000&amp;" "," "&amp;TRIM(B39)&amp;" "),Switches!$C$2:'Switches'!$C$1000)</f>
        <v>Elliptical</v>
      </c>
      <c r="O39" t="str">
        <f t="shared" si="29"/>
        <v>RGBW-Elliptical-red-5 DEG.ies</v>
      </c>
      <c r="P39" t="s">
        <v>71</v>
      </c>
      <c r="Q39">
        <f t="shared" si="34"/>
        <v>12</v>
      </c>
      <c r="R39" s="6" t="str">
        <f t="shared" si="31"/>
        <v>46</v>
      </c>
      <c r="S39">
        <v>57</v>
      </c>
      <c r="T39">
        <f t="shared" si="32"/>
        <v>684</v>
      </c>
      <c r="U39" t="str">
        <f>IF(ISTEXT(LOOKUP(,-SEARCH(" "&amp;Switches!$K$2:'Switches'!$K$60&amp;" "," "&amp;D39&amp;" "),Switches!$K$2:'Switches'!$K$60)), LOOKUP(,-SEARCH(" "&amp;Switches!$K$2:'Switches'!$K$60&amp;" "," "&amp;D39&amp;" "),Switches!$K$2:'Switches'!$K$60),"")</f>
        <v>DMX-RDM</v>
      </c>
      <c r="V39" t="str">
        <f>IFERROR(LOOKUP(,-SEARCH(" "&amp;Switches!$L$2:'Switches'!$L$1000&amp;" "," "&amp;F39&amp;" "),Switches!$L$2:'Switches'!$L$1000),"")</f>
        <v>5 DEG</v>
      </c>
      <c r="W39" t="str">
        <f>IFERROR(LOOKUP(,-SEARCH(" "&amp;Switches!$M$2:'Switches'!$M$1000&amp;" "," "&amp;L39&amp;" "),Switches!$M$2:'Switches'!$M$1000),"")</f>
        <v>RGBW</v>
      </c>
      <c r="X39">
        <v>9.5000000000000001E-2</v>
      </c>
      <c r="Y39">
        <f t="shared" si="33"/>
        <v>1.3080000000000001</v>
      </c>
      <c r="Z39">
        <v>7.0000000000000007E-2</v>
      </c>
      <c r="AA39">
        <v>2</v>
      </c>
      <c r="AB39">
        <v>2</v>
      </c>
      <c r="AC39">
        <v>0</v>
      </c>
    </row>
    <row r="40" spans="1:29" x14ac:dyDescent="0.25">
      <c r="A40" s="1" t="s">
        <v>143</v>
      </c>
      <c r="B40" s="1" t="s">
        <v>144</v>
      </c>
      <c r="C40" t="str">
        <f t="shared" si="20"/>
        <v>1308 46W Elliptical DMX-RDM</v>
      </c>
      <c r="D40" t="str">
        <f t="shared" si="21"/>
        <v>46W Elliptical DMX-RDM</v>
      </c>
      <c r="E40" t="str">
        <f t="shared" si="22"/>
        <v>46W DMX-RDM</v>
      </c>
      <c r="F40" t="str">
        <f t="shared" si="35"/>
        <v>46W</v>
      </c>
      <c r="G40" t="str">
        <f t="shared" si="36"/>
        <v>46W</v>
      </c>
      <c r="H40" t="str">
        <f t="shared" si="25"/>
        <v>46Вт</v>
      </c>
      <c r="I40" t="str">
        <f t="shared" si="26"/>
        <v>46</v>
      </c>
      <c r="J40" t="str">
        <f t="shared" si="27"/>
        <v>46</v>
      </c>
      <c r="K40" t="str">
        <f t="shared" si="28"/>
        <v>P866789</v>
      </c>
      <c r="L40" t="str">
        <f>LOOKUP(,-SEARCH(" "&amp;Switches!$A$2:'Switches'!$A$1000&amp;" "," "&amp;TRIM(B40)&amp;" "),Switches!$A$2:'Switches'!$A$1000)</f>
        <v>Osio Line RGBW</v>
      </c>
      <c r="M40">
        <f>IFERROR(LOOKUP(,-SEARCH(" "&amp;Switches!$B$2:'Switches'!$B$1000&amp;" "," "&amp;C40&amp;" "),Switches!$B$2:'Switches'!$B$1000), "")</f>
        <v>1308</v>
      </c>
      <c r="N40" t="str">
        <f>LOOKUP(,-SEARCH(" "&amp;Switches!$C$2:'Switches'!$C$1000&amp;" "," "&amp;TRIM(B40)&amp;" "),Switches!$C$2:'Switches'!$C$1000)</f>
        <v>Elliptical</v>
      </c>
      <c r="O40" t="str">
        <f t="shared" si="29"/>
        <v>RGBW-Elliptical-red.ies</v>
      </c>
      <c r="P40" t="s">
        <v>71</v>
      </c>
      <c r="Q40">
        <f t="shared" si="34"/>
        <v>12</v>
      </c>
      <c r="R40" s="6" t="str">
        <f t="shared" si="31"/>
        <v>46</v>
      </c>
      <c r="S40">
        <v>57</v>
      </c>
      <c r="T40">
        <f t="shared" si="32"/>
        <v>684</v>
      </c>
      <c r="U40" t="str">
        <f>IF(ISTEXT(LOOKUP(,-SEARCH(" "&amp;Switches!$K$2:'Switches'!$K$60&amp;" "," "&amp;D40&amp;" "),Switches!$K$2:'Switches'!$K$60)), LOOKUP(,-SEARCH(" "&amp;Switches!$K$2:'Switches'!$K$60&amp;" "," "&amp;D40&amp;" "),Switches!$K$2:'Switches'!$K$60),"")</f>
        <v>DMX-RDM</v>
      </c>
      <c r="V40" t="str">
        <f>IFERROR(LOOKUP(,-SEARCH(" "&amp;Switches!$L$2:'Switches'!$L$1000&amp;" "," "&amp;F40&amp;" "),Switches!$L$2:'Switches'!$L$1000),"")</f>
        <v/>
      </c>
      <c r="W40" t="str">
        <f>IFERROR(LOOKUP(,-SEARCH(" "&amp;Switches!$M$2:'Switches'!$M$1000&amp;" "," "&amp;L40&amp;" "),Switches!$M$2:'Switches'!$M$1000),"")</f>
        <v>RGBW</v>
      </c>
      <c r="X40">
        <v>9.5000000000000001E-2</v>
      </c>
      <c r="Y40">
        <f t="shared" si="33"/>
        <v>1.3080000000000001</v>
      </c>
      <c r="Z40">
        <v>7.0000000000000007E-2</v>
      </c>
      <c r="AA40">
        <v>2</v>
      </c>
      <c r="AB40">
        <v>2</v>
      </c>
      <c r="AC40">
        <v>0</v>
      </c>
    </row>
    <row r="41" spans="1:29" x14ac:dyDescent="0.25">
      <c r="A41" s="1" t="s">
        <v>142</v>
      </c>
      <c r="B41" s="1" t="s">
        <v>194</v>
      </c>
      <c r="C41" t="str">
        <f t="shared" ref="C41:C76" si="37">TRIM(MID(B41,SEARCH(L41,B41)+LEN(L41)+1,500))</f>
        <v>1308 46W Flood DMX-RDM 5 DEG</v>
      </c>
      <c r="D41" t="str">
        <f t="shared" ref="D41:D76" si="38">TRIM(REPLACE(C41,SEARCH(M41,C41),LEN(M41),""))</f>
        <v>46W Flood DMX-RDM 5 DEG</v>
      </c>
      <c r="E41" t="str">
        <f t="shared" ref="E41:E76" si="39">TRIM(REPLACE(D41,SEARCH(N41,D41),LEN(N41),""))</f>
        <v>46W DMX-RDM 5 DEG</v>
      </c>
      <c r="F41" t="str">
        <f t="shared" si="35"/>
        <v>46W 5 DEG</v>
      </c>
      <c r="G41" t="str">
        <f t="shared" si="36"/>
        <v>46W</v>
      </c>
      <c r="H41" t="str">
        <f t="shared" si="25"/>
        <v>46Вт</v>
      </c>
      <c r="I41" t="str">
        <f t="shared" si="26"/>
        <v>46</v>
      </c>
      <c r="J41" t="str">
        <f t="shared" si="27"/>
        <v>46</v>
      </c>
      <c r="K41" t="str">
        <f t="shared" ref="K41:K76" si="40">LEFT(A41,7)</f>
        <v>P866788</v>
      </c>
      <c r="L41" t="str">
        <f>LOOKUP(,-SEARCH(" "&amp;Switches!$A$2:'Switches'!$A$1000&amp;" "," "&amp;TRIM(B41)&amp;" "),Switches!$A$2:'Switches'!$A$1000)</f>
        <v>Osio Line RGBW</v>
      </c>
      <c r="M41">
        <f>IFERROR(LOOKUP(,-SEARCH(" "&amp;Switches!$B$2:'Switches'!$B$1000&amp;" "," "&amp;C41&amp;" "),Switches!$B$2:'Switches'!$B$1000), "")</f>
        <v>1308</v>
      </c>
      <c r="N41" t="str">
        <f>LOOKUP(,-SEARCH(" "&amp;Switches!$C$2:'Switches'!$C$1000&amp;" "," "&amp;TRIM(B41)&amp;" "),Switches!$C$2:'Switches'!$C$1000)</f>
        <v>Flood</v>
      </c>
      <c r="O41" t="str">
        <f t="shared" si="29"/>
        <v>RGBW-Flood-red-5 DEG.ies</v>
      </c>
      <c r="P41" t="s">
        <v>71</v>
      </c>
      <c r="Q41">
        <f t="shared" si="34"/>
        <v>12</v>
      </c>
      <c r="R41" s="6" t="str">
        <f t="shared" si="31"/>
        <v>46</v>
      </c>
      <c r="S41">
        <v>57</v>
      </c>
      <c r="T41">
        <f t="shared" si="32"/>
        <v>684</v>
      </c>
      <c r="U41" t="str">
        <f>IF(ISTEXT(LOOKUP(,-SEARCH(" "&amp;Switches!$K$2:'Switches'!$K$60&amp;" "," "&amp;D41&amp;" "),Switches!$K$2:'Switches'!$K$60)), LOOKUP(,-SEARCH(" "&amp;Switches!$K$2:'Switches'!$K$60&amp;" "," "&amp;D41&amp;" "),Switches!$K$2:'Switches'!$K$60),"")</f>
        <v>DMX-RDM</v>
      </c>
      <c r="V41" t="str">
        <f>IFERROR(LOOKUP(,-SEARCH(" "&amp;Switches!$L$2:'Switches'!$L$1000&amp;" "," "&amp;F41&amp;" "),Switches!$L$2:'Switches'!$L$1000),"")</f>
        <v>5 DEG</v>
      </c>
      <c r="W41" t="str">
        <f>IFERROR(LOOKUP(,-SEARCH(" "&amp;Switches!$M$2:'Switches'!$M$1000&amp;" "," "&amp;L41&amp;" "),Switches!$M$2:'Switches'!$M$1000),"")</f>
        <v>RGBW</v>
      </c>
      <c r="X41">
        <v>9.5000000000000001E-2</v>
      </c>
      <c r="Y41">
        <f t="shared" si="33"/>
        <v>1.3080000000000001</v>
      </c>
      <c r="Z41">
        <v>7.0000000000000007E-2</v>
      </c>
      <c r="AA41">
        <v>2</v>
      </c>
      <c r="AB41">
        <v>2</v>
      </c>
      <c r="AC41">
        <v>0</v>
      </c>
    </row>
    <row r="42" spans="1:29" x14ac:dyDescent="0.25">
      <c r="A42" s="1" t="s">
        <v>140</v>
      </c>
      <c r="B42" s="1" t="s">
        <v>141</v>
      </c>
      <c r="C42" t="str">
        <f t="shared" si="37"/>
        <v>1308 46W Flood DMX-RDM</v>
      </c>
      <c r="D42" t="str">
        <f t="shared" si="38"/>
        <v>46W Flood DMX-RDM</v>
      </c>
      <c r="E42" t="str">
        <f t="shared" si="39"/>
        <v>46W DMX-RDM</v>
      </c>
      <c r="F42" t="str">
        <f t="shared" si="35"/>
        <v>46W</v>
      </c>
      <c r="G42" t="str">
        <f t="shared" si="36"/>
        <v>46W</v>
      </c>
      <c r="H42" t="str">
        <f t="shared" si="25"/>
        <v>46Вт</v>
      </c>
      <c r="I42" t="str">
        <f t="shared" si="26"/>
        <v>46</v>
      </c>
      <c r="J42" t="str">
        <f t="shared" si="27"/>
        <v>46</v>
      </c>
      <c r="K42" t="str">
        <f t="shared" si="40"/>
        <v>P866788</v>
      </c>
      <c r="L42" t="str">
        <f>LOOKUP(,-SEARCH(" "&amp;Switches!$A$2:'Switches'!$A$1000&amp;" "," "&amp;TRIM(B42)&amp;" "),Switches!$A$2:'Switches'!$A$1000)</f>
        <v>Osio Line RGBW</v>
      </c>
      <c r="M42">
        <f>IFERROR(LOOKUP(,-SEARCH(" "&amp;Switches!$B$2:'Switches'!$B$1000&amp;" "," "&amp;C42&amp;" "),Switches!$B$2:'Switches'!$B$1000), "")</f>
        <v>1308</v>
      </c>
      <c r="N42" t="str">
        <f>LOOKUP(,-SEARCH(" "&amp;Switches!$C$2:'Switches'!$C$1000&amp;" "," "&amp;TRIM(B42)&amp;" "),Switches!$C$2:'Switches'!$C$1000)</f>
        <v>Flood</v>
      </c>
      <c r="O42" t="str">
        <f t="shared" ref="O42:O76" si="41">IF(ISNUMBER(SEARCH("RGBW",B42)), "RGBW-"&amp;N42&amp;"-"&amp;P42&amp;IF(V42="5 DEG","-5 DEG","")&amp;".ies", N42&amp;IF(V42="5 DEG","-5 DEG","")&amp;".ies")</f>
        <v>RGBW-Flood-red.ies</v>
      </c>
      <c r="P42" t="s">
        <v>71</v>
      </c>
      <c r="Q42">
        <f t="shared" si="34"/>
        <v>12</v>
      </c>
      <c r="R42" s="6" t="str">
        <f t="shared" si="31"/>
        <v>46</v>
      </c>
      <c r="S42">
        <v>57</v>
      </c>
      <c r="T42">
        <f t="shared" si="32"/>
        <v>684</v>
      </c>
      <c r="U42" t="str">
        <f>IF(ISTEXT(LOOKUP(,-SEARCH(" "&amp;Switches!$K$2:'Switches'!$K$60&amp;" "," "&amp;D42&amp;" "),Switches!$K$2:'Switches'!$K$60)), LOOKUP(,-SEARCH(" "&amp;Switches!$K$2:'Switches'!$K$60&amp;" "," "&amp;D42&amp;" "),Switches!$K$2:'Switches'!$K$60),"")</f>
        <v>DMX-RDM</v>
      </c>
      <c r="V42" t="str">
        <f>IFERROR(LOOKUP(,-SEARCH(" "&amp;Switches!$L$2:'Switches'!$L$1000&amp;" "," "&amp;F42&amp;" "),Switches!$L$2:'Switches'!$L$1000),"")</f>
        <v/>
      </c>
      <c r="W42" t="str">
        <f>IFERROR(LOOKUP(,-SEARCH(" "&amp;Switches!$M$2:'Switches'!$M$1000&amp;" "," "&amp;L42&amp;" "),Switches!$M$2:'Switches'!$M$1000),"")</f>
        <v>RGBW</v>
      </c>
      <c r="X42">
        <v>9.5000000000000001E-2</v>
      </c>
      <c r="Y42">
        <f t="shared" ref="Y42:Y76" si="42">M42/1000</f>
        <v>1.3080000000000001</v>
      </c>
      <c r="Z42">
        <v>7.0000000000000007E-2</v>
      </c>
      <c r="AA42">
        <v>2</v>
      </c>
      <c r="AB42">
        <v>2</v>
      </c>
      <c r="AC42">
        <v>0</v>
      </c>
    </row>
    <row r="43" spans="1:29" x14ac:dyDescent="0.25">
      <c r="A43" s="1" t="s">
        <v>139</v>
      </c>
      <c r="B43" s="1" t="s">
        <v>195</v>
      </c>
      <c r="C43" t="str">
        <f t="shared" si="37"/>
        <v>1308 46W Medium DMX-RDM 5 DEG</v>
      </c>
      <c r="D43" t="str">
        <f t="shared" si="38"/>
        <v>46W Medium DMX-RDM 5 DEG</v>
      </c>
      <c r="E43" t="str">
        <f t="shared" si="39"/>
        <v>46W DMX-RDM 5 DEG</v>
      </c>
      <c r="F43" t="str">
        <f t="shared" si="35"/>
        <v>46W 5 DEG</v>
      </c>
      <c r="G43" t="str">
        <f t="shared" si="36"/>
        <v>46W</v>
      </c>
      <c r="H43" t="str">
        <f t="shared" si="25"/>
        <v>46Вт</v>
      </c>
      <c r="I43" t="str">
        <f t="shared" si="26"/>
        <v>46</v>
      </c>
      <c r="J43" t="str">
        <f t="shared" si="27"/>
        <v>46</v>
      </c>
      <c r="K43" t="str">
        <f t="shared" si="40"/>
        <v>P866787</v>
      </c>
      <c r="L43" t="str">
        <f>LOOKUP(,-SEARCH(" "&amp;Switches!$A$2:'Switches'!$A$1000&amp;" "," "&amp;TRIM(B43)&amp;" "),Switches!$A$2:'Switches'!$A$1000)</f>
        <v>Osio Line RGBW</v>
      </c>
      <c r="M43">
        <f>IFERROR(LOOKUP(,-SEARCH(" "&amp;Switches!$B$2:'Switches'!$B$1000&amp;" "," "&amp;C43&amp;" "),Switches!$B$2:'Switches'!$B$1000), "")</f>
        <v>1308</v>
      </c>
      <c r="N43" t="str">
        <f>LOOKUP(,-SEARCH(" "&amp;Switches!$C$2:'Switches'!$C$1000&amp;" "," "&amp;TRIM(B43)&amp;" "),Switches!$C$2:'Switches'!$C$1000)</f>
        <v>Medium</v>
      </c>
      <c r="O43" t="str">
        <f t="shared" si="41"/>
        <v>RGBW-Medium-red-5 DEG.ies</v>
      </c>
      <c r="P43" t="s">
        <v>71</v>
      </c>
      <c r="Q43">
        <f t="shared" si="34"/>
        <v>12</v>
      </c>
      <c r="R43" s="6" t="str">
        <f t="shared" si="31"/>
        <v>46</v>
      </c>
      <c r="S43">
        <v>57</v>
      </c>
      <c r="T43">
        <f t="shared" si="32"/>
        <v>684</v>
      </c>
      <c r="U43" t="str">
        <f>IF(ISTEXT(LOOKUP(,-SEARCH(" "&amp;Switches!$K$2:'Switches'!$K$60&amp;" "," "&amp;D43&amp;" "),Switches!$K$2:'Switches'!$K$60)), LOOKUP(,-SEARCH(" "&amp;Switches!$K$2:'Switches'!$K$60&amp;" "," "&amp;D43&amp;" "),Switches!$K$2:'Switches'!$K$60),"")</f>
        <v>DMX-RDM</v>
      </c>
      <c r="V43" t="str">
        <f>IFERROR(LOOKUP(,-SEARCH(" "&amp;Switches!$L$2:'Switches'!$L$1000&amp;" "," "&amp;F43&amp;" "),Switches!$L$2:'Switches'!$L$1000),"")</f>
        <v>5 DEG</v>
      </c>
      <c r="W43" t="str">
        <f>IFERROR(LOOKUP(,-SEARCH(" "&amp;Switches!$M$2:'Switches'!$M$1000&amp;" "," "&amp;L43&amp;" "),Switches!$M$2:'Switches'!$M$1000),"")</f>
        <v>RGBW</v>
      </c>
      <c r="X43">
        <v>9.5000000000000001E-2</v>
      </c>
      <c r="Y43">
        <f t="shared" si="42"/>
        <v>1.3080000000000001</v>
      </c>
      <c r="Z43">
        <v>7.0000000000000007E-2</v>
      </c>
      <c r="AA43">
        <v>2</v>
      </c>
      <c r="AB43">
        <v>2</v>
      </c>
      <c r="AC43">
        <v>0</v>
      </c>
    </row>
    <row r="44" spans="1:29" x14ac:dyDescent="0.25">
      <c r="A44" s="1" t="s">
        <v>137</v>
      </c>
      <c r="B44" s="1" t="s">
        <v>138</v>
      </c>
      <c r="C44" t="str">
        <f t="shared" si="37"/>
        <v>1308 46W Medium DMX-RDM</v>
      </c>
      <c r="D44" t="str">
        <f t="shared" si="38"/>
        <v>46W Medium DMX-RDM</v>
      </c>
      <c r="E44" t="str">
        <f t="shared" si="39"/>
        <v>46W DMX-RDM</v>
      </c>
      <c r="F44" t="str">
        <f t="shared" si="35"/>
        <v>46W</v>
      </c>
      <c r="G44" t="str">
        <f t="shared" si="36"/>
        <v>46W</v>
      </c>
      <c r="H44" t="str">
        <f t="shared" si="25"/>
        <v>46Вт</v>
      </c>
      <c r="I44" t="str">
        <f t="shared" si="26"/>
        <v>46</v>
      </c>
      <c r="J44" t="str">
        <f t="shared" si="27"/>
        <v>46</v>
      </c>
      <c r="K44" t="str">
        <f t="shared" si="40"/>
        <v>P866787</v>
      </c>
      <c r="L44" t="str">
        <f>LOOKUP(,-SEARCH(" "&amp;Switches!$A$2:'Switches'!$A$1000&amp;" "," "&amp;TRIM(B44)&amp;" "),Switches!$A$2:'Switches'!$A$1000)</f>
        <v>Osio Line RGBW</v>
      </c>
      <c r="M44">
        <f>IFERROR(LOOKUP(,-SEARCH(" "&amp;Switches!$B$2:'Switches'!$B$1000&amp;" "," "&amp;C44&amp;" "),Switches!$B$2:'Switches'!$B$1000), "")</f>
        <v>1308</v>
      </c>
      <c r="N44" t="str">
        <f>LOOKUP(,-SEARCH(" "&amp;Switches!$C$2:'Switches'!$C$1000&amp;" "," "&amp;TRIM(B44)&amp;" "),Switches!$C$2:'Switches'!$C$1000)</f>
        <v>Medium</v>
      </c>
      <c r="O44" t="str">
        <f t="shared" si="41"/>
        <v>RGBW-Medium-red.ies</v>
      </c>
      <c r="P44" t="s">
        <v>71</v>
      </c>
      <c r="Q44">
        <f t="shared" si="34"/>
        <v>12</v>
      </c>
      <c r="R44" s="6" t="str">
        <f t="shared" si="31"/>
        <v>46</v>
      </c>
      <c r="S44">
        <v>57</v>
      </c>
      <c r="T44">
        <f t="shared" si="32"/>
        <v>684</v>
      </c>
      <c r="U44" t="str">
        <f>IF(ISTEXT(LOOKUP(,-SEARCH(" "&amp;Switches!$K$2:'Switches'!$K$60&amp;" "," "&amp;D44&amp;" "),Switches!$K$2:'Switches'!$K$60)), LOOKUP(,-SEARCH(" "&amp;Switches!$K$2:'Switches'!$K$60&amp;" "," "&amp;D44&amp;" "),Switches!$K$2:'Switches'!$K$60),"")</f>
        <v>DMX-RDM</v>
      </c>
      <c r="V44" t="str">
        <f>IFERROR(LOOKUP(,-SEARCH(" "&amp;Switches!$L$2:'Switches'!$L$1000&amp;" "," "&amp;F44&amp;" "),Switches!$L$2:'Switches'!$L$1000),"")</f>
        <v/>
      </c>
      <c r="W44" t="str">
        <f>IFERROR(LOOKUP(,-SEARCH(" "&amp;Switches!$M$2:'Switches'!$M$1000&amp;" "," "&amp;L44&amp;" "),Switches!$M$2:'Switches'!$M$1000),"")</f>
        <v>RGBW</v>
      </c>
      <c r="X44">
        <v>9.5000000000000001E-2</v>
      </c>
      <c r="Y44">
        <f t="shared" si="42"/>
        <v>1.3080000000000001</v>
      </c>
      <c r="Z44">
        <v>7.0000000000000007E-2</v>
      </c>
      <c r="AA44">
        <v>2</v>
      </c>
      <c r="AB44">
        <v>2</v>
      </c>
      <c r="AC44">
        <v>0</v>
      </c>
    </row>
    <row r="45" spans="1:29" x14ac:dyDescent="0.25">
      <c r="A45" s="1" t="s">
        <v>136</v>
      </c>
      <c r="B45" s="1" t="s">
        <v>196</v>
      </c>
      <c r="C45" t="str">
        <f t="shared" si="37"/>
        <v>1308 46W Spot DMX-RDM 5 DEG</v>
      </c>
      <c r="D45" t="str">
        <f t="shared" si="38"/>
        <v>46W Spot DMX-RDM 5 DEG</v>
      </c>
      <c r="E45" t="str">
        <f t="shared" si="39"/>
        <v>46W DMX-RDM 5 DEG</v>
      </c>
      <c r="F45" t="str">
        <f t="shared" si="35"/>
        <v>46W 5 DEG</v>
      </c>
      <c r="G45" t="str">
        <f t="shared" si="36"/>
        <v>46W</v>
      </c>
      <c r="H45" t="str">
        <f t="shared" si="25"/>
        <v>46Вт</v>
      </c>
      <c r="I45" t="str">
        <f t="shared" si="26"/>
        <v>46</v>
      </c>
      <c r="J45" t="str">
        <f t="shared" si="27"/>
        <v>46</v>
      </c>
      <c r="K45" t="str">
        <f t="shared" si="40"/>
        <v>P866786</v>
      </c>
      <c r="L45" t="str">
        <f>LOOKUP(,-SEARCH(" "&amp;Switches!$A$2:'Switches'!$A$1000&amp;" "," "&amp;TRIM(B45)&amp;" "),Switches!$A$2:'Switches'!$A$1000)</f>
        <v>Osio Line RGBW</v>
      </c>
      <c r="M45">
        <f>IFERROR(LOOKUP(,-SEARCH(" "&amp;Switches!$B$2:'Switches'!$B$1000&amp;" "," "&amp;C45&amp;" "),Switches!$B$2:'Switches'!$B$1000), "")</f>
        <v>1308</v>
      </c>
      <c r="N45" t="str">
        <f>LOOKUP(,-SEARCH(" "&amp;Switches!$C$2:'Switches'!$C$1000&amp;" "," "&amp;TRIM(B45)&amp;" "),Switches!$C$2:'Switches'!$C$1000)</f>
        <v>Spot</v>
      </c>
      <c r="O45" t="str">
        <f t="shared" si="41"/>
        <v>RGBW-Spot-red-5 DEG.ies</v>
      </c>
      <c r="P45" t="s">
        <v>71</v>
      </c>
      <c r="Q45">
        <f t="shared" si="34"/>
        <v>12</v>
      </c>
      <c r="R45" s="6" t="str">
        <f t="shared" si="31"/>
        <v>46</v>
      </c>
      <c r="S45">
        <v>57</v>
      </c>
      <c r="T45">
        <f t="shared" si="32"/>
        <v>684</v>
      </c>
      <c r="U45" t="str">
        <f>IF(ISTEXT(LOOKUP(,-SEARCH(" "&amp;Switches!$K$2:'Switches'!$K$60&amp;" "," "&amp;D45&amp;" "),Switches!$K$2:'Switches'!$K$60)), LOOKUP(,-SEARCH(" "&amp;Switches!$K$2:'Switches'!$K$60&amp;" "," "&amp;D45&amp;" "),Switches!$K$2:'Switches'!$K$60),"")</f>
        <v>DMX-RDM</v>
      </c>
      <c r="V45" t="str">
        <f>IFERROR(LOOKUP(,-SEARCH(" "&amp;Switches!$L$2:'Switches'!$L$1000&amp;" "," "&amp;F45&amp;" "),Switches!$L$2:'Switches'!$L$1000),"")</f>
        <v>5 DEG</v>
      </c>
      <c r="W45" t="str">
        <f>IFERROR(LOOKUP(,-SEARCH(" "&amp;Switches!$M$2:'Switches'!$M$1000&amp;" "," "&amp;L45&amp;" "),Switches!$M$2:'Switches'!$M$1000),"")</f>
        <v>RGBW</v>
      </c>
      <c r="X45">
        <v>9.5000000000000001E-2</v>
      </c>
      <c r="Y45">
        <f t="shared" si="42"/>
        <v>1.3080000000000001</v>
      </c>
      <c r="Z45">
        <v>7.0000000000000007E-2</v>
      </c>
      <c r="AA45">
        <v>2</v>
      </c>
      <c r="AB45">
        <v>2</v>
      </c>
      <c r="AC45">
        <v>0</v>
      </c>
    </row>
    <row r="46" spans="1:29" x14ac:dyDescent="0.25">
      <c r="A46" s="1" t="s">
        <v>134</v>
      </c>
      <c r="B46" s="1" t="s">
        <v>135</v>
      </c>
      <c r="C46" t="str">
        <f t="shared" si="37"/>
        <v>1308 46W Spot DMX-RDM</v>
      </c>
      <c r="D46" t="str">
        <f t="shared" si="38"/>
        <v>46W Spot DMX-RDM</v>
      </c>
      <c r="E46" t="str">
        <f t="shared" si="39"/>
        <v>46W DMX-RDM</v>
      </c>
      <c r="F46" t="str">
        <f t="shared" si="35"/>
        <v>46W</v>
      </c>
      <c r="G46" t="str">
        <f t="shared" si="36"/>
        <v>46W</v>
      </c>
      <c r="H46" t="str">
        <f t="shared" si="25"/>
        <v>46Вт</v>
      </c>
      <c r="I46" t="str">
        <f t="shared" si="26"/>
        <v>46</v>
      </c>
      <c r="J46" t="str">
        <f t="shared" si="27"/>
        <v>46</v>
      </c>
      <c r="K46" t="str">
        <f t="shared" si="40"/>
        <v>P866786</v>
      </c>
      <c r="L46" t="str">
        <f>LOOKUP(,-SEARCH(" "&amp;Switches!$A$2:'Switches'!$A$1000&amp;" "," "&amp;TRIM(B46)&amp;" "),Switches!$A$2:'Switches'!$A$1000)</f>
        <v>Osio Line RGBW</v>
      </c>
      <c r="M46">
        <f>IFERROR(LOOKUP(,-SEARCH(" "&amp;Switches!$B$2:'Switches'!$B$1000&amp;" "," "&amp;C46&amp;" "),Switches!$B$2:'Switches'!$B$1000), "")</f>
        <v>1308</v>
      </c>
      <c r="N46" t="str">
        <f>LOOKUP(,-SEARCH(" "&amp;Switches!$C$2:'Switches'!$C$1000&amp;" "," "&amp;TRIM(B46)&amp;" "),Switches!$C$2:'Switches'!$C$1000)</f>
        <v>Spot</v>
      </c>
      <c r="O46" t="str">
        <f t="shared" si="41"/>
        <v>RGBW-Spot-red.ies</v>
      </c>
      <c r="P46" t="s">
        <v>71</v>
      </c>
      <c r="Q46">
        <f t="shared" si="34"/>
        <v>12</v>
      </c>
      <c r="R46" s="6" t="str">
        <f t="shared" si="31"/>
        <v>46</v>
      </c>
      <c r="S46">
        <v>57</v>
      </c>
      <c r="T46">
        <f t="shared" ref="T46:T76" si="43">Q46*S46</f>
        <v>684</v>
      </c>
      <c r="U46" t="str">
        <f>IF(ISTEXT(LOOKUP(,-SEARCH(" "&amp;Switches!$K$2:'Switches'!$K$60&amp;" "," "&amp;D46&amp;" "),Switches!$K$2:'Switches'!$K$60)), LOOKUP(,-SEARCH(" "&amp;Switches!$K$2:'Switches'!$K$60&amp;" "," "&amp;D46&amp;" "),Switches!$K$2:'Switches'!$K$60),"")</f>
        <v>DMX-RDM</v>
      </c>
      <c r="V46" t="str">
        <f>IFERROR(LOOKUP(,-SEARCH(" "&amp;Switches!$L$2:'Switches'!$L$1000&amp;" "," "&amp;F46&amp;" "),Switches!$L$2:'Switches'!$L$1000),"")</f>
        <v/>
      </c>
      <c r="W46" t="str">
        <f>IFERROR(LOOKUP(,-SEARCH(" "&amp;Switches!$M$2:'Switches'!$M$1000&amp;" "," "&amp;L46&amp;" "),Switches!$M$2:'Switches'!$M$1000),"")</f>
        <v>RGBW</v>
      </c>
      <c r="X46">
        <v>9.5000000000000001E-2</v>
      </c>
      <c r="Y46">
        <f t="shared" si="42"/>
        <v>1.3080000000000001</v>
      </c>
      <c r="Z46">
        <v>7.0000000000000007E-2</v>
      </c>
      <c r="AA46">
        <v>2</v>
      </c>
      <c r="AB46">
        <v>2</v>
      </c>
      <c r="AC46">
        <v>0</v>
      </c>
    </row>
    <row r="47" spans="1:29" x14ac:dyDescent="0.25">
      <c r="A47" s="1" t="s">
        <v>133</v>
      </c>
      <c r="B47" s="1" t="s">
        <v>197</v>
      </c>
      <c r="C47" t="str">
        <f t="shared" si="37"/>
        <v>1008 35W Diffuse DMX-RDM 5 DEG</v>
      </c>
      <c r="D47" t="str">
        <f t="shared" si="38"/>
        <v>35W Diffuse DMX-RDM 5 DEG</v>
      </c>
      <c r="E47" t="str">
        <f t="shared" si="39"/>
        <v>35W DMX-RDM 5 DEG</v>
      </c>
      <c r="F47" t="str">
        <f t="shared" si="35"/>
        <v>35W 5 DEG</v>
      </c>
      <c r="G47" t="str">
        <f t="shared" si="36"/>
        <v>35W</v>
      </c>
      <c r="H47" t="str">
        <f t="shared" si="25"/>
        <v>35Вт</v>
      </c>
      <c r="I47" t="str">
        <f t="shared" si="26"/>
        <v>35</v>
      </c>
      <c r="J47" t="str">
        <f t="shared" si="27"/>
        <v>35</v>
      </c>
      <c r="K47" t="str">
        <f t="shared" si="40"/>
        <v>P866785</v>
      </c>
      <c r="L47" t="str">
        <f>LOOKUP(,-SEARCH(" "&amp;Switches!$A$2:'Switches'!$A$1000&amp;" "," "&amp;TRIM(B47)&amp;" "),Switches!$A$2:'Switches'!$A$1000)</f>
        <v>Osio Line RGBW</v>
      </c>
      <c r="M47">
        <f>IFERROR(LOOKUP(,-SEARCH(" "&amp;Switches!$B$2:'Switches'!$B$1000&amp;" "," "&amp;C47&amp;" "),Switches!$B$2:'Switches'!$B$1000), "")</f>
        <v>1008</v>
      </c>
      <c r="N47" t="str">
        <f>LOOKUP(,-SEARCH(" "&amp;Switches!$C$2:'Switches'!$C$1000&amp;" "," "&amp;TRIM(B47)&amp;" "),Switches!$C$2:'Switches'!$C$1000)</f>
        <v>Diffuse</v>
      </c>
      <c r="O47" t="str">
        <f t="shared" si="41"/>
        <v>RGBW-Diffuse-red-5 DEG.ies</v>
      </c>
      <c r="P47" t="s">
        <v>71</v>
      </c>
      <c r="Q47">
        <f t="shared" si="34"/>
        <v>9</v>
      </c>
      <c r="R47" s="6" t="str">
        <f t="shared" si="31"/>
        <v>35</v>
      </c>
      <c r="S47">
        <v>57</v>
      </c>
      <c r="T47">
        <f t="shared" si="43"/>
        <v>513</v>
      </c>
      <c r="U47" t="str">
        <f>IF(ISTEXT(LOOKUP(,-SEARCH(" "&amp;Switches!$K$2:'Switches'!$K$60&amp;" "," "&amp;D47&amp;" "),Switches!$K$2:'Switches'!$K$60)), LOOKUP(,-SEARCH(" "&amp;Switches!$K$2:'Switches'!$K$60&amp;" "," "&amp;D47&amp;" "),Switches!$K$2:'Switches'!$K$60),"")</f>
        <v>DMX-RDM</v>
      </c>
      <c r="V47" t="str">
        <f>IFERROR(LOOKUP(,-SEARCH(" "&amp;Switches!$L$2:'Switches'!$L$1000&amp;" "," "&amp;F47&amp;" "),Switches!$L$2:'Switches'!$L$1000),"")</f>
        <v>5 DEG</v>
      </c>
      <c r="W47" t="str">
        <f>IFERROR(LOOKUP(,-SEARCH(" "&amp;Switches!$M$2:'Switches'!$M$1000&amp;" "," "&amp;L47&amp;" "),Switches!$M$2:'Switches'!$M$1000),"")</f>
        <v>RGBW</v>
      </c>
      <c r="X47">
        <v>9.5000000000000001E-2</v>
      </c>
      <c r="Y47">
        <f t="shared" si="42"/>
        <v>1.008</v>
      </c>
      <c r="Z47">
        <v>7.0000000000000007E-2</v>
      </c>
      <c r="AA47">
        <v>2</v>
      </c>
      <c r="AB47">
        <v>2</v>
      </c>
      <c r="AC47">
        <v>0</v>
      </c>
    </row>
    <row r="48" spans="1:29" x14ac:dyDescent="0.25">
      <c r="A48" s="1" t="s">
        <v>131</v>
      </c>
      <c r="B48" s="1" t="s">
        <v>132</v>
      </c>
      <c r="C48" t="str">
        <f t="shared" si="37"/>
        <v>1008 35W Diffuse DMX-RDM</v>
      </c>
      <c r="D48" t="str">
        <f t="shared" si="38"/>
        <v>35W Diffuse DMX-RDM</v>
      </c>
      <c r="E48" t="str">
        <f t="shared" si="39"/>
        <v>35W DMX-RDM</v>
      </c>
      <c r="F48" t="str">
        <f t="shared" si="35"/>
        <v>35W</v>
      </c>
      <c r="G48" t="str">
        <f t="shared" si="36"/>
        <v>35W</v>
      </c>
      <c r="H48" t="str">
        <f t="shared" si="25"/>
        <v>35Вт</v>
      </c>
      <c r="I48" t="str">
        <f t="shared" si="26"/>
        <v>35</v>
      </c>
      <c r="J48" t="str">
        <f t="shared" si="27"/>
        <v>35</v>
      </c>
      <c r="K48" t="str">
        <f t="shared" si="40"/>
        <v>P866785</v>
      </c>
      <c r="L48" t="str">
        <f>LOOKUP(,-SEARCH(" "&amp;Switches!$A$2:'Switches'!$A$1000&amp;" "," "&amp;TRIM(B48)&amp;" "),Switches!$A$2:'Switches'!$A$1000)</f>
        <v>Osio Line RGBW</v>
      </c>
      <c r="M48">
        <f>IFERROR(LOOKUP(,-SEARCH(" "&amp;Switches!$B$2:'Switches'!$B$1000&amp;" "," "&amp;C48&amp;" "),Switches!$B$2:'Switches'!$B$1000), "")</f>
        <v>1008</v>
      </c>
      <c r="N48" t="str">
        <f>LOOKUP(,-SEARCH(" "&amp;Switches!$C$2:'Switches'!$C$1000&amp;" "," "&amp;TRIM(B48)&amp;" "),Switches!$C$2:'Switches'!$C$1000)</f>
        <v>Diffuse</v>
      </c>
      <c r="O48" t="str">
        <f t="shared" si="41"/>
        <v>RGBW-Diffuse-red.ies</v>
      </c>
      <c r="P48" t="s">
        <v>71</v>
      </c>
      <c r="Q48">
        <f t="shared" si="34"/>
        <v>9</v>
      </c>
      <c r="R48" s="6" t="str">
        <f t="shared" si="31"/>
        <v>35</v>
      </c>
      <c r="S48">
        <v>57</v>
      </c>
      <c r="T48">
        <f t="shared" si="43"/>
        <v>513</v>
      </c>
      <c r="U48" t="str">
        <f>IF(ISTEXT(LOOKUP(,-SEARCH(" "&amp;Switches!$K$2:'Switches'!$K$60&amp;" "," "&amp;D48&amp;" "),Switches!$K$2:'Switches'!$K$60)), LOOKUP(,-SEARCH(" "&amp;Switches!$K$2:'Switches'!$K$60&amp;" "," "&amp;D48&amp;" "),Switches!$K$2:'Switches'!$K$60),"")</f>
        <v>DMX-RDM</v>
      </c>
      <c r="V48" t="str">
        <f>IFERROR(LOOKUP(,-SEARCH(" "&amp;Switches!$L$2:'Switches'!$L$1000&amp;" "," "&amp;F48&amp;" "),Switches!$L$2:'Switches'!$L$1000),"")</f>
        <v/>
      </c>
      <c r="W48" t="str">
        <f>IFERROR(LOOKUP(,-SEARCH(" "&amp;Switches!$M$2:'Switches'!$M$1000&amp;" "," "&amp;L48&amp;" "),Switches!$M$2:'Switches'!$M$1000),"")</f>
        <v>RGBW</v>
      </c>
      <c r="X48">
        <v>9.5000000000000001E-2</v>
      </c>
      <c r="Y48">
        <f t="shared" si="42"/>
        <v>1.008</v>
      </c>
      <c r="Z48">
        <v>7.0000000000000007E-2</v>
      </c>
      <c r="AA48">
        <v>2</v>
      </c>
      <c r="AB48">
        <v>2</v>
      </c>
      <c r="AC48">
        <v>0</v>
      </c>
    </row>
    <row r="49" spans="1:29" x14ac:dyDescent="0.25">
      <c r="A49" s="1" t="s">
        <v>130</v>
      </c>
      <c r="B49" s="1" t="s">
        <v>198</v>
      </c>
      <c r="C49" t="str">
        <f t="shared" si="37"/>
        <v>1008 35W Elliptical DMX-RDM 5 DEG</v>
      </c>
      <c r="D49" t="str">
        <f t="shared" si="38"/>
        <v>35W Elliptical DMX-RDM 5 DEG</v>
      </c>
      <c r="E49" t="str">
        <f t="shared" si="39"/>
        <v>35W DMX-RDM 5 DEG</v>
      </c>
      <c r="F49" t="str">
        <f t="shared" si="35"/>
        <v>35W 5 DEG</v>
      </c>
      <c r="G49" t="str">
        <f t="shared" si="36"/>
        <v>35W</v>
      </c>
      <c r="H49" t="str">
        <f t="shared" si="25"/>
        <v>35Вт</v>
      </c>
      <c r="I49" t="str">
        <f t="shared" si="26"/>
        <v>35</v>
      </c>
      <c r="J49" t="str">
        <f t="shared" si="27"/>
        <v>35</v>
      </c>
      <c r="K49" t="str">
        <f t="shared" si="40"/>
        <v>P866784</v>
      </c>
      <c r="L49" t="str">
        <f>LOOKUP(,-SEARCH(" "&amp;Switches!$A$2:'Switches'!$A$1000&amp;" "," "&amp;TRIM(B49)&amp;" "),Switches!$A$2:'Switches'!$A$1000)</f>
        <v>Osio Line RGBW</v>
      </c>
      <c r="M49">
        <f>IFERROR(LOOKUP(,-SEARCH(" "&amp;Switches!$B$2:'Switches'!$B$1000&amp;" "," "&amp;C49&amp;" "),Switches!$B$2:'Switches'!$B$1000), "")</f>
        <v>1008</v>
      </c>
      <c r="N49" t="str">
        <f>LOOKUP(,-SEARCH(" "&amp;Switches!$C$2:'Switches'!$C$1000&amp;" "," "&amp;TRIM(B49)&amp;" "),Switches!$C$2:'Switches'!$C$1000)</f>
        <v>Elliptical</v>
      </c>
      <c r="O49" t="str">
        <f t="shared" si="41"/>
        <v>RGBW-Elliptical-red-5 DEG.ies</v>
      </c>
      <c r="P49" t="s">
        <v>71</v>
      </c>
      <c r="Q49">
        <f t="shared" si="34"/>
        <v>9</v>
      </c>
      <c r="R49" s="6" t="str">
        <f t="shared" si="31"/>
        <v>35</v>
      </c>
      <c r="S49">
        <v>57</v>
      </c>
      <c r="T49">
        <f t="shared" si="43"/>
        <v>513</v>
      </c>
      <c r="U49" t="str">
        <f>IF(ISTEXT(LOOKUP(,-SEARCH(" "&amp;Switches!$K$2:'Switches'!$K$60&amp;" "," "&amp;D49&amp;" "),Switches!$K$2:'Switches'!$K$60)), LOOKUP(,-SEARCH(" "&amp;Switches!$K$2:'Switches'!$K$60&amp;" "," "&amp;D49&amp;" "),Switches!$K$2:'Switches'!$K$60),"")</f>
        <v>DMX-RDM</v>
      </c>
      <c r="V49" t="str">
        <f>IFERROR(LOOKUP(,-SEARCH(" "&amp;Switches!$L$2:'Switches'!$L$1000&amp;" "," "&amp;F49&amp;" "),Switches!$L$2:'Switches'!$L$1000),"")</f>
        <v>5 DEG</v>
      </c>
      <c r="W49" t="str">
        <f>IFERROR(LOOKUP(,-SEARCH(" "&amp;Switches!$M$2:'Switches'!$M$1000&amp;" "," "&amp;L49&amp;" "),Switches!$M$2:'Switches'!$M$1000),"")</f>
        <v>RGBW</v>
      </c>
      <c r="X49">
        <v>9.5000000000000001E-2</v>
      </c>
      <c r="Y49">
        <f t="shared" si="42"/>
        <v>1.008</v>
      </c>
      <c r="Z49">
        <v>7.0000000000000007E-2</v>
      </c>
      <c r="AA49">
        <v>2</v>
      </c>
      <c r="AB49">
        <v>2</v>
      </c>
      <c r="AC49">
        <v>0</v>
      </c>
    </row>
    <row r="50" spans="1:29" x14ac:dyDescent="0.25">
      <c r="A50" s="1" t="s">
        <v>128</v>
      </c>
      <c r="B50" s="1" t="s">
        <v>129</v>
      </c>
      <c r="C50" t="str">
        <f t="shared" si="37"/>
        <v>1008 35W Elliptical DMX-RDM</v>
      </c>
      <c r="D50" t="str">
        <f t="shared" si="38"/>
        <v>35W Elliptical DMX-RDM</v>
      </c>
      <c r="E50" t="str">
        <f t="shared" si="39"/>
        <v>35W DMX-RDM</v>
      </c>
      <c r="F50" t="str">
        <f t="shared" si="35"/>
        <v>35W</v>
      </c>
      <c r="G50" t="str">
        <f t="shared" si="36"/>
        <v>35W</v>
      </c>
      <c r="H50" t="str">
        <f t="shared" si="25"/>
        <v>35Вт</v>
      </c>
      <c r="I50" t="str">
        <f t="shared" si="26"/>
        <v>35</v>
      </c>
      <c r="J50" t="str">
        <f t="shared" si="27"/>
        <v>35</v>
      </c>
      <c r="K50" t="str">
        <f t="shared" si="40"/>
        <v>P866784</v>
      </c>
      <c r="L50" t="str">
        <f>LOOKUP(,-SEARCH(" "&amp;Switches!$A$2:'Switches'!$A$1000&amp;" "," "&amp;TRIM(B50)&amp;" "),Switches!$A$2:'Switches'!$A$1000)</f>
        <v>Osio Line RGBW</v>
      </c>
      <c r="M50">
        <f>IFERROR(LOOKUP(,-SEARCH(" "&amp;Switches!$B$2:'Switches'!$B$1000&amp;" "," "&amp;C50&amp;" "),Switches!$B$2:'Switches'!$B$1000), "")</f>
        <v>1008</v>
      </c>
      <c r="N50" t="str">
        <f>LOOKUP(,-SEARCH(" "&amp;Switches!$C$2:'Switches'!$C$1000&amp;" "," "&amp;TRIM(B50)&amp;" "),Switches!$C$2:'Switches'!$C$1000)</f>
        <v>Elliptical</v>
      </c>
      <c r="O50" t="str">
        <f t="shared" si="41"/>
        <v>RGBW-Elliptical-red.ies</v>
      </c>
      <c r="P50" t="s">
        <v>71</v>
      </c>
      <c r="Q50">
        <f t="shared" si="34"/>
        <v>9</v>
      </c>
      <c r="R50" s="6" t="str">
        <f t="shared" si="31"/>
        <v>35</v>
      </c>
      <c r="S50">
        <v>57</v>
      </c>
      <c r="T50">
        <f t="shared" si="43"/>
        <v>513</v>
      </c>
      <c r="U50" t="str">
        <f>IF(ISTEXT(LOOKUP(,-SEARCH(" "&amp;Switches!$K$2:'Switches'!$K$60&amp;" "," "&amp;D50&amp;" "),Switches!$K$2:'Switches'!$K$60)), LOOKUP(,-SEARCH(" "&amp;Switches!$K$2:'Switches'!$K$60&amp;" "," "&amp;D50&amp;" "),Switches!$K$2:'Switches'!$K$60),"")</f>
        <v>DMX-RDM</v>
      </c>
      <c r="V50" t="str">
        <f>IFERROR(LOOKUP(,-SEARCH(" "&amp;Switches!$L$2:'Switches'!$L$1000&amp;" "," "&amp;F50&amp;" "),Switches!$L$2:'Switches'!$L$1000),"")</f>
        <v/>
      </c>
      <c r="W50" t="str">
        <f>IFERROR(LOOKUP(,-SEARCH(" "&amp;Switches!$M$2:'Switches'!$M$1000&amp;" "," "&amp;L50&amp;" "),Switches!$M$2:'Switches'!$M$1000),"")</f>
        <v>RGBW</v>
      </c>
      <c r="X50">
        <v>9.5000000000000001E-2</v>
      </c>
      <c r="Y50">
        <f t="shared" si="42"/>
        <v>1.008</v>
      </c>
      <c r="Z50">
        <v>7.0000000000000007E-2</v>
      </c>
      <c r="AA50">
        <v>2</v>
      </c>
      <c r="AB50">
        <v>2</v>
      </c>
      <c r="AC50">
        <v>0</v>
      </c>
    </row>
    <row r="51" spans="1:29" x14ac:dyDescent="0.25">
      <c r="A51" s="1" t="s">
        <v>127</v>
      </c>
      <c r="B51" s="1" t="s">
        <v>199</v>
      </c>
      <c r="C51" t="str">
        <f t="shared" si="37"/>
        <v>1008 35W Flood DMX-RDM 5 DEG</v>
      </c>
      <c r="D51" t="str">
        <f t="shared" si="38"/>
        <v>35W Flood DMX-RDM 5 DEG</v>
      </c>
      <c r="E51" t="str">
        <f t="shared" si="39"/>
        <v>35W DMX-RDM 5 DEG</v>
      </c>
      <c r="F51" t="str">
        <f t="shared" si="35"/>
        <v>35W 5 DEG</v>
      </c>
      <c r="G51" t="str">
        <f t="shared" si="36"/>
        <v>35W</v>
      </c>
      <c r="H51" t="str">
        <f t="shared" si="25"/>
        <v>35Вт</v>
      </c>
      <c r="I51" t="str">
        <f t="shared" ref="I51:I76" si="44">IFERROR(REPLACE(H51,SEARCH("Вт",H51),2,""), H51)</f>
        <v>35</v>
      </c>
      <c r="J51" t="str">
        <f t="shared" si="27"/>
        <v>35</v>
      </c>
      <c r="K51" t="str">
        <f t="shared" si="40"/>
        <v>P866783</v>
      </c>
      <c r="L51" t="str">
        <f>LOOKUP(,-SEARCH(" "&amp;Switches!$A$2:'Switches'!$A$1000&amp;" "," "&amp;TRIM(B51)&amp;" "),Switches!$A$2:'Switches'!$A$1000)</f>
        <v>Osio Line RGBW</v>
      </c>
      <c r="M51">
        <f>IFERROR(LOOKUP(,-SEARCH(" "&amp;Switches!$B$2:'Switches'!$B$1000&amp;" "," "&amp;C51&amp;" "),Switches!$B$2:'Switches'!$B$1000), "")</f>
        <v>1008</v>
      </c>
      <c r="N51" t="str">
        <f>LOOKUP(,-SEARCH(" "&amp;Switches!$C$2:'Switches'!$C$1000&amp;" "," "&amp;TRIM(B51)&amp;" "),Switches!$C$2:'Switches'!$C$1000)</f>
        <v>Flood</v>
      </c>
      <c r="O51" t="str">
        <f t="shared" si="41"/>
        <v>RGBW-Flood-red-5 DEG.ies</v>
      </c>
      <c r="P51" t="s">
        <v>71</v>
      </c>
      <c r="Q51">
        <f t="shared" si="34"/>
        <v>9</v>
      </c>
      <c r="R51" s="6" t="str">
        <f t="shared" ref="R51:R76" si="45">J51</f>
        <v>35</v>
      </c>
      <c r="S51">
        <v>57</v>
      </c>
      <c r="T51">
        <f t="shared" si="43"/>
        <v>513</v>
      </c>
      <c r="U51" t="str">
        <f>IF(ISTEXT(LOOKUP(,-SEARCH(" "&amp;Switches!$K$2:'Switches'!$K$60&amp;" "," "&amp;D51&amp;" "),Switches!$K$2:'Switches'!$K$60)), LOOKUP(,-SEARCH(" "&amp;Switches!$K$2:'Switches'!$K$60&amp;" "," "&amp;D51&amp;" "),Switches!$K$2:'Switches'!$K$60),"")</f>
        <v>DMX-RDM</v>
      </c>
      <c r="V51" t="str">
        <f>IFERROR(LOOKUP(,-SEARCH(" "&amp;Switches!$L$2:'Switches'!$L$1000&amp;" "," "&amp;F51&amp;" "),Switches!$L$2:'Switches'!$L$1000),"")</f>
        <v>5 DEG</v>
      </c>
      <c r="W51" t="str">
        <f>IFERROR(LOOKUP(,-SEARCH(" "&amp;Switches!$M$2:'Switches'!$M$1000&amp;" "," "&amp;L51&amp;" "),Switches!$M$2:'Switches'!$M$1000),"")</f>
        <v>RGBW</v>
      </c>
      <c r="X51">
        <v>9.5000000000000001E-2</v>
      </c>
      <c r="Y51">
        <f t="shared" si="42"/>
        <v>1.008</v>
      </c>
      <c r="Z51">
        <v>7.0000000000000007E-2</v>
      </c>
      <c r="AA51">
        <v>2</v>
      </c>
      <c r="AB51">
        <v>2</v>
      </c>
      <c r="AC51">
        <v>0</v>
      </c>
    </row>
    <row r="52" spans="1:29" x14ac:dyDescent="0.25">
      <c r="A52" s="1" t="s">
        <v>125</v>
      </c>
      <c r="B52" s="1" t="s">
        <v>126</v>
      </c>
      <c r="C52" t="str">
        <f t="shared" si="37"/>
        <v>1008 35W Flood DMX-RDM</v>
      </c>
      <c r="D52" t="str">
        <f t="shared" si="38"/>
        <v>35W Flood DMX-RDM</v>
      </c>
      <c r="E52" t="str">
        <f t="shared" si="39"/>
        <v>35W DMX-RDM</v>
      </c>
      <c r="F52" t="str">
        <f t="shared" si="35"/>
        <v>35W</v>
      </c>
      <c r="G52" t="str">
        <f t="shared" si="36"/>
        <v>35W</v>
      </c>
      <c r="H52" t="str">
        <f t="shared" si="25"/>
        <v>35Вт</v>
      </c>
      <c r="I52" t="str">
        <f t="shared" si="44"/>
        <v>35</v>
      </c>
      <c r="J52" t="str">
        <f t="shared" si="27"/>
        <v>35</v>
      </c>
      <c r="K52" t="str">
        <f t="shared" si="40"/>
        <v>P866783</v>
      </c>
      <c r="L52" t="str">
        <f>LOOKUP(,-SEARCH(" "&amp;Switches!$A$2:'Switches'!$A$1000&amp;" "," "&amp;TRIM(B52)&amp;" "),Switches!$A$2:'Switches'!$A$1000)</f>
        <v>Osio Line RGBW</v>
      </c>
      <c r="M52">
        <f>IFERROR(LOOKUP(,-SEARCH(" "&amp;Switches!$B$2:'Switches'!$B$1000&amp;" "," "&amp;C52&amp;" "),Switches!$B$2:'Switches'!$B$1000), "")</f>
        <v>1008</v>
      </c>
      <c r="N52" t="str">
        <f>LOOKUP(,-SEARCH(" "&amp;Switches!$C$2:'Switches'!$C$1000&amp;" "," "&amp;TRIM(B52)&amp;" "),Switches!$C$2:'Switches'!$C$1000)</f>
        <v>Flood</v>
      </c>
      <c r="O52" t="str">
        <f t="shared" si="41"/>
        <v>RGBW-Flood-red.ies</v>
      </c>
      <c r="P52" t="s">
        <v>71</v>
      </c>
      <c r="Q52">
        <f t="shared" si="34"/>
        <v>9</v>
      </c>
      <c r="R52" s="6" t="str">
        <f t="shared" si="45"/>
        <v>35</v>
      </c>
      <c r="S52">
        <v>57</v>
      </c>
      <c r="T52">
        <f t="shared" si="43"/>
        <v>513</v>
      </c>
      <c r="U52" t="str">
        <f>IF(ISTEXT(LOOKUP(,-SEARCH(" "&amp;Switches!$K$2:'Switches'!$K$60&amp;" "," "&amp;D52&amp;" "),Switches!$K$2:'Switches'!$K$60)), LOOKUP(,-SEARCH(" "&amp;Switches!$K$2:'Switches'!$K$60&amp;" "," "&amp;D52&amp;" "),Switches!$K$2:'Switches'!$K$60),"")</f>
        <v>DMX-RDM</v>
      </c>
      <c r="V52" t="str">
        <f>IFERROR(LOOKUP(,-SEARCH(" "&amp;Switches!$L$2:'Switches'!$L$1000&amp;" "," "&amp;F52&amp;" "),Switches!$L$2:'Switches'!$L$1000),"")</f>
        <v/>
      </c>
      <c r="W52" t="str">
        <f>IFERROR(LOOKUP(,-SEARCH(" "&amp;Switches!$M$2:'Switches'!$M$1000&amp;" "," "&amp;L52&amp;" "),Switches!$M$2:'Switches'!$M$1000),"")</f>
        <v>RGBW</v>
      </c>
      <c r="X52">
        <v>9.5000000000000001E-2</v>
      </c>
      <c r="Y52">
        <f t="shared" si="42"/>
        <v>1.008</v>
      </c>
      <c r="Z52">
        <v>7.0000000000000007E-2</v>
      </c>
      <c r="AA52">
        <v>2</v>
      </c>
      <c r="AB52">
        <v>2</v>
      </c>
      <c r="AC52">
        <v>0</v>
      </c>
    </row>
    <row r="53" spans="1:29" x14ac:dyDescent="0.25">
      <c r="A53" s="1" t="s">
        <v>124</v>
      </c>
      <c r="B53" s="1" t="s">
        <v>200</v>
      </c>
      <c r="C53" t="str">
        <f t="shared" si="37"/>
        <v>1008 35W Medium DMX-RDM 5 DEG</v>
      </c>
      <c r="D53" t="str">
        <f t="shared" si="38"/>
        <v>35W Medium DMX-RDM 5 DEG</v>
      </c>
      <c r="E53" t="str">
        <f t="shared" si="39"/>
        <v>35W DMX-RDM 5 DEG</v>
      </c>
      <c r="F53" t="str">
        <f t="shared" si="35"/>
        <v>35W 5 DEG</v>
      </c>
      <c r="G53" t="str">
        <f t="shared" si="36"/>
        <v>35W</v>
      </c>
      <c r="H53" t="str">
        <f t="shared" si="25"/>
        <v>35Вт</v>
      </c>
      <c r="I53" t="str">
        <f t="shared" si="44"/>
        <v>35</v>
      </c>
      <c r="J53" t="str">
        <f t="shared" si="27"/>
        <v>35</v>
      </c>
      <c r="K53" t="str">
        <f t="shared" si="40"/>
        <v>P866782</v>
      </c>
      <c r="L53" t="str">
        <f>LOOKUP(,-SEARCH(" "&amp;Switches!$A$2:'Switches'!$A$1000&amp;" "," "&amp;TRIM(B53)&amp;" "),Switches!$A$2:'Switches'!$A$1000)</f>
        <v>Osio Line RGBW</v>
      </c>
      <c r="M53">
        <f>IFERROR(LOOKUP(,-SEARCH(" "&amp;Switches!$B$2:'Switches'!$B$1000&amp;" "," "&amp;C53&amp;" "),Switches!$B$2:'Switches'!$B$1000), "")</f>
        <v>1008</v>
      </c>
      <c r="N53" t="str">
        <f>LOOKUP(,-SEARCH(" "&amp;Switches!$C$2:'Switches'!$C$1000&amp;" "," "&amp;TRIM(B53)&amp;" "),Switches!$C$2:'Switches'!$C$1000)</f>
        <v>Medium</v>
      </c>
      <c r="O53" t="str">
        <f t="shared" si="41"/>
        <v>RGBW-Medium-red-5 DEG.ies</v>
      </c>
      <c r="P53" t="s">
        <v>71</v>
      </c>
      <c r="Q53">
        <f t="shared" si="34"/>
        <v>9</v>
      </c>
      <c r="R53" s="6" t="str">
        <f t="shared" si="45"/>
        <v>35</v>
      </c>
      <c r="S53">
        <v>57</v>
      </c>
      <c r="T53">
        <f t="shared" si="43"/>
        <v>513</v>
      </c>
      <c r="U53" t="str">
        <f>IF(ISTEXT(LOOKUP(,-SEARCH(" "&amp;Switches!$K$2:'Switches'!$K$60&amp;" "," "&amp;D53&amp;" "),Switches!$K$2:'Switches'!$K$60)), LOOKUP(,-SEARCH(" "&amp;Switches!$K$2:'Switches'!$K$60&amp;" "," "&amp;D53&amp;" "),Switches!$K$2:'Switches'!$K$60),"")</f>
        <v>DMX-RDM</v>
      </c>
      <c r="V53" t="str">
        <f>IFERROR(LOOKUP(,-SEARCH(" "&amp;Switches!$L$2:'Switches'!$L$1000&amp;" "," "&amp;F53&amp;" "),Switches!$L$2:'Switches'!$L$1000),"")</f>
        <v>5 DEG</v>
      </c>
      <c r="W53" t="str">
        <f>IFERROR(LOOKUP(,-SEARCH(" "&amp;Switches!$M$2:'Switches'!$M$1000&amp;" "," "&amp;L53&amp;" "),Switches!$M$2:'Switches'!$M$1000),"")</f>
        <v>RGBW</v>
      </c>
      <c r="X53">
        <v>9.5000000000000001E-2</v>
      </c>
      <c r="Y53">
        <f t="shared" si="42"/>
        <v>1.008</v>
      </c>
      <c r="Z53">
        <v>7.0000000000000007E-2</v>
      </c>
      <c r="AA53">
        <v>2</v>
      </c>
      <c r="AB53">
        <v>2</v>
      </c>
      <c r="AC53">
        <v>0</v>
      </c>
    </row>
    <row r="54" spans="1:29" x14ac:dyDescent="0.25">
      <c r="A54" s="1" t="s">
        <v>122</v>
      </c>
      <c r="B54" s="1" t="s">
        <v>123</v>
      </c>
      <c r="C54" t="str">
        <f t="shared" si="37"/>
        <v>1008 35W Medium DMX-RDM</v>
      </c>
      <c r="D54" t="str">
        <f t="shared" si="38"/>
        <v>35W Medium DMX-RDM</v>
      </c>
      <c r="E54" t="str">
        <f t="shared" si="39"/>
        <v>35W DMX-RDM</v>
      </c>
      <c r="F54" t="str">
        <f t="shared" si="35"/>
        <v>35W</v>
      </c>
      <c r="G54" t="str">
        <f t="shared" si="36"/>
        <v>35W</v>
      </c>
      <c r="H54" t="str">
        <f t="shared" si="25"/>
        <v>35Вт</v>
      </c>
      <c r="I54" t="str">
        <f t="shared" si="44"/>
        <v>35</v>
      </c>
      <c r="J54" t="str">
        <f t="shared" si="27"/>
        <v>35</v>
      </c>
      <c r="K54" t="str">
        <f t="shared" si="40"/>
        <v>P866782</v>
      </c>
      <c r="L54" t="str">
        <f>LOOKUP(,-SEARCH(" "&amp;Switches!$A$2:'Switches'!$A$1000&amp;" "," "&amp;TRIM(B54)&amp;" "),Switches!$A$2:'Switches'!$A$1000)</f>
        <v>Osio Line RGBW</v>
      </c>
      <c r="M54">
        <f>IFERROR(LOOKUP(,-SEARCH(" "&amp;Switches!$B$2:'Switches'!$B$1000&amp;" "," "&amp;C54&amp;" "),Switches!$B$2:'Switches'!$B$1000), "")</f>
        <v>1008</v>
      </c>
      <c r="N54" t="str">
        <f>LOOKUP(,-SEARCH(" "&amp;Switches!$C$2:'Switches'!$C$1000&amp;" "," "&amp;TRIM(B54)&amp;" "),Switches!$C$2:'Switches'!$C$1000)</f>
        <v>Medium</v>
      </c>
      <c r="O54" t="str">
        <f t="shared" si="41"/>
        <v>RGBW-Medium-red.ies</v>
      </c>
      <c r="P54" t="s">
        <v>71</v>
      </c>
      <c r="Q54">
        <f t="shared" si="34"/>
        <v>9</v>
      </c>
      <c r="R54" s="6" t="str">
        <f t="shared" si="45"/>
        <v>35</v>
      </c>
      <c r="S54">
        <v>57</v>
      </c>
      <c r="T54">
        <f t="shared" si="43"/>
        <v>513</v>
      </c>
      <c r="U54" t="str">
        <f>IF(ISTEXT(LOOKUP(,-SEARCH(" "&amp;Switches!$K$2:'Switches'!$K$60&amp;" "," "&amp;D54&amp;" "),Switches!$K$2:'Switches'!$K$60)), LOOKUP(,-SEARCH(" "&amp;Switches!$K$2:'Switches'!$K$60&amp;" "," "&amp;D54&amp;" "),Switches!$K$2:'Switches'!$K$60),"")</f>
        <v>DMX-RDM</v>
      </c>
      <c r="V54" t="str">
        <f>IFERROR(LOOKUP(,-SEARCH(" "&amp;Switches!$L$2:'Switches'!$L$1000&amp;" "," "&amp;F54&amp;" "),Switches!$L$2:'Switches'!$L$1000),"")</f>
        <v/>
      </c>
      <c r="W54" t="str">
        <f>IFERROR(LOOKUP(,-SEARCH(" "&amp;Switches!$M$2:'Switches'!$M$1000&amp;" "," "&amp;L54&amp;" "),Switches!$M$2:'Switches'!$M$1000),"")</f>
        <v>RGBW</v>
      </c>
      <c r="X54">
        <v>9.5000000000000001E-2</v>
      </c>
      <c r="Y54">
        <f t="shared" si="42"/>
        <v>1.008</v>
      </c>
      <c r="Z54">
        <v>7.0000000000000007E-2</v>
      </c>
      <c r="AA54">
        <v>2</v>
      </c>
      <c r="AB54">
        <v>2</v>
      </c>
      <c r="AC54">
        <v>0</v>
      </c>
    </row>
    <row r="55" spans="1:29" x14ac:dyDescent="0.25">
      <c r="A55" s="1" t="s">
        <v>121</v>
      </c>
      <c r="B55" s="1" t="s">
        <v>201</v>
      </c>
      <c r="C55" t="str">
        <f t="shared" si="37"/>
        <v>1008 35W Spot DMX-RDM 5 DEG</v>
      </c>
      <c r="D55" t="str">
        <f t="shared" si="38"/>
        <v>35W Spot DMX-RDM 5 DEG</v>
      </c>
      <c r="E55" t="str">
        <f t="shared" si="39"/>
        <v>35W DMX-RDM 5 DEG</v>
      </c>
      <c r="F55" t="str">
        <f t="shared" si="35"/>
        <v>35W 5 DEG</v>
      </c>
      <c r="G55" t="str">
        <f t="shared" si="36"/>
        <v>35W</v>
      </c>
      <c r="H55" t="str">
        <f t="shared" si="25"/>
        <v>35Вт</v>
      </c>
      <c r="I55" t="str">
        <f t="shared" si="44"/>
        <v>35</v>
      </c>
      <c r="J55" t="str">
        <f t="shared" si="27"/>
        <v>35</v>
      </c>
      <c r="K55" t="str">
        <f t="shared" si="40"/>
        <v>P866781</v>
      </c>
      <c r="L55" t="str">
        <f>LOOKUP(,-SEARCH(" "&amp;Switches!$A$2:'Switches'!$A$1000&amp;" "," "&amp;TRIM(B55)&amp;" "),Switches!$A$2:'Switches'!$A$1000)</f>
        <v>Osio Line RGBW</v>
      </c>
      <c r="M55">
        <f>IFERROR(LOOKUP(,-SEARCH(" "&amp;Switches!$B$2:'Switches'!$B$1000&amp;" "," "&amp;C55&amp;" "),Switches!$B$2:'Switches'!$B$1000), "")</f>
        <v>1008</v>
      </c>
      <c r="N55" t="str">
        <f>LOOKUP(,-SEARCH(" "&amp;Switches!$C$2:'Switches'!$C$1000&amp;" "," "&amp;TRIM(B55)&amp;" "),Switches!$C$2:'Switches'!$C$1000)</f>
        <v>Spot</v>
      </c>
      <c r="O55" t="str">
        <f t="shared" si="41"/>
        <v>RGBW-Spot-red-5 DEG.ies</v>
      </c>
      <c r="P55" t="s">
        <v>71</v>
      </c>
      <c r="Q55">
        <f t="shared" si="34"/>
        <v>9</v>
      </c>
      <c r="R55" s="6" t="str">
        <f t="shared" si="45"/>
        <v>35</v>
      </c>
      <c r="S55">
        <v>57</v>
      </c>
      <c r="T55">
        <f t="shared" si="43"/>
        <v>513</v>
      </c>
      <c r="U55" t="str">
        <f>IF(ISTEXT(LOOKUP(,-SEARCH(" "&amp;Switches!$K$2:'Switches'!$K$60&amp;" "," "&amp;D55&amp;" "),Switches!$K$2:'Switches'!$K$60)), LOOKUP(,-SEARCH(" "&amp;Switches!$K$2:'Switches'!$K$60&amp;" "," "&amp;D55&amp;" "),Switches!$K$2:'Switches'!$K$60),"")</f>
        <v>DMX-RDM</v>
      </c>
      <c r="V55" t="str">
        <f>IFERROR(LOOKUP(,-SEARCH(" "&amp;Switches!$L$2:'Switches'!$L$1000&amp;" "," "&amp;F55&amp;" "),Switches!$L$2:'Switches'!$L$1000),"")</f>
        <v>5 DEG</v>
      </c>
      <c r="W55" t="str">
        <f>IFERROR(LOOKUP(,-SEARCH(" "&amp;Switches!$M$2:'Switches'!$M$1000&amp;" "," "&amp;L55&amp;" "),Switches!$M$2:'Switches'!$M$1000),"")</f>
        <v>RGBW</v>
      </c>
      <c r="X55">
        <v>9.5000000000000001E-2</v>
      </c>
      <c r="Y55">
        <f t="shared" si="42"/>
        <v>1.008</v>
      </c>
      <c r="Z55">
        <v>7.0000000000000007E-2</v>
      </c>
      <c r="AA55">
        <v>2</v>
      </c>
      <c r="AB55">
        <v>2</v>
      </c>
      <c r="AC55">
        <v>0</v>
      </c>
    </row>
    <row r="56" spans="1:29" x14ac:dyDescent="0.25">
      <c r="A56" s="1" t="s">
        <v>119</v>
      </c>
      <c r="B56" s="1" t="s">
        <v>120</v>
      </c>
      <c r="C56" t="str">
        <f t="shared" si="37"/>
        <v>1008 35W Spot DMX-RDM</v>
      </c>
      <c r="D56" t="str">
        <f t="shared" si="38"/>
        <v>35W Spot DMX-RDM</v>
      </c>
      <c r="E56" t="str">
        <f t="shared" si="39"/>
        <v>35W DMX-RDM</v>
      </c>
      <c r="F56" t="str">
        <f t="shared" si="35"/>
        <v>35W</v>
      </c>
      <c r="G56" t="str">
        <f t="shared" si="36"/>
        <v>35W</v>
      </c>
      <c r="H56" t="str">
        <f t="shared" si="25"/>
        <v>35Вт</v>
      </c>
      <c r="I56" t="str">
        <f t="shared" si="44"/>
        <v>35</v>
      </c>
      <c r="J56" t="str">
        <f t="shared" si="27"/>
        <v>35</v>
      </c>
      <c r="K56" t="str">
        <f t="shared" si="40"/>
        <v>P866781</v>
      </c>
      <c r="L56" t="str">
        <f>LOOKUP(,-SEARCH(" "&amp;Switches!$A$2:'Switches'!$A$1000&amp;" "," "&amp;TRIM(B56)&amp;" "),Switches!$A$2:'Switches'!$A$1000)</f>
        <v>Osio Line RGBW</v>
      </c>
      <c r="M56">
        <f>IFERROR(LOOKUP(,-SEARCH(" "&amp;Switches!$B$2:'Switches'!$B$1000&amp;" "," "&amp;C56&amp;" "),Switches!$B$2:'Switches'!$B$1000), "")</f>
        <v>1008</v>
      </c>
      <c r="N56" t="str">
        <f>LOOKUP(,-SEARCH(" "&amp;Switches!$C$2:'Switches'!$C$1000&amp;" "," "&amp;TRIM(B56)&amp;" "),Switches!$C$2:'Switches'!$C$1000)</f>
        <v>Spot</v>
      </c>
      <c r="O56" t="str">
        <f t="shared" si="41"/>
        <v>RGBW-Spot-red.ies</v>
      </c>
      <c r="P56" t="s">
        <v>71</v>
      </c>
      <c r="Q56">
        <f t="shared" si="34"/>
        <v>9</v>
      </c>
      <c r="R56" s="6" t="str">
        <f t="shared" si="45"/>
        <v>35</v>
      </c>
      <c r="S56">
        <v>57</v>
      </c>
      <c r="T56">
        <f t="shared" si="43"/>
        <v>513</v>
      </c>
      <c r="U56" t="str">
        <f>IF(ISTEXT(LOOKUP(,-SEARCH(" "&amp;Switches!$K$2:'Switches'!$K$60&amp;" "," "&amp;D56&amp;" "),Switches!$K$2:'Switches'!$K$60)), LOOKUP(,-SEARCH(" "&amp;Switches!$K$2:'Switches'!$K$60&amp;" "," "&amp;D56&amp;" "),Switches!$K$2:'Switches'!$K$60),"")</f>
        <v>DMX-RDM</v>
      </c>
      <c r="V56" t="str">
        <f>IFERROR(LOOKUP(,-SEARCH(" "&amp;Switches!$L$2:'Switches'!$L$1000&amp;" "," "&amp;F56&amp;" "),Switches!$L$2:'Switches'!$L$1000),"")</f>
        <v/>
      </c>
      <c r="W56" t="str">
        <f>IFERROR(LOOKUP(,-SEARCH(" "&amp;Switches!$M$2:'Switches'!$M$1000&amp;" "," "&amp;L56&amp;" "),Switches!$M$2:'Switches'!$M$1000),"")</f>
        <v>RGBW</v>
      </c>
      <c r="X56">
        <v>9.5000000000000001E-2</v>
      </c>
      <c r="Y56">
        <f t="shared" si="42"/>
        <v>1.008</v>
      </c>
      <c r="Z56">
        <v>7.0000000000000007E-2</v>
      </c>
      <c r="AA56">
        <v>2</v>
      </c>
      <c r="AB56">
        <v>2</v>
      </c>
      <c r="AC56">
        <v>0</v>
      </c>
    </row>
    <row r="57" spans="1:29" x14ac:dyDescent="0.25">
      <c r="A57" s="1" t="s">
        <v>118</v>
      </c>
      <c r="B57" s="1" t="s">
        <v>202</v>
      </c>
      <c r="C57" t="str">
        <f t="shared" si="37"/>
        <v>708 23W Diffuse DMX-RDM 5 DEG</v>
      </c>
      <c r="D57" t="str">
        <f t="shared" si="38"/>
        <v>23W Diffuse DMX-RDM 5 DEG</v>
      </c>
      <c r="E57" t="str">
        <f t="shared" si="39"/>
        <v>23W DMX-RDM 5 DEG</v>
      </c>
      <c r="F57" t="str">
        <f t="shared" si="35"/>
        <v>23W 5 DEG</v>
      </c>
      <c r="G57" t="str">
        <f t="shared" si="36"/>
        <v>23W</v>
      </c>
      <c r="H57" t="str">
        <f t="shared" si="25"/>
        <v>23Вт</v>
      </c>
      <c r="I57" t="str">
        <f t="shared" si="44"/>
        <v>23</v>
      </c>
      <c r="J57" t="str">
        <f t="shared" si="27"/>
        <v>23</v>
      </c>
      <c r="K57" t="str">
        <f t="shared" si="40"/>
        <v>P866780</v>
      </c>
      <c r="L57" t="str">
        <f>LOOKUP(,-SEARCH(" "&amp;Switches!$A$2:'Switches'!$A$1000&amp;" "," "&amp;TRIM(B57)&amp;" "),Switches!$A$2:'Switches'!$A$1000)</f>
        <v>Osio Line RGBW</v>
      </c>
      <c r="M57">
        <f>IFERROR(LOOKUP(,-SEARCH(" "&amp;Switches!$B$2:'Switches'!$B$1000&amp;" "," "&amp;C57&amp;" "),Switches!$B$2:'Switches'!$B$1000), "")</f>
        <v>708</v>
      </c>
      <c r="N57" t="str">
        <f>LOOKUP(,-SEARCH(" "&amp;Switches!$C$2:'Switches'!$C$1000&amp;" "," "&amp;TRIM(B57)&amp;" "),Switches!$C$2:'Switches'!$C$1000)</f>
        <v>Diffuse</v>
      </c>
      <c r="O57" t="str">
        <f t="shared" si="41"/>
        <v>RGBW-Diffuse-red-5 DEG.ies</v>
      </c>
      <c r="P57" t="s">
        <v>71</v>
      </c>
      <c r="Q57">
        <f t="shared" si="34"/>
        <v>6</v>
      </c>
      <c r="R57" s="6" t="str">
        <f t="shared" si="45"/>
        <v>23</v>
      </c>
      <c r="S57">
        <v>57</v>
      </c>
      <c r="T57">
        <f t="shared" si="43"/>
        <v>342</v>
      </c>
      <c r="U57" t="str">
        <f>IF(ISTEXT(LOOKUP(,-SEARCH(" "&amp;Switches!$K$2:'Switches'!$K$60&amp;" "," "&amp;D57&amp;" "),Switches!$K$2:'Switches'!$K$60)), LOOKUP(,-SEARCH(" "&amp;Switches!$K$2:'Switches'!$K$60&amp;" "," "&amp;D57&amp;" "),Switches!$K$2:'Switches'!$K$60),"")</f>
        <v>DMX-RDM</v>
      </c>
      <c r="V57" t="str">
        <f>IFERROR(LOOKUP(,-SEARCH(" "&amp;Switches!$L$2:'Switches'!$L$1000&amp;" "," "&amp;F57&amp;" "),Switches!$L$2:'Switches'!$L$1000),"")</f>
        <v>5 DEG</v>
      </c>
      <c r="W57" t="str">
        <f>IFERROR(LOOKUP(,-SEARCH(" "&amp;Switches!$M$2:'Switches'!$M$1000&amp;" "," "&amp;L57&amp;" "),Switches!$M$2:'Switches'!$M$1000),"")</f>
        <v>RGBW</v>
      </c>
      <c r="X57">
        <v>9.5000000000000001E-2</v>
      </c>
      <c r="Y57">
        <f t="shared" si="42"/>
        <v>0.70799999999999996</v>
      </c>
      <c r="Z57">
        <v>7.0000000000000007E-2</v>
      </c>
      <c r="AA57">
        <v>2</v>
      </c>
      <c r="AB57">
        <v>2</v>
      </c>
      <c r="AC57">
        <v>0</v>
      </c>
    </row>
    <row r="58" spans="1:29" x14ac:dyDescent="0.25">
      <c r="A58" s="1" t="s">
        <v>116</v>
      </c>
      <c r="B58" s="1" t="s">
        <v>117</v>
      </c>
      <c r="C58" t="str">
        <f t="shared" si="37"/>
        <v>708 23W Diffuse DMX-RDM</v>
      </c>
      <c r="D58" t="str">
        <f t="shared" si="38"/>
        <v>23W Diffuse DMX-RDM</v>
      </c>
      <c r="E58" t="str">
        <f t="shared" si="39"/>
        <v>23W DMX-RDM</v>
      </c>
      <c r="F58" t="str">
        <f t="shared" si="35"/>
        <v>23W</v>
      </c>
      <c r="G58" t="str">
        <f t="shared" si="36"/>
        <v>23W</v>
      </c>
      <c r="H58" t="str">
        <f t="shared" si="25"/>
        <v>23Вт</v>
      </c>
      <c r="I58" t="str">
        <f t="shared" si="44"/>
        <v>23</v>
      </c>
      <c r="J58" t="str">
        <f t="shared" si="27"/>
        <v>23</v>
      </c>
      <c r="K58" t="str">
        <f t="shared" si="40"/>
        <v>P866780</v>
      </c>
      <c r="L58" t="str">
        <f>LOOKUP(,-SEARCH(" "&amp;Switches!$A$2:'Switches'!$A$1000&amp;" "," "&amp;TRIM(B58)&amp;" "),Switches!$A$2:'Switches'!$A$1000)</f>
        <v>Osio Line RGBW</v>
      </c>
      <c r="M58">
        <f>IFERROR(LOOKUP(,-SEARCH(" "&amp;Switches!$B$2:'Switches'!$B$1000&amp;" "," "&amp;C58&amp;" "),Switches!$B$2:'Switches'!$B$1000), "")</f>
        <v>708</v>
      </c>
      <c r="N58" t="str">
        <f>LOOKUP(,-SEARCH(" "&amp;Switches!$C$2:'Switches'!$C$1000&amp;" "," "&amp;TRIM(B58)&amp;" "),Switches!$C$2:'Switches'!$C$1000)</f>
        <v>Diffuse</v>
      </c>
      <c r="O58" t="str">
        <f t="shared" si="41"/>
        <v>RGBW-Diffuse-red.ies</v>
      </c>
      <c r="P58" t="s">
        <v>71</v>
      </c>
      <c r="Q58">
        <f t="shared" si="34"/>
        <v>6</v>
      </c>
      <c r="R58" s="6" t="str">
        <f t="shared" si="45"/>
        <v>23</v>
      </c>
      <c r="S58">
        <v>57</v>
      </c>
      <c r="T58">
        <f t="shared" si="43"/>
        <v>342</v>
      </c>
      <c r="U58" t="str">
        <f>IF(ISTEXT(LOOKUP(,-SEARCH(" "&amp;Switches!$K$2:'Switches'!$K$60&amp;" "," "&amp;D58&amp;" "),Switches!$K$2:'Switches'!$K$60)), LOOKUP(,-SEARCH(" "&amp;Switches!$K$2:'Switches'!$K$60&amp;" "," "&amp;D58&amp;" "),Switches!$K$2:'Switches'!$K$60),"")</f>
        <v>DMX-RDM</v>
      </c>
      <c r="V58" t="str">
        <f>IFERROR(LOOKUP(,-SEARCH(" "&amp;Switches!$L$2:'Switches'!$L$1000&amp;" "," "&amp;F58&amp;" "),Switches!$L$2:'Switches'!$L$1000),"")</f>
        <v/>
      </c>
      <c r="W58" t="str">
        <f>IFERROR(LOOKUP(,-SEARCH(" "&amp;Switches!$M$2:'Switches'!$M$1000&amp;" "," "&amp;L58&amp;" "),Switches!$M$2:'Switches'!$M$1000),"")</f>
        <v>RGBW</v>
      </c>
      <c r="X58">
        <v>9.5000000000000001E-2</v>
      </c>
      <c r="Y58">
        <f t="shared" si="42"/>
        <v>0.70799999999999996</v>
      </c>
      <c r="Z58">
        <v>7.0000000000000007E-2</v>
      </c>
      <c r="AA58">
        <v>2</v>
      </c>
      <c r="AB58">
        <v>2</v>
      </c>
      <c r="AC58">
        <v>0</v>
      </c>
    </row>
    <row r="59" spans="1:29" x14ac:dyDescent="0.25">
      <c r="A59" s="1" t="s">
        <v>115</v>
      </c>
      <c r="B59" s="1" t="s">
        <v>203</v>
      </c>
      <c r="C59" t="str">
        <f t="shared" si="37"/>
        <v>708 23W Elliptical DMX-RDM 5 DEG</v>
      </c>
      <c r="D59" t="str">
        <f t="shared" si="38"/>
        <v>23W Elliptical DMX-RDM 5 DEG</v>
      </c>
      <c r="E59" t="str">
        <f t="shared" si="39"/>
        <v>23W DMX-RDM 5 DEG</v>
      </c>
      <c r="F59" t="str">
        <f t="shared" si="35"/>
        <v>23W 5 DEG</v>
      </c>
      <c r="G59" t="str">
        <f t="shared" si="36"/>
        <v>23W</v>
      </c>
      <c r="H59" t="str">
        <f t="shared" si="25"/>
        <v>23Вт</v>
      </c>
      <c r="I59" t="str">
        <f t="shared" si="44"/>
        <v>23</v>
      </c>
      <c r="J59" t="str">
        <f t="shared" si="27"/>
        <v>23</v>
      </c>
      <c r="K59" t="str">
        <f t="shared" si="40"/>
        <v>P866779</v>
      </c>
      <c r="L59" t="str">
        <f>LOOKUP(,-SEARCH(" "&amp;Switches!$A$2:'Switches'!$A$1000&amp;" "," "&amp;TRIM(B59)&amp;" "),Switches!$A$2:'Switches'!$A$1000)</f>
        <v>Osio Line RGBW</v>
      </c>
      <c r="M59">
        <f>IFERROR(LOOKUP(,-SEARCH(" "&amp;Switches!$B$2:'Switches'!$B$1000&amp;" "," "&amp;C59&amp;" "),Switches!$B$2:'Switches'!$B$1000), "")</f>
        <v>708</v>
      </c>
      <c r="N59" t="str">
        <f>LOOKUP(,-SEARCH(" "&amp;Switches!$C$2:'Switches'!$C$1000&amp;" "," "&amp;TRIM(B59)&amp;" "),Switches!$C$2:'Switches'!$C$1000)</f>
        <v>Elliptical</v>
      </c>
      <c r="O59" t="str">
        <f t="shared" si="41"/>
        <v>RGBW-Elliptical-red-5 DEG.ies</v>
      </c>
      <c r="P59" t="s">
        <v>71</v>
      </c>
      <c r="Q59">
        <f t="shared" si="34"/>
        <v>6</v>
      </c>
      <c r="R59" s="6" t="str">
        <f t="shared" si="45"/>
        <v>23</v>
      </c>
      <c r="S59">
        <v>57</v>
      </c>
      <c r="T59">
        <f t="shared" si="43"/>
        <v>342</v>
      </c>
      <c r="U59" t="str">
        <f>IF(ISTEXT(LOOKUP(,-SEARCH(" "&amp;Switches!$K$2:'Switches'!$K$60&amp;" "," "&amp;D59&amp;" "),Switches!$K$2:'Switches'!$K$60)), LOOKUP(,-SEARCH(" "&amp;Switches!$K$2:'Switches'!$K$60&amp;" "," "&amp;D59&amp;" "),Switches!$K$2:'Switches'!$K$60),"")</f>
        <v>DMX-RDM</v>
      </c>
      <c r="V59" t="str">
        <f>IFERROR(LOOKUP(,-SEARCH(" "&amp;Switches!$L$2:'Switches'!$L$1000&amp;" "," "&amp;F59&amp;" "),Switches!$L$2:'Switches'!$L$1000),"")</f>
        <v>5 DEG</v>
      </c>
      <c r="W59" t="str">
        <f>IFERROR(LOOKUP(,-SEARCH(" "&amp;Switches!$M$2:'Switches'!$M$1000&amp;" "," "&amp;L59&amp;" "),Switches!$M$2:'Switches'!$M$1000),"")</f>
        <v>RGBW</v>
      </c>
      <c r="X59">
        <v>9.5000000000000001E-2</v>
      </c>
      <c r="Y59">
        <f t="shared" si="42"/>
        <v>0.70799999999999996</v>
      </c>
      <c r="Z59">
        <v>7.0000000000000007E-2</v>
      </c>
      <c r="AA59">
        <v>2</v>
      </c>
      <c r="AB59">
        <v>2</v>
      </c>
      <c r="AC59">
        <v>0</v>
      </c>
    </row>
    <row r="60" spans="1:29" x14ac:dyDescent="0.25">
      <c r="A60" s="1" t="s">
        <v>113</v>
      </c>
      <c r="B60" s="1" t="s">
        <v>114</v>
      </c>
      <c r="C60" t="str">
        <f t="shared" si="37"/>
        <v>708 23W Elliptical DMX-RDM</v>
      </c>
      <c r="D60" t="str">
        <f t="shared" si="38"/>
        <v>23W Elliptical DMX-RDM</v>
      </c>
      <c r="E60" t="str">
        <f t="shared" si="39"/>
        <v>23W DMX-RDM</v>
      </c>
      <c r="F60" t="str">
        <f t="shared" si="35"/>
        <v>23W</v>
      </c>
      <c r="G60" t="str">
        <f t="shared" si="36"/>
        <v>23W</v>
      </c>
      <c r="H60" t="str">
        <f t="shared" si="25"/>
        <v>23Вт</v>
      </c>
      <c r="I60" t="str">
        <f t="shared" si="44"/>
        <v>23</v>
      </c>
      <c r="J60" t="str">
        <f t="shared" si="27"/>
        <v>23</v>
      </c>
      <c r="K60" t="str">
        <f t="shared" si="40"/>
        <v>P866779</v>
      </c>
      <c r="L60" t="str">
        <f>LOOKUP(,-SEARCH(" "&amp;Switches!$A$2:'Switches'!$A$1000&amp;" "," "&amp;TRIM(B60)&amp;" "),Switches!$A$2:'Switches'!$A$1000)</f>
        <v>Osio Line RGBW</v>
      </c>
      <c r="M60">
        <f>IFERROR(LOOKUP(,-SEARCH(" "&amp;Switches!$B$2:'Switches'!$B$1000&amp;" "," "&amp;C60&amp;" "),Switches!$B$2:'Switches'!$B$1000), "")</f>
        <v>708</v>
      </c>
      <c r="N60" t="str">
        <f>LOOKUP(,-SEARCH(" "&amp;Switches!$C$2:'Switches'!$C$1000&amp;" "," "&amp;TRIM(B60)&amp;" "),Switches!$C$2:'Switches'!$C$1000)</f>
        <v>Elliptical</v>
      </c>
      <c r="O60" t="str">
        <f t="shared" si="41"/>
        <v>RGBW-Elliptical-red.ies</v>
      </c>
      <c r="P60" t="s">
        <v>71</v>
      </c>
      <c r="Q60">
        <f t="shared" si="34"/>
        <v>6</v>
      </c>
      <c r="R60" s="6" t="str">
        <f t="shared" si="45"/>
        <v>23</v>
      </c>
      <c r="S60">
        <v>57</v>
      </c>
      <c r="T60">
        <f t="shared" si="43"/>
        <v>342</v>
      </c>
      <c r="U60" t="str">
        <f>IF(ISTEXT(LOOKUP(,-SEARCH(" "&amp;Switches!$K$2:'Switches'!$K$60&amp;" "," "&amp;D60&amp;" "),Switches!$K$2:'Switches'!$K$60)), LOOKUP(,-SEARCH(" "&amp;Switches!$K$2:'Switches'!$K$60&amp;" "," "&amp;D60&amp;" "),Switches!$K$2:'Switches'!$K$60),"")</f>
        <v>DMX-RDM</v>
      </c>
      <c r="V60" t="str">
        <f>IFERROR(LOOKUP(,-SEARCH(" "&amp;Switches!$L$2:'Switches'!$L$1000&amp;" "," "&amp;F60&amp;" "),Switches!$L$2:'Switches'!$L$1000),"")</f>
        <v/>
      </c>
      <c r="W60" t="str">
        <f>IFERROR(LOOKUP(,-SEARCH(" "&amp;Switches!$M$2:'Switches'!$M$1000&amp;" "," "&amp;L60&amp;" "),Switches!$M$2:'Switches'!$M$1000),"")</f>
        <v>RGBW</v>
      </c>
      <c r="X60">
        <v>9.5000000000000001E-2</v>
      </c>
      <c r="Y60">
        <f t="shared" si="42"/>
        <v>0.70799999999999996</v>
      </c>
      <c r="Z60">
        <v>7.0000000000000007E-2</v>
      </c>
      <c r="AA60">
        <v>2</v>
      </c>
      <c r="AB60">
        <v>2</v>
      </c>
      <c r="AC60">
        <v>0</v>
      </c>
    </row>
    <row r="61" spans="1:29" x14ac:dyDescent="0.25">
      <c r="A61" s="1" t="s">
        <v>112</v>
      </c>
      <c r="B61" s="1" t="s">
        <v>204</v>
      </c>
      <c r="C61" t="str">
        <f t="shared" si="37"/>
        <v>708 23W Flood DMX-RDM 5 DEG</v>
      </c>
      <c r="D61" t="str">
        <f t="shared" si="38"/>
        <v>23W Flood DMX-RDM 5 DEG</v>
      </c>
      <c r="E61" t="str">
        <f t="shared" si="39"/>
        <v>23W DMX-RDM 5 DEG</v>
      </c>
      <c r="F61" t="str">
        <f t="shared" si="35"/>
        <v>23W 5 DEG</v>
      </c>
      <c r="G61" t="str">
        <f t="shared" si="36"/>
        <v>23W</v>
      </c>
      <c r="H61" t="str">
        <f t="shared" si="25"/>
        <v>23Вт</v>
      </c>
      <c r="I61" t="str">
        <f t="shared" si="44"/>
        <v>23</v>
      </c>
      <c r="J61" t="str">
        <f t="shared" ref="J61:J76" si="46">IFERROR(2*REPLACE(I61,1,SEARCH("х",I61),""), I61)</f>
        <v>23</v>
      </c>
      <c r="K61" t="str">
        <f t="shared" si="40"/>
        <v>P866778</v>
      </c>
      <c r="L61" t="str">
        <f>LOOKUP(,-SEARCH(" "&amp;Switches!$A$2:'Switches'!$A$1000&amp;" "," "&amp;TRIM(B61)&amp;" "),Switches!$A$2:'Switches'!$A$1000)</f>
        <v>Osio Line RGBW</v>
      </c>
      <c r="M61">
        <f>IFERROR(LOOKUP(,-SEARCH(" "&amp;Switches!$B$2:'Switches'!$B$1000&amp;" "," "&amp;C61&amp;" "),Switches!$B$2:'Switches'!$B$1000), "")</f>
        <v>708</v>
      </c>
      <c r="N61" t="str">
        <f>LOOKUP(,-SEARCH(" "&amp;Switches!$C$2:'Switches'!$C$1000&amp;" "," "&amp;TRIM(B61)&amp;" "),Switches!$C$2:'Switches'!$C$1000)</f>
        <v>Flood</v>
      </c>
      <c r="O61" t="str">
        <f t="shared" si="41"/>
        <v>RGBW-Flood-red-5 DEG.ies</v>
      </c>
      <c r="P61" t="s">
        <v>71</v>
      </c>
      <c r="Q61">
        <f t="shared" si="34"/>
        <v>6</v>
      </c>
      <c r="R61" s="6" t="str">
        <f t="shared" si="45"/>
        <v>23</v>
      </c>
      <c r="S61">
        <v>57</v>
      </c>
      <c r="T61">
        <f t="shared" si="43"/>
        <v>342</v>
      </c>
      <c r="U61" t="str">
        <f>IF(ISTEXT(LOOKUP(,-SEARCH(" "&amp;Switches!$K$2:'Switches'!$K$60&amp;" "," "&amp;D61&amp;" "),Switches!$K$2:'Switches'!$K$60)), LOOKUP(,-SEARCH(" "&amp;Switches!$K$2:'Switches'!$K$60&amp;" "," "&amp;D61&amp;" "),Switches!$K$2:'Switches'!$K$60),"")</f>
        <v>DMX-RDM</v>
      </c>
      <c r="V61" t="str">
        <f>IFERROR(LOOKUP(,-SEARCH(" "&amp;Switches!$L$2:'Switches'!$L$1000&amp;" "," "&amp;F61&amp;" "),Switches!$L$2:'Switches'!$L$1000),"")</f>
        <v>5 DEG</v>
      </c>
      <c r="W61" t="str">
        <f>IFERROR(LOOKUP(,-SEARCH(" "&amp;Switches!$M$2:'Switches'!$M$1000&amp;" "," "&amp;L61&amp;" "),Switches!$M$2:'Switches'!$M$1000),"")</f>
        <v>RGBW</v>
      </c>
      <c r="X61">
        <v>9.5000000000000001E-2</v>
      </c>
      <c r="Y61">
        <f t="shared" si="42"/>
        <v>0.70799999999999996</v>
      </c>
      <c r="Z61">
        <v>7.0000000000000007E-2</v>
      </c>
      <c r="AA61">
        <v>2</v>
      </c>
      <c r="AB61">
        <v>2</v>
      </c>
      <c r="AC61">
        <v>0</v>
      </c>
    </row>
    <row r="62" spans="1:29" x14ac:dyDescent="0.25">
      <c r="A62" s="1" t="s">
        <v>110</v>
      </c>
      <c r="B62" s="1" t="s">
        <v>111</v>
      </c>
      <c r="C62" t="str">
        <f t="shared" si="37"/>
        <v>708 23W Flood DMX-RDM</v>
      </c>
      <c r="D62" t="str">
        <f t="shared" si="38"/>
        <v>23W Flood DMX-RDM</v>
      </c>
      <c r="E62" t="str">
        <f t="shared" si="39"/>
        <v>23W DMX-RDM</v>
      </c>
      <c r="F62" t="str">
        <f t="shared" si="35"/>
        <v>23W</v>
      </c>
      <c r="G62" t="str">
        <f t="shared" si="36"/>
        <v>23W</v>
      </c>
      <c r="H62" t="str">
        <f t="shared" si="25"/>
        <v>23Вт</v>
      </c>
      <c r="I62" t="str">
        <f t="shared" si="44"/>
        <v>23</v>
      </c>
      <c r="J62" t="str">
        <f t="shared" si="46"/>
        <v>23</v>
      </c>
      <c r="K62" t="str">
        <f t="shared" si="40"/>
        <v>P866778</v>
      </c>
      <c r="L62" t="str">
        <f>LOOKUP(,-SEARCH(" "&amp;Switches!$A$2:'Switches'!$A$1000&amp;" "," "&amp;TRIM(B62)&amp;" "),Switches!$A$2:'Switches'!$A$1000)</f>
        <v>Osio Line RGBW</v>
      </c>
      <c r="M62">
        <f>IFERROR(LOOKUP(,-SEARCH(" "&amp;Switches!$B$2:'Switches'!$B$1000&amp;" "," "&amp;C62&amp;" "),Switches!$B$2:'Switches'!$B$1000), "")</f>
        <v>708</v>
      </c>
      <c r="N62" t="str">
        <f>LOOKUP(,-SEARCH(" "&amp;Switches!$C$2:'Switches'!$C$1000&amp;" "," "&amp;TRIM(B62)&amp;" "),Switches!$C$2:'Switches'!$C$1000)</f>
        <v>Flood</v>
      </c>
      <c r="O62" t="str">
        <f t="shared" si="41"/>
        <v>RGBW-Flood-red.ies</v>
      </c>
      <c r="P62" t="s">
        <v>71</v>
      </c>
      <c r="Q62">
        <f t="shared" si="34"/>
        <v>6</v>
      </c>
      <c r="R62" s="6" t="str">
        <f t="shared" si="45"/>
        <v>23</v>
      </c>
      <c r="S62">
        <v>57</v>
      </c>
      <c r="T62">
        <f t="shared" si="43"/>
        <v>342</v>
      </c>
      <c r="U62" t="str">
        <f>IF(ISTEXT(LOOKUP(,-SEARCH(" "&amp;Switches!$K$2:'Switches'!$K$60&amp;" "," "&amp;D62&amp;" "),Switches!$K$2:'Switches'!$K$60)), LOOKUP(,-SEARCH(" "&amp;Switches!$K$2:'Switches'!$K$60&amp;" "," "&amp;D62&amp;" "),Switches!$K$2:'Switches'!$K$60),"")</f>
        <v>DMX-RDM</v>
      </c>
      <c r="V62" t="str">
        <f>IFERROR(LOOKUP(,-SEARCH(" "&amp;Switches!$L$2:'Switches'!$L$1000&amp;" "," "&amp;F62&amp;" "),Switches!$L$2:'Switches'!$L$1000),"")</f>
        <v/>
      </c>
      <c r="W62" t="str">
        <f>IFERROR(LOOKUP(,-SEARCH(" "&amp;Switches!$M$2:'Switches'!$M$1000&amp;" "," "&amp;L62&amp;" "),Switches!$M$2:'Switches'!$M$1000),"")</f>
        <v>RGBW</v>
      </c>
      <c r="X62">
        <v>9.5000000000000001E-2</v>
      </c>
      <c r="Y62">
        <f t="shared" si="42"/>
        <v>0.70799999999999996</v>
      </c>
      <c r="Z62">
        <v>7.0000000000000007E-2</v>
      </c>
      <c r="AA62">
        <v>2</v>
      </c>
      <c r="AB62">
        <v>2</v>
      </c>
      <c r="AC62">
        <v>0</v>
      </c>
    </row>
    <row r="63" spans="1:29" x14ac:dyDescent="0.25">
      <c r="A63" s="1" t="s">
        <v>109</v>
      </c>
      <c r="B63" s="1" t="s">
        <v>205</v>
      </c>
      <c r="C63" t="str">
        <f t="shared" si="37"/>
        <v>708 23W Medium DMX-RDM 5 DEG</v>
      </c>
      <c r="D63" t="str">
        <f t="shared" si="38"/>
        <v>23W Medium DMX-RDM 5 DEG</v>
      </c>
      <c r="E63" t="str">
        <f t="shared" si="39"/>
        <v>23W DMX-RDM 5 DEG</v>
      </c>
      <c r="F63" t="str">
        <f t="shared" si="35"/>
        <v>23W 5 DEG</v>
      </c>
      <c r="G63" t="str">
        <f t="shared" si="36"/>
        <v>23W</v>
      </c>
      <c r="H63" t="str">
        <f t="shared" si="25"/>
        <v>23Вт</v>
      </c>
      <c r="I63" t="str">
        <f t="shared" si="44"/>
        <v>23</v>
      </c>
      <c r="J63" t="str">
        <f t="shared" si="46"/>
        <v>23</v>
      </c>
      <c r="K63" t="str">
        <f t="shared" si="40"/>
        <v>P866777</v>
      </c>
      <c r="L63" t="str">
        <f>LOOKUP(,-SEARCH(" "&amp;Switches!$A$2:'Switches'!$A$1000&amp;" "," "&amp;TRIM(B63)&amp;" "),Switches!$A$2:'Switches'!$A$1000)</f>
        <v>Osio Line RGBW</v>
      </c>
      <c r="M63">
        <f>IFERROR(LOOKUP(,-SEARCH(" "&amp;Switches!$B$2:'Switches'!$B$1000&amp;" "," "&amp;C63&amp;" "),Switches!$B$2:'Switches'!$B$1000), "")</f>
        <v>708</v>
      </c>
      <c r="N63" t="str">
        <f>LOOKUP(,-SEARCH(" "&amp;Switches!$C$2:'Switches'!$C$1000&amp;" "," "&amp;TRIM(B63)&amp;" "),Switches!$C$2:'Switches'!$C$1000)</f>
        <v>Medium</v>
      </c>
      <c r="O63" t="str">
        <f t="shared" si="41"/>
        <v>RGBW-Medium-red-5 DEG.ies</v>
      </c>
      <c r="P63" t="s">
        <v>71</v>
      </c>
      <c r="Q63">
        <f t="shared" si="34"/>
        <v>6</v>
      </c>
      <c r="R63" s="6" t="str">
        <f t="shared" si="45"/>
        <v>23</v>
      </c>
      <c r="S63">
        <v>57</v>
      </c>
      <c r="T63">
        <f t="shared" si="43"/>
        <v>342</v>
      </c>
      <c r="U63" t="str">
        <f>IF(ISTEXT(LOOKUP(,-SEARCH(" "&amp;Switches!$K$2:'Switches'!$K$60&amp;" "," "&amp;D63&amp;" "),Switches!$K$2:'Switches'!$K$60)), LOOKUP(,-SEARCH(" "&amp;Switches!$K$2:'Switches'!$K$60&amp;" "," "&amp;D63&amp;" "),Switches!$K$2:'Switches'!$K$60),"")</f>
        <v>DMX-RDM</v>
      </c>
      <c r="V63" t="str">
        <f>IFERROR(LOOKUP(,-SEARCH(" "&amp;Switches!$L$2:'Switches'!$L$1000&amp;" "," "&amp;F63&amp;" "),Switches!$L$2:'Switches'!$L$1000),"")</f>
        <v>5 DEG</v>
      </c>
      <c r="W63" t="str">
        <f>IFERROR(LOOKUP(,-SEARCH(" "&amp;Switches!$M$2:'Switches'!$M$1000&amp;" "," "&amp;L63&amp;" "),Switches!$M$2:'Switches'!$M$1000),"")</f>
        <v>RGBW</v>
      </c>
      <c r="X63">
        <v>9.5000000000000001E-2</v>
      </c>
      <c r="Y63">
        <f t="shared" si="42"/>
        <v>0.70799999999999996</v>
      </c>
      <c r="Z63">
        <v>7.0000000000000007E-2</v>
      </c>
      <c r="AA63">
        <v>2</v>
      </c>
      <c r="AB63">
        <v>2</v>
      </c>
      <c r="AC63">
        <v>0</v>
      </c>
    </row>
    <row r="64" spans="1:29" x14ac:dyDescent="0.25">
      <c r="A64" s="1" t="s">
        <v>107</v>
      </c>
      <c r="B64" s="1" t="s">
        <v>108</v>
      </c>
      <c r="C64" t="str">
        <f t="shared" si="37"/>
        <v>708 23W Medium DMX-RDM</v>
      </c>
      <c r="D64" t="str">
        <f t="shared" si="38"/>
        <v>23W Medium DMX-RDM</v>
      </c>
      <c r="E64" t="str">
        <f t="shared" si="39"/>
        <v>23W DMX-RDM</v>
      </c>
      <c r="F64" t="str">
        <f t="shared" si="35"/>
        <v>23W</v>
      </c>
      <c r="G64" t="str">
        <f t="shared" si="36"/>
        <v>23W</v>
      </c>
      <c r="H64" t="str">
        <f t="shared" si="25"/>
        <v>23Вт</v>
      </c>
      <c r="I64" t="str">
        <f t="shared" si="44"/>
        <v>23</v>
      </c>
      <c r="J64" t="str">
        <f t="shared" si="46"/>
        <v>23</v>
      </c>
      <c r="K64" t="str">
        <f t="shared" si="40"/>
        <v>P866777</v>
      </c>
      <c r="L64" t="str">
        <f>LOOKUP(,-SEARCH(" "&amp;Switches!$A$2:'Switches'!$A$1000&amp;" "," "&amp;TRIM(B64)&amp;" "),Switches!$A$2:'Switches'!$A$1000)</f>
        <v>Osio Line RGBW</v>
      </c>
      <c r="M64">
        <f>IFERROR(LOOKUP(,-SEARCH(" "&amp;Switches!$B$2:'Switches'!$B$1000&amp;" "," "&amp;C64&amp;" "),Switches!$B$2:'Switches'!$B$1000), "")</f>
        <v>708</v>
      </c>
      <c r="N64" t="str">
        <f>LOOKUP(,-SEARCH(" "&amp;Switches!$C$2:'Switches'!$C$1000&amp;" "," "&amp;TRIM(B64)&amp;" "),Switches!$C$2:'Switches'!$C$1000)</f>
        <v>Medium</v>
      </c>
      <c r="O64" t="str">
        <f t="shared" si="41"/>
        <v>RGBW-Medium-red.ies</v>
      </c>
      <c r="P64" t="s">
        <v>71</v>
      </c>
      <c r="Q64">
        <f t="shared" si="34"/>
        <v>6</v>
      </c>
      <c r="R64" s="6" t="str">
        <f t="shared" si="45"/>
        <v>23</v>
      </c>
      <c r="S64">
        <v>57</v>
      </c>
      <c r="T64">
        <f t="shared" si="43"/>
        <v>342</v>
      </c>
      <c r="U64" t="str">
        <f>IF(ISTEXT(LOOKUP(,-SEARCH(" "&amp;Switches!$K$2:'Switches'!$K$60&amp;" "," "&amp;D64&amp;" "),Switches!$K$2:'Switches'!$K$60)), LOOKUP(,-SEARCH(" "&amp;Switches!$K$2:'Switches'!$K$60&amp;" "," "&amp;D64&amp;" "),Switches!$K$2:'Switches'!$K$60),"")</f>
        <v>DMX-RDM</v>
      </c>
      <c r="V64" t="str">
        <f>IFERROR(LOOKUP(,-SEARCH(" "&amp;Switches!$L$2:'Switches'!$L$1000&amp;" "," "&amp;F64&amp;" "),Switches!$L$2:'Switches'!$L$1000),"")</f>
        <v/>
      </c>
      <c r="W64" t="str">
        <f>IFERROR(LOOKUP(,-SEARCH(" "&amp;Switches!$M$2:'Switches'!$M$1000&amp;" "," "&amp;L64&amp;" "),Switches!$M$2:'Switches'!$M$1000),"")</f>
        <v>RGBW</v>
      </c>
      <c r="X64">
        <v>9.5000000000000001E-2</v>
      </c>
      <c r="Y64">
        <f t="shared" si="42"/>
        <v>0.70799999999999996</v>
      </c>
      <c r="Z64">
        <v>7.0000000000000007E-2</v>
      </c>
      <c r="AA64">
        <v>2</v>
      </c>
      <c r="AB64">
        <v>2</v>
      </c>
      <c r="AC64">
        <v>0</v>
      </c>
    </row>
    <row r="65" spans="1:29" x14ac:dyDescent="0.25">
      <c r="A65" s="1" t="s">
        <v>106</v>
      </c>
      <c r="B65" s="1" t="s">
        <v>206</v>
      </c>
      <c r="C65" t="str">
        <f t="shared" si="37"/>
        <v>708 23W Spot DMX-RDM 5 DEG</v>
      </c>
      <c r="D65" t="str">
        <f t="shared" si="38"/>
        <v>23W Spot DMX-RDM 5 DEG</v>
      </c>
      <c r="E65" t="str">
        <f t="shared" si="39"/>
        <v>23W DMX-RDM 5 DEG</v>
      </c>
      <c r="F65" t="str">
        <f t="shared" si="35"/>
        <v>23W 5 DEG</v>
      </c>
      <c r="G65" t="str">
        <f t="shared" si="36"/>
        <v>23W</v>
      </c>
      <c r="H65" t="str">
        <f t="shared" si="25"/>
        <v>23Вт</v>
      </c>
      <c r="I65" t="str">
        <f t="shared" si="44"/>
        <v>23</v>
      </c>
      <c r="J65" t="str">
        <f t="shared" si="46"/>
        <v>23</v>
      </c>
      <c r="K65" t="str">
        <f t="shared" si="40"/>
        <v>P866776</v>
      </c>
      <c r="L65" t="str">
        <f>LOOKUP(,-SEARCH(" "&amp;Switches!$A$2:'Switches'!$A$1000&amp;" "," "&amp;TRIM(B65)&amp;" "),Switches!$A$2:'Switches'!$A$1000)</f>
        <v>Osio Line RGBW</v>
      </c>
      <c r="M65">
        <f>IFERROR(LOOKUP(,-SEARCH(" "&amp;Switches!$B$2:'Switches'!$B$1000&amp;" "," "&amp;C65&amp;" "),Switches!$B$2:'Switches'!$B$1000), "")</f>
        <v>708</v>
      </c>
      <c r="N65" t="str">
        <f>LOOKUP(,-SEARCH(" "&amp;Switches!$C$2:'Switches'!$C$1000&amp;" "," "&amp;TRIM(B65)&amp;" "),Switches!$C$2:'Switches'!$C$1000)</f>
        <v>Spot</v>
      </c>
      <c r="O65" t="str">
        <f t="shared" si="41"/>
        <v>RGBW-Spot-red-5 DEG.ies</v>
      </c>
      <c r="P65" t="s">
        <v>71</v>
      </c>
      <c r="Q65">
        <f t="shared" si="34"/>
        <v>6</v>
      </c>
      <c r="R65" s="6" t="str">
        <f t="shared" si="45"/>
        <v>23</v>
      </c>
      <c r="S65">
        <v>57</v>
      </c>
      <c r="T65">
        <f t="shared" si="43"/>
        <v>342</v>
      </c>
      <c r="U65" t="str">
        <f>IF(ISTEXT(LOOKUP(,-SEARCH(" "&amp;Switches!$K$2:'Switches'!$K$60&amp;" "," "&amp;D65&amp;" "),Switches!$K$2:'Switches'!$K$60)), LOOKUP(,-SEARCH(" "&amp;Switches!$K$2:'Switches'!$K$60&amp;" "," "&amp;D65&amp;" "),Switches!$K$2:'Switches'!$K$60),"")</f>
        <v>DMX-RDM</v>
      </c>
      <c r="V65" t="str">
        <f>IFERROR(LOOKUP(,-SEARCH(" "&amp;Switches!$L$2:'Switches'!$L$1000&amp;" "," "&amp;F65&amp;" "),Switches!$L$2:'Switches'!$L$1000),"")</f>
        <v>5 DEG</v>
      </c>
      <c r="W65" t="str">
        <f>IFERROR(LOOKUP(,-SEARCH(" "&amp;Switches!$M$2:'Switches'!$M$1000&amp;" "," "&amp;L65&amp;" "),Switches!$M$2:'Switches'!$M$1000),"")</f>
        <v>RGBW</v>
      </c>
      <c r="X65">
        <v>9.5000000000000001E-2</v>
      </c>
      <c r="Y65">
        <f t="shared" si="42"/>
        <v>0.70799999999999996</v>
      </c>
      <c r="Z65">
        <v>7.0000000000000007E-2</v>
      </c>
      <c r="AA65">
        <v>2</v>
      </c>
      <c r="AB65">
        <v>2</v>
      </c>
      <c r="AC65">
        <v>0</v>
      </c>
    </row>
    <row r="66" spans="1:29" x14ac:dyDescent="0.25">
      <c r="A66" s="1" t="s">
        <v>104</v>
      </c>
      <c r="B66" s="1" t="s">
        <v>105</v>
      </c>
      <c r="C66" t="str">
        <f t="shared" si="37"/>
        <v>708 23W Spot DMX-RDM</v>
      </c>
      <c r="D66" t="str">
        <f t="shared" si="38"/>
        <v>23W Spot DMX-RDM</v>
      </c>
      <c r="E66" t="str">
        <f t="shared" si="39"/>
        <v>23W DMX-RDM</v>
      </c>
      <c r="F66" t="str">
        <f t="shared" si="35"/>
        <v>23W</v>
      </c>
      <c r="G66" t="str">
        <f t="shared" si="36"/>
        <v>23W</v>
      </c>
      <c r="H66" t="str">
        <f t="shared" si="25"/>
        <v>23Вт</v>
      </c>
      <c r="I66" t="str">
        <f t="shared" si="44"/>
        <v>23</v>
      </c>
      <c r="J66" t="str">
        <f t="shared" si="46"/>
        <v>23</v>
      </c>
      <c r="K66" t="str">
        <f t="shared" si="40"/>
        <v>P866776</v>
      </c>
      <c r="L66" t="str">
        <f>LOOKUP(,-SEARCH(" "&amp;Switches!$A$2:'Switches'!$A$1000&amp;" "," "&amp;TRIM(B66)&amp;" "),Switches!$A$2:'Switches'!$A$1000)</f>
        <v>Osio Line RGBW</v>
      </c>
      <c r="M66">
        <f>IFERROR(LOOKUP(,-SEARCH(" "&amp;Switches!$B$2:'Switches'!$B$1000&amp;" "," "&amp;C66&amp;" "),Switches!$B$2:'Switches'!$B$1000), "")</f>
        <v>708</v>
      </c>
      <c r="N66" t="str">
        <f>LOOKUP(,-SEARCH(" "&amp;Switches!$C$2:'Switches'!$C$1000&amp;" "," "&amp;TRIM(B66)&amp;" "),Switches!$C$2:'Switches'!$C$1000)</f>
        <v>Spot</v>
      </c>
      <c r="O66" t="str">
        <f t="shared" si="41"/>
        <v>RGBW-Spot-red.ies</v>
      </c>
      <c r="P66" t="s">
        <v>71</v>
      </c>
      <c r="Q66">
        <f t="shared" si="34"/>
        <v>6</v>
      </c>
      <c r="R66" s="6" t="str">
        <f t="shared" si="45"/>
        <v>23</v>
      </c>
      <c r="S66">
        <v>57</v>
      </c>
      <c r="T66">
        <f t="shared" si="43"/>
        <v>342</v>
      </c>
      <c r="U66" t="str">
        <f>IF(ISTEXT(LOOKUP(,-SEARCH(" "&amp;Switches!$K$2:'Switches'!$K$60&amp;" "," "&amp;D66&amp;" "),Switches!$K$2:'Switches'!$K$60)), LOOKUP(,-SEARCH(" "&amp;Switches!$K$2:'Switches'!$K$60&amp;" "," "&amp;D66&amp;" "),Switches!$K$2:'Switches'!$K$60),"")</f>
        <v>DMX-RDM</v>
      </c>
      <c r="V66" t="str">
        <f>IFERROR(LOOKUP(,-SEARCH(" "&amp;Switches!$L$2:'Switches'!$L$1000&amp;" "," "&amp;F66&amp;" "),Switches!$L$2:'Switches'!$L$1000),"")</f>
        <v/>
      </c>
      <c r="W66" t="str">
        <f>IFERROR(LOOKUP(,-SEARCH(" "&amp;Switches!$M$2:'Switches'!$M$1000&amp;" "," "&amp;L66&amp;" "),Switches!$M$2:'Switches'!$M$1000),"")</f>
        <v>RGBW</v>
      </c>
      <c r="X66">
        <v>9.5000000000000001E-2</v>
      </c>
      <c r="Y66">
        <f t="shared" si="42"/>
        <v>0.70799999999999996</v>
      </c>
      <c r="Z66">
        <v>7.0000000000000007E-2</v>
      </c>
      <c r="AA66">
        <v>2</v>
      </c>
      <c r="AB66">
        <v>2</v>
      </c>
      <c r="AC66">
        <v>0</v>
      </c>
    </row>
    <row r="67" spans="1:29" x14ac:dyDescent="0.25">
      <c r="A67" s="1" t="s">
        <v>103</v>
      </c>
      <c r="B67" s="1" t="s">
        <v>207</v>
      </c>
      <c r="C67" t="str">
        <f t="shared" si="37"/>
        <v>408 12W Diffuse DMX-RDM 5 DEG</v>
      </c>
      <c r="D67" t="str">
        <f t="shared" si="38"/>
        <v>12W Diffuse DMX-RDM 5 DEG</v>
      </c>
      <c r="E67" t="str">
        <f t="shared" si="39"/>
        <v>12W DMX-RDM 5 DEG</v>
      </c>
      <c r="F67" t="str">
        <f t="shared" si="35"/>
        <v>12W 5 DEG</v>
      </c>
      <c r="G67" t="str">
        <f t="shared" si="36"/>
        <v>12W</v>
      </c>
      <c r="H67" t="str">
        <f t="shared" ref="H67:H76" si="47">IFERROR(REPLACE(G67,SEARCH("W",G67),1,"Вт"), G67)</f>
        <v>12Вт</v>
      </c>
      <c r="I67" t="str">
        <f t="shared" si="44"/>
        <v>12</v>
      </c>
      <c r="J67" t="str">
        <f t="shared" si="46"/>
        <v>12</v>
      </c>
      <c r="K67" t="str">
        <f t="shared" si="40"/>
        <v>P866775</v>
      </c>
      <c r="L67" t="str">
        <f>LOOKUP(,-SEARCH(" "&amp;Switches!$A$2:'Switches'!$A$1000&amp;" "," "&amp;TRIM(B67)&amp;" "),Switches!$A$2:'Switches'!$A$1000)</f>
        <v>Osio Line RGBW</v>
      </c>
      <c r="M67">
        <f>IFERROR(LOOKUP(,-SEARCH(" "&amp;Switches!$B$2:'Switches'!$B$1000&amp;" "," "&amp;C67&amp;" "),Switches!$B$2:'Switches'!$B$1000), "")</f>
        <v>408</v>
      </c>
      <c r="N67" t="str">
        <f>LOOKUP(,-SEARCH(" "&amp;Switches!$C$2:'Switches'!$C$1000&amp;" "," "&amp;TRIM(B67)&amp;" "),Switches!$C$2:'Switches'!$C$1000)</f>
        <v>Diffuse</v>
      </c>
      <c r="O67" t="str">
        <f t="shared" si="41"/>
        <v>RGBW-Diffuse-red-5 DEG.ies</v>
      </c>
      <c r="P67" t="s">
        <v>71</v>
      </c>
      <c r="Q67">
        <f t="shared" si="34"/>
        <v>3</v>
      </c>
      <c r="R67" s="6" t="str">
        <f t="shared" si="45"/>
        <v>12</v>
      </c>
      <c r="S67">
        <v>57</v>
      </c>
      <c r="T67">
        <f t="shared" si="43"/>
        <v>171</v>
      </c>
      <c r="U67" t="str">
        <f>IF(ISTEXT(LOOKUP(,-SEARCH(" "&amp;Switches!$K$2:'Switches'!$K$60&amp;" "," "&amp;D67&amp;" "),Switches!$K$2:'Switches'!$K$60)), LOOKUP(,-SEARCH(" "&amp;Switches!$K$2:'Switches'!$K$60&amp;" "," "&amp;D67&amp;" "),Switches!$K$2:'Switches'!$K$60),"")</f>
        <v>DMX-RDM</v>
      </c>
      <c r="V67" t="str">
        <f>IFERROR(LOOKUP(,-SEARCH(" "&amp;Switches!$L$2:'Switches'!$L$1000&amp;" "," "&amp;F67&amp;" "),Switches!$L$2:'Switches'!$L$1000),"")</f>
        <v>5 DEG</v>
      </c>
      <c r="W67" t="str">
        <f>IFERROR(LOOKUP(,-SEARCH(" "&amp;Switches!$M$2:'Switches'!$M$1000&amp;" "," "&amp;L67&amp;" "),Switches!$M$2:'Switches'!$M$1000),"")</f>
        <v>RGBW</v>
      </c>
      <c r="X67">
        <v>9.5000000000000001E-2</v>
      </c>
      <c r="Y67">
        <f t="shared" si="42"/>
        <v>0.40799999999999997</v>
      </c>
      <c r="Z67">
        <v>7.0000000000000007E-2</v>
      </c>
      <c r="AA67">
        <v>2</v>
      </c>
      <c r="AB67">
        <v>2</v>
      </c>
      <c r="AC67">
        <v>0</v>
      </c>
    </row>
    <row r="68" spans="1:29" x14ac:dyDescent="0.25">
      <c r="A68" s="1" t="s">
        <v>101</v>
      </c>
      <c r="B68" s="1" t="s">
        <v>102</v>
      </c>
      <c r="C68" t="str">
        <f t="shared" si="37"/>
        <v>408 12W Diffuse DMX-RDM</v>
      </c>
      <c r="D68" t="str">
        <f t="shared" si="38"/>
        <v>12W Diffuse DMX-RDM</v>
      </c>
      <c r="E68" t="str">
        <f t="shared" si="39"/>
        <v>12W DMX-RDM</v>
      </c>
      <c r="F68" t="str">
        <f t="shared" si="35"/>
        <v>12W</v>
      </c>
      <c r="G68" t="str">
        <f t="shared" si="36"/>
        <v>12W</v>
      </c>
      <c r="H68" t="str">
        <f t="shared" si="47"/>
        <v>12Вт</v>
      </c>
      <c r="I68" t="str">
        <f t="shared" si="44"/>
        <v>12</v>
      </c>
      <c r="J68" t="str">
        <f t="shared" si="46"/>
        <v>12</v>
      </c>
      <c r="K68" t="str">
        <f t="shared" si="40"/>
        <v>P866775</v>
      </c>
      <c r="L68" t="str">
        <f>LOOKUP(,-SEARCH(" "&amp;Switches!$A$2:'Switches'!$A$1000&amp;" "," "&amp;TRIM(B68)&amp;" "),Switches!$A$2:'Switches'!$A$1000)</f>
        <v>Osio Line RGBW</v>
      </c>
      <c r="M68">
        <f>IFERROR(LOOKUP(,-SEARCH(" "&amp;Switches!$B$2:'Switches'!$B$1000&amp;" "," "&amp;C68&amp;" "),Switches!$B$2:'Switches'!$B$1000), "")</f>
        <v>408</v>
      </c>
      <c r="N68" t="str">
        <f>LOOKUP(,-SEARCH(" "&amp;Switches!$C$2:'Switches'!$C$1000&amp;" "," "&amp;TRIM(B68)&amp;" "),Switches!$C$2:'Switches'!$C$1000)</f>
        <v>Diffuse</v>
      </c>
      <c r="O68" t="str">
        <f t="shared" si="41"/>
        <v>RGBW-Diffuse-red.ies</v>
      </c>
      <c r="P68" t="s">
        <v>71</v>
      </c>
      <c r="Q68">
        <f t="shared" si="34"/>
        <v>3</v>
      </c>
      <c r="R68" s="6" t="str">
        <f t="shared" si="45"/>
        <v>12</v>
      </c>
      <c r="S68">
        <v>57</v>
      </c>
      <c r="T68">
        <f t="shared" si="43"/>
        <v>171</v>
      </c>
      <c r="U68" t="str">
        <f>IF(ISTEXT(LOOKUP(,-SEARCH(" "&amp;Switches!$K$2:'Switches'!$K$60&amp;" "," "&amp;D68&amp;" "),Switches!$K$2:'Switches'!$K$60)), LOOKUP(,-SEARCH(" "&amp;Switches!$K$2:'Switches'!$K$60&amp;" "," "&amp;D68&amp;" "),Switches!$K$2:'Switches'!$K$60),"")</f>
        <v>DMX-RDM</v>
      </c>
      <c r="V68" t="str">
        <f>IFERROR(LOOKUP(,-SEARCH(" "&amp;Switches!$L$2:'Switches'!$L$1000&amp;" "," "&amp;F68&amp;" "),Switches!$L$2:'Switches'!$L$1000),"")</f>
        <v/>
      </c>
      <c r="W68" t="str">
        <f>IFERROR(LOOKUP(,-SEARCH(" "&amp;Switches!$M$2:'Switches'!$M$1000&amp;" "," "&amp;L68&amp;" "),Switches!$M$2:'Switches'!$M$1000),"")</f>
        <v>RGBW</v>
      </c>
      <c r="X68">
        <v>9.5000000000000001E-2</v>
      </c>
      <c r="Y68">
        <f t="shared" si="42"/>
        <v>0.40799999999999997</v>
      </c>
      <c r="Z68">
        <v>7.0000000000000007E-2</v>
      </c>
      <c r="AA68">
        <v>2</v>
      </c>
      <c r="AB68">
        <v>2</v>
      </c>
      <c r="AC68">
        <v>0</v>
      </c>
    </row>
    <row r="69" spans="1:29" x14ac:dyDescent="0.25">
      <c r="A69" s="1" t="s">
        <v>100</v>
      </c>
      <c r="B69" s="1" t="s">
        <v>208</v>
      </c>
      <c r="C69" t="str">
        <f t="shared" si="37"/>
        <v>408 12W Elliptical DMX-RDM 5 DEG</v>
      </c>
      <c r="D69" t="str">
        <f t="shared" si="38"/>
        <v>12W Elliptical DMX-RDM 5 DEG</v>
      </c>
      <c r="E69" t="str">
        <f t="shared" si="39"/>
        <v>12W DMX-RDM 5 DEG</v>
      </c>
      <c r="F69" t="str">
        <f t="shared" si="35"/>
        <v>12W 5 DEG</v>
      </c>
      <c r="G69" t="str">
        <f t="shared" si="36"/>
        <v>12W</v>
      </c>
      <c r="H69" t="str">
        <f t="shared" si="47"/>
        <v>12Вт</v>
      </c>
      <c r="I69" t="str">
        <f t="shared" si="44"/>
        <v>12</v>
      </c>
      <c r="J69" t="str">
        <f t="shared" si="46"/>
        <v>12</v>
      </c>
      <c r="K69" t="str">
        <f t="shared" si="40"/>
        <v>P866774</v>
      </c>
      <c r="L69" t="str">
        <f>LOOKUP(,-SEARCH(" "&amp;Switches!$A$2:'Switches'!$A$1000&amp;" "," "&amp;TRIM(B69)&amp;" "),Switches!$A$2:'Switches'!$A$1000)</f>
        <v>Osio Line RGBW</v>
      </c>
      <c r="M69">
        <f>IFERROR(LOOKUP(,-SEARCH(" "&amp;Switches!$B$2:'Switches'!$B$1000&amp;" "," "&amp;C69&amp;" "),Switches!$B$2:'Switches'!$B$1000), "")</f>
        <v>408</v>
      </c>
      <c r="N69" t="str">
        <f>LOOKUP(,-SEARCH(" "&amp;Switches!$C$2:'Switches'!$C$1000&amp;" "," "&amp;TRIM(B69)&amp;" "),Switches!$C$2:'Switches'!$C$1000)</f>
        <v>Elliptical</v>
      </c>
      <c r="O69" t="str">
        <f t="shared" si="41"/>
        <v>RGBW-Elliptical-red-5 DEG.ies</v>
      </c>
      <c r="P69" t="s">
        <v>71</v>
      </c>
      <c r="Q69">
        <f t="shared" si="34"/>
        <v>3</v>
      </c>
      <c r="R69" s="6" t="str">
        <f t="shared" si="45"/>
        <v>12</v>
      </c>
      <c r="S69">
        <v>57</v>
      </c>
      <c r="T69">
        <f t="shared" si="43"/>
        <v>171</v>
      </c>
      <c r="U69" t="str">
        <f>IF(ISTEXT(LOOKUP(,-SEARCH(" "&amp;Switches!$K$2:'Switches'!$K$60&amp;" "," "&amp;D69&amp;" "),Switches!$K$2:'Switches'!$K$60)), LOOKUP(,-SEARCH(" "&amp;Switches!$K$2:'Switches'!$K$60&amp;" "," "&amp;D69&amp;" "),Switches!$K$2:'Switches'!$K$60),"")</f>
        <v>DMX-RDM</v>
      </c>
      <c r="V69" t="str">
        <f>IFERROR(LOOKUP(,-SEARCH(" "&amp;Switches!$L$2:'Switches'!$L$1000&amp;" "," "&amp;F69&amp;" "),Switches!$L$2:'Switches'!$L$1000),"")</f>
        <v>5 DEG</v>
      </c>
      <c r="W69" t="str">
        <f>IFERROR(LOOKUP(,-SEARCH(" "&amp;Switches!$M$2:'Switches'!$M$1000&amp;" "," "&amp;L69&amp;" "),Switches!$M$2:'Switches'!$M$1000),"")</f>
        <v>RGBW</v>
      </c>
      <c r="X69">
        <v>9.5000000000000001E-2</v>
      </c>
      <c r="Y69">
        <f t="shared" si="42"/>
        <v>0.40799999999999997</v>
      </c>
      <c r="Z69">
        <v>7.0000000000000007E-2</v>
      </c>
      <c r="AA69">
        <v>2</v>
      </c>
      <c r="AB69">
        <v>2</v>
      </c>
      <c r="AC69">
        <v>0</v>
      </c>
    </row>
    <row r="70" spans="1:29" x14ac:dyDescent="0.25">
      <c r="A70" s="1" t="s">
        <v>98</v>
      </c>
      <c r="B70" s="1" t="s">
        <v>99</v>
      </c>
      <c r="C70" t="str">
        <f t="shared" si="37"/>
        <v>408 12W Elliptical DMX-RDM</v>
      </c>
      <c r="D70" t="str">
        <f t="shared" si="38"/>
        <v>12W Elliptical DMX-RDM</v>
      </c>
      <c r="E70" t="str">
        <f t="shared" si="39"/>
        <v>12W DMX-RDM</v>
      </c>
      <c r="F70" t="str">
        <f t="shared" si="35"/>
        <v>12W</v>
      </c>
      <c r="G70" t="str">
        <f t="shared" si="36"/>
        <v>12W</v>
      </c>
      <c r="H70" t="str">
        <f t="shared" si="47"/>
        <v>12Вт</v>
      </c>
      <c r="I70" t="str">
        <f t="shared" si="44"/>
        <v>12</v>
      </c>
      <c r="J70" t="str">
        <f t="shared" si="46"/>
        <v>12</v>
      </c>
      <c r="K70" t="str">
        <f t="shared" si="40"/>
        <v>P866774</v>
      </c>
      <c r="L70" t="str">
        <f>LOOKUP(,-SEARCH(" "&amp;Switches!$A$2:'Switches'!$A$1000&amp;" "," "&amp;TRIM(B70)&amp;" "),Switches!$A$2:'Switches'!$A$1000)</f>
        <v>Osio Line RGBW</v>
      </c>
      <c r="M70">
        <f>IFERROR(LOOKUP(,-SEARCH(" "&amp;Switches!$B$2:'Switches'!$B$1000&amp;" "," "&amp;C70&amp;" "),Switches!$B$2:'Switches'!$B$1000), "")</f>
        <v>408</v>
      </c>
      <c r="N70" t="str">
        <f>LOOKUP(,-SEARCH(" "&amp;Switches!$C$2:'Switches'!$C$1000&amp;" "," "&amp;TRIM(B70)&amp;" "),Switches!$C$2:'Switches'!$C$1000)</f>
        <v>Elliptical</v>
      </c>
      <c r="O70" t="str">
        <f t="shared" si="41"/>
        <v>RGBW-Elliptical-red.ies</v>
      </c>
      <c r="P70" t="s">
        <v>71</v>
      </c>
      <c r="Q70">
        <f t="shared" si="34"/>
        <v>3</v>
      </c>
      <c r="R70" s="6" t="str">
        <f t="shared" si="45"/>
        <v>12</v>
      </c>
      <c r="S70">
        <v>57</v>
      </c>
      <c r="T70">
        <f t="shared" si="43"/>
        <v>171</v>
      </c>
      <c r="U70" t="str">
        <f>IF(ISTEXT(LOOKUP(,-SEARCH(" "&amp;Switches!$K$2:'Switches'!$K$60&amp;" "," "&amp;D70&amp;" "),Switches!$K$2:'Switches'!$K$60)), LOOKUP(,-SEARCH(" "&amp;Switches!$K$2:'Switches'!$K$60&amp;" "," "&amp;D70&amp;" "),Switches!$K$2:'Switches'!$K$60),"")</f>
        <v>DMX-RDM</v>
      </c>
      <c r="V70" t="str">
        <f>IFERROR(LOOKUP(,-SEARCH(" "&amp;Switches!$L$2:'Switches'!$L$1000&amp;" "," "&amp;F70&amp;" "),Switches!$L$2:'Switches'!$L$1000),"")</f>
        <v/>
      </c>
      <c r="W70" t="str">
        <f>IFERROR(LOOKUP(,-SEARCH(" "&amp;Switches!$M$2:'Switches'!$M$1000&amp;" "," "&amp;L70&amp;" "),Switches!$M$2:'Switches'!$M$1000),"")</f>
        <v>RGBW</v>
      </c>
      <c r="X70">
        <v>9.5000000000000001E-2</v>
      </c>
      <c r="Y70">
        <f t="shared" si="42"/>
        <v>0.40799999999999997</v>
      </c>
      <c r="Z70">
        <v>7.0000000000000007E-2</v>
      </c>
      <c r="AA70">
        <v>2</v>
      </c>
      <c r="AB70">
        <v>2</v>
      </c>
      <c r="AC70">
        <v>0</v>
      </c>
    </row>
    <row r="71" spans="1:29" x14ac:dyDescent="0.25">
      <c r="A71" s="1" t="s">
        <v>97</v>
      </c>
      <c r="B71" s="1" t="s">
        <v>209</v>
      </c>
      <c r="C71" t="str">
        <f t="shared" si="37"/>
        <v>408 12W Flood DMX-RDM 5 DEG</v>
      </c>
      <c r="D71" t="str">
        <f t="shared" si="38"/>
        <v>12W Flood DMX-RDM 5 DEG</v>
      </c>
      <c r="E71" t="str">
        <f t="shared" si="39"/>
        <v>12W DMX-RDM 5 DEG</v>
      </c>
      <c r="F71" t="str">
        <f t="shared" si="35"/>
        <v>12W 5 DEG</v>
      </c>
      <c r="G71" t="str">
        <f t="shared" si="36"/>
        <v>12W</v>
      </c>
      <c r="H71" t="str">
        <f t="shared" si="47"/>
        <v>12Вт</v>
      </c>
      <c r="I71" t="str">
        <f t="shared" si="44"/>
        <v>12</v>
      </c>
      <c r="J71" t="str">
        <f t="shared" si="46"/>
        <v>12</v>
      </c>
      <c r="K71" t="str">
        <f t="shared" si="40"/>
        <v>P866773</v>
      </c>
      <c r="L71" t="str">
        <f>LOOKUP(,-SEARCH(" "&amp;Switches!$A$2:'Switches'!$A$1000&amp;" "," "&amp;TRIM(B71)&amp;" "),Switches!$A$2:'Switches'!$A$1000)</f>
        <v>Osio Line RGBW</v>
      </c>
      <c r="M71">
        <f>IFERROR(LOOKUP(,-SEARCH(" "&amp;Switches!$B$2:'Switches'!$B$1000&amp;" "," "&amp;C71&amp;" "),Switches!$B$2:'Switches'!$B$1000), "")</f>
        <v>408</v>
      </c>
      <c r="N71" t="str">
        <f>LOOKUP(,-SEARCH(" "&amp;Switches!$C$2:'Switches'!$C$1000&amp;" "," "&amp;TRIM(B71)&amp;" "),Switches!$C$2:'Switches'!$C$1000)</f>
        <v>Flood</v>
      </c>
      <c r="O71" t="str">
        <f t="shared" si="41"/>
        <v>RGBW-Flood-red-5 DEG.ies</v>
      </c>
      <c r="P71" t="s">
        <v>71</v>
      </c>
      <c r="Q71">
        <f t="shared" si="34"/>
        <v>3</v>
      </c>
      <c r="R71" s="6" t="str">
        <f t="shared" si="45"/>
        <v>12</v>
      </c>
      <c r="S71">
        <v>57</v>
      </c>
      <c r="T71">
        <f t="shared" si="43"/>
        <v>171</v>
      </c>
      <c r="U71" t="str">
        <f>IF(ISTEXT(LOOKUP(,-SEARCH(" "&amp;Switches!$K$2:'Switches'!$K$60&amp;" "," "&amp;D71&amp;" "),Switches!$K$2:'Switches'!$K$60)), LOOKUP(,-SEARCH(" "&amp;Switches!$K$2:'Switches'!$K$60&amp;" "," "&amp;D71&amp;" "),Switches!$K$2:'Switches'!$K$60),"")</f>
        <v>DMX-RDM</v>
      </c>
      <c r="V71" t="str">
        <f>IFERROR(LOOKUP(,-SEARCH(" "&amp;Switches!$L$2:'Switches'!$L$1000&amp;" "," "&amp;F71&amp;" "),Switches!$L$2:'Switches'!$L$1000),"")</f>
        <v>5 DEG</v>
      </c>
      <c r="W71" t="str">
        <f>IFERROR(LOOKUP(,-SEARCH(" "&amp;Switches!$M$2:'Switches'!$M$1000&amp;" "," "&amp;L71&amp;" "),Switches!$M$2:'Switches'!$M$1000),"")</f>
        <v>RGBW</v>
      </c>
      <c r="X71">
        <v>9.5000000000000001E-2</v>
      </c>
      <c r="Y71">
        <f t="shared" si="42"/>
        <v>0.40799999999999997</v>
      </c>
      <c r="Z71">
        <v>7.0000000000000007E-2</v>
      </c>
      <c r="AA71">
        <v>2</v>
      </c>
      <c r="AB71">
        <v>2</v>
      </c>
      <c r="AC71">
        <v>0</v>
      </c>
    </row>
    <row r="72" spans="1:29" x14ac:dyDescent="0.25">
      <c r="A72" s="1" t="s">
        <v>95</v>
      </c>
      <c r="B72" s="1" t="s">
        <v>96</v>
      </c>
      <c r="C72" t="str">
        <f t="shared" si="37"/>
        <v>408 12W Flood DMX-RDM</v>
      </c>
      <c r="D72" t="str">
        <f t="shared" si="38"/>
        <v>12W Flood DMX-RDM</v>
      </c>
      <c r="E72" t="str">
        <f t="shared" si="39"/>
        <v>12W DMX-RDM</v>
      </c>
      <c r="F72" t="str">
        <f t="shared" si="35"/>
        <v>12W</v>
      </c>
      <c r="G72" t="str">
        <f t="shared" si="36"/>
        <v>12W</v>
      </c>
      <c r="H72" t="str">
        <f t="shared" si="47"/>
        <v>12Вт</v>
      </c>
      <c r="I72" t="str">
        <f t="shared" si="44"/>
        <v>12</v>
      </c>
      <c r="J72" t="str">
        <f t="shared" si="46"/>
        <v>12</v>
      </c>
      <c r="K72" t="str">
        <f t="shared" si="40"/>
        <v>P866773</v>
      </c>
      <c r="L72" t="str">
        <f>LOOKUP(,-SEARCH(" "&amp;Switches!$A$2:'Switches'!$A$1000&amp;" "," "&amp;TRIM(B72)&amp;" "),Switches!$A$2:'Switches'!$A$1000)</f>
        <v>Osio Line RGBW</v>
      </c>
      <c r="M72">
        <f>IFERROR(LOOKUP(,-SEARCH(" "&amp;Switches!$B$2:'Switches'!$B$1000&amp;" "," "&amp;C72&amp;" "),Switches!$B$2:'Switches'!$B$1000), "")</f>
        <v>408</v>
      </c>
      <c r="N72" t="str">
        <f>LOOKUP(,-SEARCH(" "&amp;Switches!$C$2:'Switches'!$C$1000&amp;" "," "&amp;TRIM(B72)&amp;" "),Switches!$C$2:'Switches'!$C$1000)</f>
        <v>Flood</v>
      </c>
      <c r="O72" t="str">
        <f t="shared" si="41"/>
        <v>RGBW-Flood-red.ies</v>
      </c>
      <c r="P72" t="s">
        <v>71</v>
      </c>
      <c r="Q72">
        <f t="shared" si="34"/>
        <v>3</v>
      </c>
      <c r="R72" s="6" t="str">
        <f t="shared" si="45"/>
        <v>12</v>
      </c>
      <c r="S72">
        <v>57</v>
      </c>
      <c r="T72">
        <f t="shared" si="43"/>
        <v>171</v>
      </c>
      <c r="U72" t="str">
        <f>IF(ISTEXT(LOOKUP(,-SEARCH(" "&amp;Switches!$K$2:'Switches'!$K$60&amp;" "," "&amp;D72&amp;" "),Switches!$K$2:'Switches'!$K$60)), LOOKUP(,-SEARCH(" "&amp;Switches!$K$2:'Switches'!$K$60&amp;" "," "&amp;D72&amp;" "),Switches!$K$2:'Switches'!$K$60),"")</f>
        <v>DMX-RDM</v>
      </c>
      <c r="V72" t="str">
        <f>IFERROR(LOOKUP(,-SEARCH(" "&amp;Switches!$L$2:'Switches'!$L$1000&amp;" "," "&amp;F72&amp;" "),Switches!$L$2:'Switches'!$L$1000),"")</f>
        <v/>
      </c>
      <c r="W72" t="str">
        <f>IFERROR(LOOKUP(,-SEARCH(" "&amp;Switches!$M$2:'Switches'!$M$1000&amp;" "," "&amp;L72&amp;" "),Switches!$M$2:'Switches'!$M$1000),"")</f>
        <v>RGBW</v>
      </c>
      <c r="X72">
        <v>9.5000000000000001E-2</v>
      </c>
      <c r="Y72">
        <f t="shared" si="42"/>
        <v>0.40799999999999997</v>
      </c>
      <c r="Z72">
        <v>7.0000000000000007E-2</v>
      </c>
      <c r="AA72">
        <v>2</v>
      </c>
      <c r="AB72">
        <v>2</v>
      </c>
      <c r="AC72">
        <v>0</v>
      </c>
    </row>
    <row r="73" spans="1:29" x14ac:dyDescent="0.25">
      <c r="A73" s="1" t="s">
        <v>94</v>
      </c>
      <c r="B73" s="1" t="s">
        <v>210</v>
      </c>
      <c r="C73" t="str">
        <f t="shared" si="37"/>
        <v>408 12W Medium DMX-RDM 5 DEG</v>
      </c>
      <c r="D73" t="str">
        <f t="shared" si="38"/>
        <v>12W Medium DMX-RDM 5 DEG</v>
      </c>
      <c r="E73" t="str">
        <f t="shared" si="39"/>
        <v>12W DMX-RDM 5 DEG</v>
      </c>
      <c r="F73" t="str">
        <f t="shared" si="35"/>
        <v>12W 5 DEG</v>
      </c>
      <c r="G73" t="str">
        <f t="shared" si="36"/>
        <v>12W</v>
      </c>
      <c r="H73" t="str">
        <f t="shared" si="47"/>
        <v>12Вт</v>
      </c>
      <c r="I73" t="str">
        <f t="shared" si="44"/>
        <v>12</v>
      </c>
      <c r="J73" t="str">
        <f t="shared" si="46"/>
        <v>12</v>
      </c>
      <c r="K73" t="str">
        <f t="shared" si="40"/>
        <v>P866772</v>
      </c>
      <c r="L73" t="str">
        <f>LOOKUP(,-SEARCH(" "&amp;Switches!$A$2:'Switches'!$A$1000&amp;" "," "&amp;TRIM(B73)&amp;" "),Switches!$A$2:'Switches'!$A$1000)</f>
        <v>Osio Line RGBW</v>
      </c>
      <c r="M73">
        <f>IFERROR(LOOKUP(,-SEARCH(" "&amp;Switches!$B$2:'Switches'!$B$1000&amp;" "," "&amp;C73&amp;" "),Switches!$B$2:'Switches'!$B$1000), "")</f>
        <v>408</v>
      </c>
      <c r="N73" t="str">
        <f>LOOKUP(,-SEARCH(" "&amp;Switches!$C$2:'Switches'!$C$1000&amp;" "," "&amp;TRIM(B73)&amp;" "),Switches!$C$2:'Switches'!$C$1000)</f>
        <v>Medium</v>
      </c>
      <c r="O73" t="str">
        <f t="shared" si="41"/>
        <v>RGBW-Medium-red-5 DEG.ies</v>
      </c>
      <c r="P73" t="s">
        <v>71</v>
      </c>
      <c r="Q73">
        <f t="shared" si="34"/>
        <v>3</v>
      </c>
      <c r="R73" s="6" t="str">
        <f t="shared" si="45"/>
        <v>12</v>
      </c>
      <c r="S73">
        <v>57</v>
      </c>
      <c r="T73">
        <f t="shared" si="43"/>
        <v>171</v>
      </c>
      <c r="U73" t="str">
        <f>IF(ISTEXT(LOOKUP(,-SEARCH(" "&amp;Switches!$K$2:'Switches'!$K$60&amp;" "," "&amp;D73&amp;" "),Switches!$K$2:'Switches'!$K$60)), LOOKUP(,-SEARCH(" "&amp;Switches!$K$2:'Switches'!$K$60&amp;" "," "&amp;D73&amp;" "),Switches!$K$2:'Switches'!$K$60),"")</f>
        <v>DMX-RDM</v>
      </c>
      <c r="V73" t="str">
        <f>IFERROR(LOOKUP(,-SEARCH(" "&amp;Switches!$L$2:'Switches'!$L$1000&amp;" "," "&amp;F73&amp;" "),Switches!$L$2:'Switches'!$L$1000),"")</f>
        <v>5 DEG</v>
      </c>
      <c r="W73" t="str">
        <f>IFERROR(LOOKUP(,-SEARCH(" "&amp;Switches!$M$2:'Switches'!$M$1000&amp;" "," "&amp;L73&amp;" "),Switches!$M$2:'Switches'!$M$1000),"")</f>
        <v>RGBW</v>
      </c>
      <c r="X73">
        <v>9.5000000000000001E-2</v>
      </c>
      <c r="Y73">
        <f t="shared" si="42"/>
        <v>0.40799999999999997</v>
      </c>
      <c r="Z73">
        <v>7.0000000000000007E-2</v>
      </c>
      <c r="AA73">
        <v>2</v>
      </c>
      <c r="AB73">
        <v>2</v>
      </c>
      <c r="AC73">
        <v>0</v>
      </c>
    </row>
    <row r="74" spans="1:29" x14ac:dyDescent="0.25">
      <c r="A74" s="1" t="s">
        <v>92</v>
      </c>
      <c r="B74" s="1" t="s">
        <v>93</v>
      </c>
      <c r="C74" t="str">
        <f t="shared" si="37"/>
        <v>408 12W Medium DMX-RDM</v>
      </c>
      <c r="D74" t="str">
        <f t="shared" si="38"/>
        <v>12W Medium DMX-RDM</v>
      </c>
      <c r="E74" t="str">
        <f t="shared" si="39"/>
        <v>12W DMX-RDM</v>
      </c>
      <c r="F74" t="str">
        <f t="shared" si="35"/>
        <v>12W</v>
      </c>
      <c r="G74" t="str">
        <f t="shared" si="36"/>
        <v>12W</v>
      </c>
      <c r="H74" t="str">
        <f t="shared" si="47"/>
        <v>12Вт</v>
      </c>
      <c r="I74" t="str">
        <f t="shared" si="44"/>
        <v>12</v>
      </c>
      <c r="J74" t="str">
        <f t="shared" si="46"/>
        <v>12</v>
      </c>
      <c r="K74" t="str">
        <f t="shared" si="40"/>
        <v>P866772</v>
      </c>
      <c r="L74" t="str">
        <f>LOOKUP(,-SEARCH(" "&amp;Switches!$A$2:'Switches'!$A$1000&amp;" "," "&amp;TRIM(B74)&amp;" "),Switches!$A$2:'Switches'!$A$1000)</f>
        <v>Osio Line RGBW</v>
      </c>
      <c r="M74">
        <f>IFERROR(LOOKUP(,-SEARCH(" "&amp;Switches!$B$2:'Switches'!$B$1000&amp;" "," "&amp;C74&amp;" "),Switches!$B$2:'Switches'!$B$1000), "")</f>
        <v>408</v>
      </c>
      <c r="N74" t="str">
        <f>LOOKUP(,-SEARCH(" "&amp;Switches!$C$2:'Switches'!$C$1000&amp;" "," "&amp;TRIM(B74)&amp;" "),Switches!$C$2:'Switches'!$C$1000)</f>
        <v>Medium</v>
      </c>
      <c r="O74" t="str">
        <f t="shared" si="41"/>
        <v>RGBW-Medium-red.ies</v>
      </c>
      <c r="P74" t="s">
        <v>71</v>
      </c>
      <c r="Q74">
        <f t="shared" si="34"/>
        <v>3</v>
      </c>
      <c r="R74" s="6" t="str">
        <f t="shared" si="45"/>
        <v>12</v>
      </c>
      <c r="S74">
        <v>57</v>
      </c>
      <c r="T74">
        <f t="shared" si="43"/>
        <v>171</v>
      </c>
      <c r="U74" t="str">
        <f>IF(ISTEXT(LOOKUP(,-SEARCH(" "&amp;Switches!$K$2:'Switches'!$K$60&amp;" "," "&amp;D74&amp;" "),Switches!$K$2:'Switches'!$K$60)), LOOKUP(,-SEARCH(" "&amp;Switches!$K$2:'Switches'!$K$60&amp;" "," "&amp;D74&amp;" "),Switches!$K$2:'Switches'!$K$60),"")</f>
        <v>DMX-RDM</v>
      </c>
      <c r="V74" t="str">
        <f>IFERROR(LOOKUP(,-SEARCH(" "&amp;Switches!$L$2:'Switches'!$L$1000&amp;" "," "&amp;F74&amp;" "),Switches!$L$2:'Switches'!$L$1000),"")</f>
        <v/>
      </c>
      <c r="W74" t="str">
        <f>IFERROR(LOOKUP(,-SEARCH(" "&amp;Switches!$M$2:'Switches'!$M$1000&amp;" "," "&amp;L74&amp;" "),Switches!$M$2:'Switches'!$M$1000),"")</f>
        <v>RGBW</v>
      </c>
      <c r="X74">
        <v>9.5000000000000001E-2</v>
      </c>
      <c r="Y74">
        <f t="shared" si="42"/>
        <v>0.40799999999999997</v>
      </c>
      <c r="Z74">
        <v>7.0000000000000007E-2</v>
      </c>
      <c r="AA74">
        <v>2</v>
      </c>
      <c r="AB74">
        <v>2</v>
      </c>
      <c r="AC74">
        <v>0</v>
      </c>
    </row>
    <row r="75" spans="1:29" x14ac:dyDescent="0.25">
      <c r="A75" s="1" t="s">
        <v>91</v>
      </c>
      <c r="B75" s="1" t="s">
        <v>211</v>
      </c>
      <c r="C75" t="str">
        <f t="shared" si="37"/>
        <v>408 12W Spot DMX-RDM 5 DEG</v>
      </c>
      <c r="D75" t="str">
        <f t="shared" si="38"/>
        <v>12W Spot DMX-RDM 5 DEG</v>
      </c>
      <c r="E75" t="str">
        <f t="shared" si="39"/>
        <v>12W DMX-RDM 5 DEG</v>
      </c>
      <c r="F75" t="str">
        <f t="shared" si="35"/>
        <v>12W 5 DEG</v>
      </c>
      <c r="G75" t="str">
        <f t="shared" si="36"/>
        <v>12W</v>
      </c>
      <c r="H75" t="str">
        <f t="shared" si="47"/>
        <v>12Вт</v>
      </c>
      <c r="I75" t="str">
        <f t="shared" si="44"/>
        <v>12</v>
      </c>
      <c r="J75" t="str">
        <f t="shared" si="46"/>
        <v>12</v>
      </c>
      <c r="K75" t="str">
        <f t="shared" si="40"/>
        <v>P866771</v>
      </c>
      <c r="L75" t="str">
        <f>LOOKUP(,-SEARCH(" "&amp;Switches!$A$2:'Switches'!$A$1000&amp;" "," "&amp;TRIM(B75)&amp;" "),Switches!$A$2:'Switches'!$A$1000)</f>
        <v>Osio Line RGBW</v>
      </c>
      <c r="M75">
        <f>IFERROR(LOOKUP(,-SEARCH(" "&amp;Switches!$B$2:'Switches'!$B$1000&amp;" "," "&amp;C75&amp;" "),Switches!$B$2:'Switches'!$B$1000), "")</f>
        <v>408</v>
      </c>
      <c r="N75" t="str">
        <f>LOOKUP(,-SEARCH(" "&amp;Switches!$C$2:'Switches'!$C$1000&amp;" "," "&amp;TRIM(B75)&amp;" "),Switches!$C$2:'Switches'!$C$1000)</f>
        <v>Spot</v>
      </c>
      <c r="O75" t="str">
        <f t="shared" si="41"/>
        <v>RGBW-Spot-red-5 DEG.ies</v>
      </c>
      <c r="P75" t="s">
        <v>71</v>
      </c>
      <c r="Q75">
        <f t="shared" si="34"/>
        <v>3</v>
      </c>
      <c r="R75" s="6" t="str">
        <f t="shared" si="45"/>
        <v>12</v>
      </c>
      <c r="S75">
        <v>57</v>
      </c>
      <c r="T75">
        <f t="shared" si="43"/>
        <v>171</v>
      </c>
      <c r="U75" t="str">
        <f>IF(ISTEXT(LOOKUP(,-SEARCH(" "&amp;Switches!$K$2:'Switches'!$K$60&amp;" "," "&amp;D75&amp;" "),Switches!$K$2:'Switches'!$K$60)), LOOKUP(,-SEARCH(" "&amp;Switches!$K$2:'Switches'!$K$60&amp;" "," "&amp;D75&amp;" "),Switches!$K$2:'Switches'!$K$60),"")</f>
        <v>DMX-RDM</v>
      </c>
      <c r="V75" t="str">
        <f>IFERROR(LOOKUP(,-SEARCH(" "&amp;Switches!$L$2:'Switches'!$L$1000&amp;" "," "&amp;F75&amp;" "),Switches!$L$2:'Switches'!$L$1000),"")</f>
        <v>5 DEG</v>
      </c>
      <c r="W75" t="str">
        <f>IFERROR(LOOKUP(,-SEARCH(" "&amp;Switches!$M$2:'Switches'!$M$1000&amp;" "," "&amp;L75&amp;" "),Switches!$M$2:'Switches'!$M$1000),"")</f>
        <v>RGBW</v>
      </c>
      <c r="X75">
        <v>9.5000000000000001E-2</v>
      </c>
      <c r="Y75">
        <f t="shared" si="42"/>
        <v>0.40799999999999997</v>
      </c>
      <c r="Z75">
        <v>7.0000000000000007E-2</v>
      </c>
      <c r="AA75">
        <v>2</v>
      </c>
      <c r="AB75">
        <v>2</v>
      </c>
      <c r="AC75">
        <v>0</v>
      </c>
    </row>
    <row r="76" spans="1:29" x14ac:dyDescent="0.25">
      <c r="A76" s="1" t="s">
        <v>89</v>
      </c>
      <c r="B76" s="1" t="s">
        <v>90</v>
      </c>
      <c r="C76" t="str">
        <f t="shared" si="37"/>
        <v>408 12W Spot DMX-RDM</v>
      </c>
      <c r="D76" t="str">
        <f t="shared" si="38"/>
        <v>12W Spot DMX-RDM</v>
      </c>
      <c r="E76" t="str">
        <f t="shared" si="39"/>
        <v>12W DMX-RDM</v>
      </c>
      <c r="F76" t="str">
        <f t="shared" si="35"/>
        <v>12W</v>
      </c>
      <c r="G76" t="str">
        <f t="shared" si="36"/>
        <v>12W</v>
      </c>
      <c r="H76" t="str">
        <f t="shared" si="47"/>
        <v>12Вт</v>
      </c>
      <c r="I76" t="str">
        <f t="shared" si="44"/>
        <v>12</v>
      </c>
      <c r="J76" t="str">
        <f t="shared" si="46"/>
        <v>12</v>
      </c>
      <c r="K76" t="str">
        <f t="shared" si="40"/>
        <v>P866771</v>
      </c>
      <c r="L76" t="str">
        <f>LOOKUP(,-SEARCH(" "&amp;Switches!$A$2:'Switches'!$A$1000&amp;" "," "&amp;TRIM(B76)&amp;" "),Switches!$A$2:'Switches'!$A$1000)</f>
        <v>Osio Line RGBW</v>
      </c>
      <c r="M76">
        <f>IFERROR(LOOKUP(,-SEARCH(" "&amp;Switches!$B$2:'Switches'!$B$1000&amp;" "," "&amp;C76&amp;" "),Switches!$B$2:'Switches'!$B$1000), "")</f>
        <v>408</v>
      </c>
      <c r="N76" t="str">
        <f>LOOKUP(,-SEARCH(" "&amp;Switches!$C$2:'Switches'!$C$1000&amp;" "," "&amp;TRIM(B76)&amp;" "),Switches!$C$2:'Switches'!$C$1000)</f>
        <v>Spot</v>
      </c>
      <c r="O76" t="str">
        <f t="shared" si="41"/>
        <v>RGBW-Spot-red.ies</v>
      </c>
      <c r="P76" t="s">
        <v>71</v>
      </c>
      <c r="Q76">
        <f t="shared" si="34"/>
        <v>3</v>
      </c>
      <c r="R76" s="6" t="str">
        <f t="shared" si="45"/>
        <v>12</v>
      </c>
      <c r="S76">
        <v>57</v>
      </c>
      <c r="T76">
        <f t="shared" si="43"/>
        <v>171</v>
      </c>
      <c r="U76" t="str">
        <f>IF(ISTEXT(LOOKUP(,-SEARCH(" "&amp;Switches!$K$2:'Switches'!$K$60&amp;" "," "&amp;D76&amp;" "),Switches!$K$2:'Switches'!$K$60)), LOOKUP(,-SEARCH(" "&amp;Switches!$K$2:'Switches'!$K$60&amp;" "," "&amp;D76&amp;" "),Switches!$K$2:'Switches'!$K$60),"")</f>
        <v>DMX-RDM</v>
      </c>
      <c r="V76" t="str">
        <f>IFERROR(LOOKUP(,-SEARCH(" "&amp;Switches!$L$2:'Switches'!$L$1000&amp;" "," "&amp;F76&amp;" "),Switches!$L$2:'Switches'!$L$1000),"")</f>
        <v/>
      </c>
      <c r="W76" t="str">
        <f>IFERROR(LOOKUP(,-SEARCH(" "&amp;Switches!$M$2:'Switches'!$M$1000&amp;" "," "&amp;L76&amp;" "),Switches!$M$2:'Switches'!$M$1000),"")</f>
        <v>RGBW</v>
      </c>
      <c r="X76">
        <v>9.5000000000000001E-2</v>
      </c>
      <c r="Y76">
        <f t="shared" si="42"/>
        <v>0.40799999999999997</v>
      </c>
      <c r="Z76">
        <v>7.0000000000000007E-2</v>
      </c>
      <c r="AA76">
        <v>2</v>
      </c>
      <c r="AB76">
        <v>2</v>
      </c>
      <c r="AC7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M3" sqref="M3"/>
    </sheetView>
  </sheetViews>
  <sheetFormatPr defaultRowHeight="15" x14ac:dyDescent="0.25"/>
  <cols>
    <col min="1" max="1" width="15.42578125" bestFit="1" customWidth="1"/>
    <col min="2" max="2" width="7.85546875" bestFit="1" customWidth="1"/>
    <col min="3" max="3" width="10.140625" bestFit="1" customWidth="1"/>
  </cols>
  <sheetData>
    <row r="1" spans="1:14" x14ac:dyDescent="0.25">
      <c r="A1" t="s">
        <v>20</v>
      </c>
      <c r="B1" t="s">
        <v>21</v>
      </c>
      <c r="C1" t="s">
        <v>26</v>
      </c>
      <c r="K1" t="s">
        <v>33</v>
      </c>
      <c r="L1" t="s">
        <v>34</v>
      </c>
      <c r="M1" t="s">
        <v>35</v>
      </c>
      <c r="N1" t="s">
        <v>175</v>
      </c>
    </row>
    <row r="2" spans="1:14" x14ac:dyDescent="0.25">
      <c r="A2" t="s">
        <v>0</v>
      </c>
      <c r="B2">
        <v>310</v>
      </c>
      <c r="C2" t="s">
        <v>1</v>
      </c>
      <c r="K2" t="s">
        <v>32</v>
      </c>
      <c r="L2" t="s">
        <v>168</v>
      </c>
      <c r="M2" t="s">
        <v>179</v>
      </c>
    </row>
    <row r="3" spans="1:14" x14ac:dyDescent="0.25">
      <c r="A3" t="s">
        <v>67</v>
      </c>
      <c r="B3">
        <v>610</v>
      </c>
      <c r="C3" t="s">
        <v>2</v>
      </c>
      <c r="K3" t="s">
        <v>36</v>
      </c>
    </row>
    <row r="4" spans="1:14" x14ac:dyDescent="0.25">
      <c r="A4" t="s">
        <v>68</v>
      </c>
      <c r="B4">
        <v>910</v>
      </c>
      <c r="C4" t="s">
        <v>4</v>
      </c>
      <c r="K4" t="s">
        <v>44</v>
      </c>
    </row>
    <row r="5" spans="1:14" x14ac:dyDescent="0.25">
      <c r="A5" t="s">
        <v>164</v>
      </c>
      <c r="B5">
        <v>1210</v>
      </c>
      <c r="C5" t="s">
        <v>22</v>
      </c>
      <c r="K5" t="s">
        <v>23</v>
      </c>
    </row>
    <row r="6" spans="1:14" x14ac:dyDescent="0.25">
      <c r="A6" t="s">
        <v>165</v>
      </c>
      <c r="B6">
        <v>1510</v>
      </c>
      <c r="C6" t="s">
        <v>3</v>
      </c>
      <c r="K6" t="s">
        <v>24</v>
      </c>
    </row>
    <row r="7" spans="1:14" x14ac:dyDescent="0.25">
      <c r="A7" t="s">
        <v>172</v>
      </c>
      <c r="B7" t="s">
        <v>69</v>
      </c>
      <c r="C7" t="s">
        <v>5</v>
      </c>
      <c r="K7" t="s">
        <v>25</v>
      </c>
    </row>
    <row r="8" spans="1:14" x14ac:dyDescent="0.25">
      <c r="A8" t="s">
        <v>173</v>
      </c>
      <c r="B8" t="s">
        <v>70</v>
      </c>
      <c r="C8" t="s">
        <v>27</v>
      </c>
    </row>
    <row r="9" spans="1:14" x14ac:dyDescent="0.25">
      <c r="A9" t="s">
        <v>177</v>
      </c>
      <c r="C9" t="s">
        <v>28</v>
      </c>
      <c r="K9" t="s">
        <v>176</v>
      </c>
    </row>
    <row r="10" spans="1:14" x14ac:dyDescent="0.25">
      <c r="A10" t="s">
        <v>174</v>
      </c>
      <c r="B10" t="s">
        <v>171</v>
      </c>
      <c r="C10" t="s">
        <v>29</v>
      </c>
      <c r="K10" t="s">
        <v>180</v>
      </c>
    </row>
    <row r="11" spans="1:14" x14ac:dyDescent="0.25">
      <c r="A11" t="s">
        <v>178</v>
      </c>
      <c r="B11" t="s">
        <v>179</v>
      </c>
      <c r="C11" t="s">
        <v>72</v>
      </c>
      <c r="K11" t="s">
        <v>181</v>
      </c>
    </row>
    <row r="12" spans="1:14" x14ac:dyDescent="0.25">
      <c r="A12" t="s">
        <v>166</v>
      </c>
      <c r="B12">
        <v>408</v>
      </c>
      <c r="C12" t="s">
        <v>73</v>
      </c>
    </row>
    <row r="13" spans="1:14" x14ac:dyDescent="0.25">
      <c r="A13" t="s">
        <v>167</v>
      </c>
      <c r="B13">
        <v>708</v>
      </c>
      <c r="C13" t="s">
        <v>74</v>
      </c>
    </row>
    <row r="14" spans="1:14" x14ac:dyDescent="0.25">
      <c r="A14" t="s">
        <v>182</v>
      </c>
      <c r="B14">
        <v>1008</v>
      </c>
      <c r="C14" t="s">
        <v>166</v>
      </c>
    </row>
    <row r="15" spans="1:14" x14ac:dyDescent="0.25">
      <c r="A15" t="s">
        <v>169</v>
      </c>
      <c r="B15">
        <v>1308</v>
      </c>
    </row>
    <row r="16" spans="1:14" x14ac:dyDescent="0.25">
      <c r="A16" t="s">
        <v>170</v>
      </c>
      <c r="B16">
        <v>1608</v>
      </c>
    </row>
    <row r="17" spans="1:1" x14ac:dyDescent="0.25">
      <c r="A17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2023-07-25T19:53:21Z</dcterms:modified>
</cp:coreProperties>
</file>