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5777E5A3-D8FC-4A96-BCCB-181FA0135A9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Switch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P17" i="1" s="1"/>
  <c r="M17" i="1"/>
  <c r="X17" i="1" s="1"/>
  <c r="L17" i="1"/>
  <c r="O16" i="1"/>
  <c r="P16" i="1" s="1"/>
  <c r="M16" i="1"/>
  <c r="X16" i="1" s="1"/>
  <c r="L16" i="1"/>
  <c r="O15" i="1"/>
  <c r="P15" i="1" s="1"/>
  <c r="M15" i="1"/>
  <c r="C15" i="1" s="1"/>
  <c r="L15" i="1"/>
  <c r="O14" i="1"/>
  <c r="P14" i="1" s="1"/>
  <c r="M14" i="1"/>
  <c r="C14" i="1" s="1"/>
  <c r="L14" i="1"/>
  <c r="O13" i="1"/>
  <c r="P13" i="1" s="1"/>
  <c r="M13" i="1"/>
  <c r="C13" i="1" s="1"/>
  <c r="L13" i="1"/>
  <c r="O12" i="1"/>
  <c r="P12" i="1" s="1"/>
  <c r="M12" i="1"/>
  <c r="C12" i="1" s="1"/>
  <c r="L12" i="1"/>
  <c r="O11" i="1"/>
  <c r="P11" i="1" s="1"/>
  <c r="M11" i="1"/>
  <c r="C11" i="1" s="1"/>
  <c r="L11" i="1"/>
  <c r="O10" i="1"/>
  <c r="P10" i="1" s="1"/>
  <c r="M10" i="1"/>
  <c r="X10" i="1" s="1"/>
  <c r="L10" i="1"/>
  <c r="O9" i="1"/>
  <c r="P9" i="1" s="1"/>
  <c r="M9" i="1"/>
  <c r="C9" i="1" s="1"/>
  <c r="L9" i="1"/>
  <c r="O8" i="1"/>
  <c r="P8" i="1" s="1"/>
  <c r="M8" i="1"/>
  <c r="C8" i="1" s="1"/>
  <c r="L8" i="1"/>
  <c r="O7" i="1"/>
  <c r="P7" i="1" s="1"/>
  <c r="M7" i="1"/>
  <c r="X7" i="1" s="1"/>
  <c r="L7" i="1"/>
  <c r="O6" i="1"/>
  <c r="P6" i="1" s="1"/>
  <c r="M6" i="1"/>
  <c r="X6" i="1" s="1"/>
  <c r="L6" i="1"/>
  <c r="O5" i="1"/>
  <c r="P5" i="1" s="1"/>
  <c r="M5" i="1"/>
  <c r="X5" i="1" s="1"/>
  <c r="L5" i="1"/>
  <c r="O4" i="1"/>
  <c r="P4" i="1" s="1"/>
  <c r="M4" i="1"/>
  <c r="X4" i="1" s="1"/>
  <c r="L4" i="1"/>
  <c r="O3" i="1"/>
  <c r="P3" i="1" s="1"/>
  <c r="M3" i="1"/>
  <c r="C3" i="1" s="1"/>
  <c r="L3" i="1"/>
  <c r="O2" i="1"/>
  <c r="P2" i="1" s="1"/>
  <c r="M2" i="1"/>
  <c r="C2" i="1" s="1"/>
  <c r="L2" i="1"/>
  <c r="C7" i="1" l="1"/>
  <c r="N2" i="1"/>
  <c r="D2" i="1" s="1"/>
  <c r="N3" i="1"/>
  <c r="D3" i="1" s="1"/>
  <c r="N12" i="1"/>
  <c r="D12" i="1" s="1"/>
  <c r="N14" i="1"/>
  <c r="N15" i="1"/>
  <c r="D15" i="1" s="1"/>
  <c r="N11" i="1"/>
  <c r="N13" i="1"/>
  <c r="D13" i="1" s="1"/>
  <c r="N8" i="1"/>
  <c r="N9" i="1"/>
  <c r="X3" i="1"/>
  <c r="X15" i="1"/>
  <c r="C17" i="1"/>
  <c r="X2" i="1"/>
  <c r="X14" i="1"/>
  <c r="C16" i="1"/>
  <c r="X13" i="1"/>
  <c r="X12" i="1"/>
  <c r="C10" i="1"/>
  <c r="C6" i="1"/>
  <c r="C5" i="1"/>
  <c r="C4" i="1"/>
  <c r="N7" i="1"/>
  <c r="D7" i="1" s="1"/>
  <c r="X11" i="1"/>
  <c r="X9" i="1"/>
  <c r="X8" i="1"/>
  <c r="Y7" i="1" l="1"/>
  <c r="V7" i="1"/>
  <c r="E7" i="1"/>
  <c r="E12" i="1"/>
  <c r="Y12" i="1"/>
  <c r="V12" i="1"/>
  <c r="E13" i="1"/>
  <c r="Y13" i="1"/>
  <c r="V13" i="1"/>
  <c r="V3" i="1"/>
  <c r="E3" i="1"/>
  <c r="Y3" i="1"/>
  <c r="V15" i="1"/>
  <c r="E15" i="1"/>
  <c r="Y15" i="1"/>
  <c r="E2" i="1"/>
  <c r="Y2" i="1"/>
  <c r="V2" i="1"/>
  <c r="N16" i="1"/>
  <c r="D16" i="1" s="1"/>
  <c r="N17" i="1"/>
  <c r="D17" i="1" s="1"/>
  <c r="U9" i="1"/>
  <c r="D9" i="1"/>
  <c r="U8" i="1"/>
  <c r="D8" i="1"/>
  <c r="U11" i="1"/>
  <c r="U13" i="1"/>
  <c r="D11" i="1"/>
  <c r="U15" i="1"/>
  <c r="U14" i="1"/>
  <c r="N4" i="1"/>
  <c r="N5" i="1"/>
  <c r="U12" i="1"/>
  <c r="U7" i="1"/>
  <c r="D14" i="1"/>
  <c r="N6" i="1"/>
  <c r="D6" i="1" s="1"/>
  <c r="N10" i="1"/>
  <c r="U3" i="1"/>
  <c r="U2" i="1"/>
  <c r="Y17" i="1" l="1"/>
  <c r="V17" i="1"/>
  <c r="E17" i="1"/>
  <c r="Y6" i="1"/>
  <c r="V6" i="1"/>
  <c r="E6" i="1"/>
  <c r="V16" i="1"/>
  <c r="E16" i="1"/>
  <c r="Y16" i="1"/>
  <c r="U17" i="1"/>
  <c r="U10" i="1"/>
  <c r="E14" i="1"/>
  <c r="Y14" i="1"/>
  <c r="V14" i="1"/>
  <c r="U16" i="1"/>
  <c r="U5" i="1"/>
  <c r="F2" i="1"/>
  <c r="U4" i="1"/>
  <c r="F15" i="1"/>
  <c r="E9" i="1"/>
  <c r="Y9" i="1"/>
  <c r="V9" i="1"/>
  <c r="D5" i="1"/>
  <c r="D4" i="1"/>
  <c r="F3" i="1"/>
  <c r="U6" i="1"/>
  <c r="Y11" i="1"/>
  <c r="E11" i="1"/>
  <c r="V11" i="1"/>
  <c r="F13" i="1"/>
  <c r="V8" i="1"/>
  <c r="Y8" i="1"/>
  <c r="E8" i="1"/>
  <c r="F12" i="1"/>
  <c r="D10" i="1"/>
  <c r="F7" i="1"/>
  <c r="V4" i="1" l="1"/>
  <c r="E4" i="1"/>
  <c r="Y4" i="1"/>
  <c r="V5" i="1"/>
  <c r="E5" i="1"/>
  <c r="Y5" i="1"/>
  <c r="F9" i="1"/>
  <c r="G12" i="1"/>
  <c r="W12" i="1"/>
  <c r="F14" i="1"/>
  <c r="G15" i="1"/>
  <c r="W15" i="1"/>
  <c r="G2" i="1"/>
  <c r="W2" i="1"/>
  <c r="G7" i="1"/>
  <c r="W7" i="1"/>
  <c r="E10" i="1"/>
  <c r="Y10" i="1"/>
  <c r="V10" i="1"/>
  <c r="F8" i="1"/>
  <c r="G13" i="1"/>
  <c r="W13" i="1"/>
  <c r="F11" i="1"/>
  <c r="F16" i="1"/>
  <c r="G3" i="1"/>
  <c r="W3" i="1"/>
  <c r="F6" i="1"/>
  <c r="F17" i="1"/>
  <c r="W6" i="1" l="1"/>
  <c r="G6" i="1"/>
  <c r="H3" i="1"/>
  <c r="I3" i="1" s="1"/>
  <c r="J3" i="1" s="1"/>
  <c r="K3" i="1" s="1"/>
  <c r="S3" i="1" s="1"/>
  <c r="W17" i="1"/>
  <c r="G17" i="1"/>
  <c r="G11" i="1"/>
  <c r="W11" i="1"/>
  <c r="W8" i="1"/>
  <c r="G8" i="1"/>
  <c r="W16" i="1"/>
  <c r="G16" i="1"/>
  <c r="H13" i="1"/>
  <c r="I13" i="1" s="1"/>
  <c r="J13" i="1" s="1"/>
  <c r="K13" i="1" s="1"/>
  <c r="S13" i="1" s="1"/>
  <c r="H7" i="1"/>
  <c r="I7" i="1" s="1"/>
  <c r="J7" i="1" s="1"/>
  <c r="K7" i="1" s="1"/>
  <c r="S7" i="1" s="1"/>
  <c r="H12" i="1"/>
  <c r="I12" i="1" s="1"/>
  <c r="J12" i="1" s="1"/>
  <c r="K12" i="1" s="1"/>
  <c r="S12" i="1" s="1"/>
  <c r="F10" i="1"/>
  <c r="H2" i="1"/>
  <c r="I2" i="1" s="1"/>
  <c r="J2" i="1" s="1"/>
  <c r="K2" i="1" s="1"/>
  <c r="S2" i="1" s="1"/>
  <c r="W9" i="1"/>
  <c r="G9" i="1"/>
  <c r="H15" i="1"/>
  <c r="I15" i="1" s="1"/>
  <c r="J15" i="1" s="1"/>
  <c r="K15" i="1" s="1"/>
  <c r="S15" i="1" s="1"/>
  <c r="G14" i="1"/>
  <c r="W14" i="1"/>
  <c r="F5" i="1"/>
  <c r="F4" i="1"/>
  <c r="G4" i="1" l="1"/>
  <c r="W4" i="1"/>
  <c r="H14" i="1"/>
  <c r="I14" i="1" s="1"/>
  <c r="J14" i="1" s="1"/>
  <c r="K14" i="1" s="1"/>
  <c r="S14" i="1" s="1"/>
  <c r="H9" i="1"/>
  <c r="I9" i="1" s="1"/>
  <c r="J9" i="1" s="1"/>
  <c r="K9" i="1" s="1"/>
  <c r="S9" i="1" s="1"/>
  <c r="G10" i="1"/>
  <c r="W10" i="1"/>
  <c r="W5" i="1"/>
  <c r="G5" i="1"/>
  <c r="H16" i="1"/>
  <c r="I16" i="1" s="1"/>
  <c r="J16" i="1" s="1"/>
  <c r="K16" i="1" s="1"/>
  <c r="S16" i="1" s="1"/>
  <c r="H17" i="1"/>
  <c r="I17" i="1" s="1"/>
  <c r="J17" i="1" s="1"/>
  <c r="K17" i="1" s="1"/>
  <c r="S17" i="1" s="1"/>
  <c r="H8" i="1"/>
  <c r="I8" i="1" s="1"/>
  <c r="J8" i="1" s="1"/>
  <c r="K8" i="1" s="1"/>
  <c r="S8" i="1" s="1"/>
  <c r="H11" i="1"/>
  <c r="I11" i="1" s="1"/>
  <c r="J11" i="1" s="1"/>
  <c r="K11" i="1" s="1"/>
  <c r="S11" i="1" s="1"/>
  <c r="H6" i="1"/>
  <c r="I6" i="1" s="1"/>
  <c r="J6" i="1" s="1"/>
  <c r="K6" i="1" s="1"/>
  <c r="S6" i="1" s="1"/>
  <c r="H5" i="1" l="1"/>
  <c r="I5" i="1" s="1"/>
  <c r="J5" i="1" s="1"/>
  <c r="K5" i="1" s="1"/>
  <c r="S5" i="1" s="1"/>
  <c r="H10" i="1"/>
  <c r="I10" i="1" s="1"/>
  <c r="J10" i="1" s="1"/>
  <c r="K10" i="1" s="1"/>
  <c r="S10" i="1" s="1"/>
  <c r="H4" i="1"/>
  <c r="I4" i="1" s="1"/>
  <c r="J4" i="1" s="1"/>
  <c r="K4" i="1" s="1"/>
  <c r="S4" i="1" s="1"/>
</calcChain>
</file>

<file path=xl/sharedStrings.xml><?xml version="1.0" encoding="utf-8"?>
<sst xmlns="http://schemas.openxmlformats.org/spreadsheetml/2006/main" count="131" uniqueCount="107">
  <si>
    <t>Aveline</t>
  </si>
  <si>
    <t>Spot</t>
  </si>
  <si>
    <t>Medium</t>
  </si>
  <si>
    <t>Elliptical</t>
  </si>
  <si>
    <t>Flood</t>
  </si>
  <si>
    <t>Road</t>
  </si>
  <si>
    <t>P</t>
  </si>
  <si>
    <t>NLED</t>
  </si>
  <si>
    <t>FLED</t>
  </si>
  <si>
    <t>CCT</t>
  </si>
  <si>
    <t>Art</t>
  </si>
  <si>
    <t>Name</t>
  </si>
  <si>
    <t>Version</t>
  </si>
  <si>
    <t>Wide</t>
  </si>
  <si>
    <t>H=3000</t>
  </si>
  <si>
    <t>H=4500</t>
  </si>
  <si>
    <t>H=6000</t>
  </si>
  <si>
    <t>Optics</t>
  </si>
  <si>
    <t>Street</t>
  </si>
  <si>
    <t>Yard</t>
  </si>
  <si>
    <t>Diffuse</t>
  </si>
  <si>
    <t>F</t>
  </si>
  <si>
    <t>DALI</t>
  </si>
  <si>
    <t>More1</t>
  </si>
  <si>
    <t>More2</t>
  </si>
  <si>
    <t>More3</t>
  </si>
  <si>
    <t>сквоз. провод</t>
  </si>
  <si>
    <t>IES</t>
  </si>
  <si>
    <t>Height</t>
  </si>
  <si>
    <t>Length</t>
  </si>
  <si>
    <t>Width</t>
  </si>
  <si>
    <t>dP</t>
  </si>
  <si>
    <t>dA</t>
  </si>
  <si>
    <t>ROT</t>
  </si>
  <si>
    <t>DMX-RDM</t>
  </si>
  <si>
    <t>Aveline RGBW</t>
  </si>
  <si>
    <t>Bell New</t>
  </si>
  <si>
    <t>Г-образный</t>
  </si>
  <si>
    <t>Т-образный</t>
  </si>
  <si>
    <t>SuperSpot</t>
  </si>
  <si>
    <t>Asymmetrical</t>
  </si>
  <si>
    <t>Elliptical wide</t>
  </si>
  <si>
    <t>Aveplane</t>
  </si>
  <si>
    <t>Bicubo</t>
  </si>
  <si>
    <t>Modulo</t>
  </si>
  <si>
    <t>Osio Line</t>
  </si>
  <si>
    <t>5 DEG</t>
  </si>
  <si>
    <t>Aveplane TW</t>
  </si>
  <si>
    <t>Aveplane RGBW</t>
  </si>
  <si>
    <t>SW</t>
  </si>
  <si>
    <t>Stralis 45</t>
  </si>
  <si>
    <t>Stralis 70</t>
  </si>
  <si>
    <t>Stralis 125</t>
  </si>
  <si>
    <t>TRASH</t>
  </si>
  <si>
    <t>AC-DC</t>
  </si>
  <si>
    <t>Stralis 70 RGBW</t>
  </si>
  <si>
    <t>Stralis 125 RGBW</t>
  </si>
  <si>
    <t>RGBW</t>
  </si>
  <si>
    <t>DMX</t>
  </si>
  <si>
    <t>выход питания к фасаду</t>
  </si>
  <si>
    <t>Osio Line RGBW</t>
  </si>
  <si>
    <t>Aveplane Mini</t>
  </si>
  <si>
    <t>3000K</t>
  </si>
  <si>
    <t>More4</t>
  </si>
  <si>
    <t>More5</t>
  </si>
  <si>
    <t>More6</t>
  </si>
  <si>
    <t>P865850</t>
  </si>
  <si>
    <t>P865850 Светильник Giulius Washer UP - Washer DOWN 14W</t>
  </si>
  <si>
    <t>P865851</t>
  </si>
  <si>
    <t>P865851 Светильник Giulius Washer UP - Asym DOWN 14W</t>
  </si>
  <si>
    <t>P865852</t>
  </si>
  <si>
    <t>P865852 Светильник Giulius Asym UP - Washer DOWN 14W</t>
  </si>
  <si>
    <t>P865853</t>
  </si>
  <si>
    <t>P865853 Светильник Giulius Asym UP - Asym DOWN 14W</t>
  </si>
  <si>
    <t>P865854</t>
  </si>
  <si>
    <t>P865854 Светильник Giulius Washer UP 7W</t>
  </si>
  <si>
    <t>P865855</t>
  </si>
  <si>
    <t>P865855 Светильник Giulius Asym UP 7W</t>
  </si>
  <si>
    <t>P865856</t>
  </si>
  <si>
    <t>P865856 Светильник Giulius Washer DOWN 7W</t>
  </si>
  <si>
    <t>P865857</t>
  </si>
  <si>
    <t>P865857 Светильник Giulius Asym DOWN 7W</t>
  </si>
  <si>
    <t>P865858</t>
  </si>
  <si>
    <t>P865858 Светильник Giulius Washer UP - Washer DOWN 7W</t>
  </si>
  <si>
    <t>P865859</t>
  </si>
  <si>
    <t>P865859 Светильник Giulius Washer UP - Asym DOWN 7W</t>
  </si>
  <si>
    <t>P865860</t>
  </si>
  <si>
    <t>P865860 Светильник Giulius Asym UP - Washer DOWN 7W</t>
  </si>
  <si>
    <t>P865861</t>
  </si>
  <si>
    <t>P865861 Светильник Giulius Asym UP - Asym DOWN 7W</t>
  </si>
  <si>
    <t>P865862</t>
  </si>
  <si>
    <t>P865862 Светильник Giulius Washer UP 4W</t>
  </si>
  <si>
    <t>P865863</t>
  </si>
  <si>
    <t>P865863 Светильник Giulius Asym UP 4W</t>
  </si>
  <si>
    <t>P865864</t>
  </si>
  <si>
    <t>P865864 Светильник Giulius Washer DOWN 4W</t>
  </si>
  <si>
    <t>P865865</t>
  </si>
  <si>
    <t>P865865 Светильник Giulius Asym DOWN 4W</t>
  </si>
  <si>
    <t>Giulius</t>
  </si>
  <si>
    <t>Washer UP - Washer DOWN</t>
  </si>
  <si>
    <t>Asym UP - Washer DOWN</t>
  </si>
  <si>
    <t>Washer UP</t>
  </si>
  <si>
    <t>Asym UP</t>
  </si>
  <si>
    <t>Washer DOWN</t>
  </si>
  <si>
    <t>Asym DOWN</t>
  </si>
  <si>
    <t>Asym UP - Asym DOWN</t>
  </si>
  <si>
    <t>Washer UP - Asym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</si>
</sst>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</cellXfs>
  <cellStyles count="2">
    <cellStyle name="Обычный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tabSelected="1" zoomScale="70" zoomScaleNormal="70" workbookViewId="0">
      <pane ySplit="1" topLeftCell="A2" activePane="bottomLeft" state="frozen"/>
      <selection pane="bottomLeft" activeCell="AD29" sqref="AD29"/>
    </sheetView>
  </sheetViews>
  <sheetFormatPr defaultRowHeight="15" x14ac:dyDescent="0.25"/>
  <cols>
    <col min="1" max="1" width="13.7109375" bestFit="1" customWidth="1"/>
    <col min="2" max="2" width="60.42578125" bestFit="1" customWidth="1"/>
    <col min="3" max="3" width="20" bestFit="1" customWidth="1"/>
    <col min="4" max="4" width="16.42578125" bestFit="1" customWidth="1"/>
    <col min="5" max="5" width="8.5703125" bestFit="1" customWidth="1"/>
    <col min="6" max="9" width="4.28515625" bestFit="1" customWidth="1"/>
    <col min="10" max="11" width="4.140625" customWidth="1"/>
    <col min="12" max="12" width="8.5703125" bestFit="1" customWidth="1"/>
    <col min="13" max="13" width="7.85546875" bestFit="1" customWidth="1"/>
    <col min="14" max="14" width="11.7109375" bestFit="1" customWidth="1"/>
    <col min="15" max="15" width="25.85546875" bestFit="1" customWidth="1"/>
    <col min="16" max="16" width="30.140625" customWidth="1"/>
    <col min="19" max="19" width="9.140625" style="7"/>
    <col min="22" max="22" width="20.7109375" customWidth="1"/>
  </cols>
  <sheetData>
    <row r="1" spans="1:31" x14ac:dyDescent="0.25">
      <c r="A1" s="8"/>
      <c r="B1" s="8"/>
      <c r="C1" s="3"/>
      <c r="D1" s="3"/>
      <c r="E1" s="3"/>
      <c r="F1" s="3"/>
      <c r="G1" s="3"/>
      <c r="H1" s="3"/>
      <c r="I1" s="3"/>
      <c r="J1" s="3"/>
      <c r="K1" s="3"/>
      <c r="L1" s="2" t="s">
        <v>10</v>
      </c>
      <c r="M1" s="2" t="s">
        <v>11</v>
      </c>
      <c r="N1" s="2" t="s">
        <v>12</v>
      </c>
      <c r="O1" s="2" t="s">
        <v>17</v>
      </c>
      <c r="P1" s="2" t="s">
        <v>27</v>
      </c>
      <c r="Q1" s="4" t="s">
        <v>9</v>
      </c>
      <c r="R1" s="4" t="s">
        <v>7</v>
      </c>
      <c r="S1" s="6" t="s">
        <v>6</v>
      </c>
      <c r="T1" s="4" t="s">
        <v>8</v>
      </c>
      <c r="U1" s="2" t="s">
        <v>21</v>
      </c>
      <c r="V1" s="2" t="s">
        <v>23</v>
      </c>
      <c r="W1" s="2" t="s">
        <v>24</v>
      </c>
      <c r="X1" s="2" t="s">
        <v>25</v>
      </c>
      <c r="Y1" s="2" t="s">
        <v>63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</row>
    <row r="2" spans="1:31" x14ac:dyDescent="0.25">
      <c r="A2" s="1" t="s">
        <v>66</v>
      </c>
      <c r="B2" s="1" t="s">
        <v>67</v>
      </c>
      <c r="C2" t="str">
        <f t="shared" ref="C2:C17" si="0">TRIM(MID(B2,SEARCH(M2,B2)+LEN(M2)+1,500))</f>
        <v>Washer UP - Washer DOWN 14W</v>
      </c>
      <c r="D2" t="str">
        <f t="shared" ref="D2:D17" si="1">TRIM(REPLACE(C2,SEARCH(N2,C2),LEN(N2),""))</f>
        <v>Washer UP - Washer DOWN 14W</v>
      </c>
      <c r="E2" t="str">
        <f t="shared" ref="E2:E17" si="2">TRIM(REPLACE(D2,SEARCH(O2,D2),LEN(O2),""))</f>
        <v>14W</v>
      </c>
      <c r="F2" t="str">
        <f t="shared" ref="F2:F17" si="3">TRIM(REPLACE(E2,SEARCH(V2,E2),LEN(V2),""))</f>
        <v>14W</v>
      </c>
      <c r="G2" t="str">
        <f t="shared" ref="G2:G17" si="4">TRIM(REPLACE(F2,SEARCH(Y2,F2),LEN(Y2),""))</f>
        <v>14W</v>
      </c>
      <c r="H2" t="str">
        <f t="shared" ref="H2:H17" si="5">TRIM(REPLACE(G2,SEARCH(W2,G2),LEN(W2),""))</f>
        <v>14W</v>
      </c>
      <c r="I2" t="str">
        <f t="shared" ref="I2:I17" si="6">IFERROR(REPLACE(H2,SEARCH("W",H2),1,"Вт"), H2)</f>
        <v>14Вт</v>
      </c>
      <c r="J2" s="5" t="str">
        <f t="shared" ref="J2:J17" si="7">IFERROR(REPLACE(I2,SEARCH("Вт",I2),2,""), I2)</f>
        <v>14</v>
      </c>
      <c r="K2" t="str">
        <f t="shared" ref="K2:K17" si="8">IFERROR(2*REPLACE(J2,1,SEARCH("х",J2),""), J2)</f>
        <v>14</v>
      </c>
      <c r="L2" t="str">
        <f t="shared" ref="L2:L17" si="9">LEFT(A2,7)</f>
        <v>P865850</v>
      </c>
      <c r="M2" t="str">
        <f>LOOKUP(,-SEARCH(" "&amp;Switches!$A$2:'Switches'!$A$1000&amp;" "," "&amp;TRIM(B2)&amp;" "),Switches!$A$2:'Switches'!$A$1000)</f>
        <v>Giulius</v>
      </c>
      <c r="N2" t="str">
        <f>IFERROR(LOOKUP(,-SEARCH(" "&amp;Switches!$B$2:'Switches'!$B$1000&amp;" "," "&amp;C2&amp;" "),Switches!$B$2:'Switches'!$B$1000), "")</f>
        <v/>
      </c>
      <c r="O2" t="str">
        <f>LOOKUP(,-SEARCH(" "&amp;Switches!$C$2:'Switches'!$C$1000&amp;" "," "&amp;TRIM(B2)&amp;" "),Switches!$C$2:'Switches'!$C$1000)</f>
        <v>Washer UP - Washer DOWN</v>
      </c>
      <c r="P2" t="str">
        <f t="shared" ref="P2:P17" si="10">O2&amp;".ies"</f>
        <v>Washer UP - Washer DOWN.ies</v>
      </c>
      <c r="Q2" t="s">
        <v>62</v>
      </c>
      <c r="R2">
        <v>48</v>
      </c>
      <c r="S2" s="7" t="str">
        <f t="shared" ref="S2:S17" si="11">K2</f>
        <v>14</v>
      </c>
      <c r="T2">
        <v>22.1</v>
      </c>
      <c r="U2">
        <f t="shared" ref="U2:U17" si="12">R2*T2</f>
        <v>1060.8000000000002</v>
      </c>
      <c r="V2" t="str">
        <f>IF(ISTEXT(LOOKUP(,-SEARCH(" "&amp;Switches!$K$2:'Switches'!$K$1000&amp;" "," "&amp;D2&amp;" "),Switches!$K$2:'Switches'!$K$1000)), LOOKUP(,-SEARCH(" "&amp;Switches!$K$2:'Switches'!$K$1000&amp;" "," "&amp;D2&amp;" "),Switches!$K$2:'Switches'!$K$1000),"")</f>
        <v/>
      </c>
      <c r="W2" t="str">
        <f>IFERROR(LOOKUP(,-SEARCH(" "&amp;Switches!$L$2:'Switches'!$L$1000&amp;" "," "&amp;F2&amp;" "),Switches!$L$2:'Switches'!$L$1000),"")</f>
        <v/>
      </c>
      <c r="X2" t="str">
        <f>IFERROR(LOOKUP(,-SEARCH(" "&amp;Switches!$M$2:'Switches'!$M$1000&amp;" "," "&amp;M2&amp;" "),Switches!$M$2:'Switches'!$M$1000),"")</f>
        <v/>
      </c>
      <c r="Y2" t="str">
        <f>IFERROR(LOOKUP(,-SEARCH(" "&amp;Switches!$N$2:'Switches'!$N$1000&amp;" "," "&amp;D2&amp;" "),Switches!$N$2:'Switches'!$N$1000),"")</f>
        <v/>
      </c>
      <c r="Z2">
        <v>0.10299999999999999</v>
      </c>
      <c r="AA2">
        <v>0.24</v>
      </c>
      <c r="AB2">
        <v>0.08</v>
      </c>
      <c r="AC2">
        <v>2</v>
      </c>
      <c r="AD2">
        <v>2</v>
      </c>
      <c r="AE2">
        <v>180</v>
      </c>
    </row>
    <row r="3" spans="1:31" x14ac:dyDescent="0.25">
      <c r="A3" s="1" t="s">
        <v>68</v>
      </c>
      <c r="B3" s="1" t="s">
        <v>69</v>
      </c>
      <c r="C3" t="str">
        <f t="shared" si="0"/>
        <v>Washer UP - Asym DOWN 14W</v>
      </c>
      <c r="D3" t="str">
        <f t="shared" si="1"/>
        <v>Washer UP - Asym DOWN 14W</v>
      </c>
      <c r="E3" t="str">
        <f t="shared" si="2"/>
        <v>14W</v>
      </c>
      <c r="F3" t="str">
        <f t="shared" si="3"/>
        <v>14W</v>
      </c>
      <c r="G3" t="str">
        <f t="shared" si="4"/>
        <v>14W</v>
      </c>
      <c r="H3" t="str">
        <f t="shared" si="5"/>
        <v>14W</v>
      </c>
      <c r="I3" t="str">
        <f t="shared" si="6"/>
        <v>14Вт</v>
      </c>
      <c r="J3" s="5" t="str">
        <f t="shared" si="7"/>
        <v>14</v>
      </c>
      <c r="K3" t="str">
        <f t="shared" si="8"/>
        <v>14</v>
      </c>
      <c r="L3" t="str">
        <f t="shared" si="9"/>
        <v>P865851</v>
      </c>
      <c r="M3" t="str">
        <f>LOOKUP(,-SEARCH(" "&amp;Switches!$A$2:'Switches'!$A$1000&amp;" "," "&amp;TRIM(B3)&amp;" "),Switches!$A$2:'Switches'!$A$1000)</f>
        <v>Giulius</v>
      </c>
      <c r="N3" t="str">
        <f>IFERROR(LOOKUP(,-SEARCH(" "&amp;Switches!$B$2:'Switches'!$B$1000&amp;" "," "&amp;C3&amp;" "),Switches!$B$2:'Switches'!$B$1000), "")</f>
        <v/>
      </c>
      <c r="O3" t="str">
        <f>LOOKUP(,-SEARCH(" "&amp;Switches!$C$2:'Switches'!$C$1000&amp;" "," "&amp;TRIM(B3)&amp;" "),Switches!$C$2:'Switches'!$C$1000)</f>
        <v>Washer UP - Asym DOWN</v>
      </c>
      <c r="P3" t="str">
        <f t="shared" si="10"/>
        <v>Washer UP - Asym DOWN.ies</v>
      </c>
      <c r="Q3" t="s">
        <v>62</v>
      </c>
      <c r="R3">
        <v>48</v>
      </c>
      <c r="S3" s="7" t="str">
        <f t="shared" si="11"/>
        <v>14</v>
      </c>
      <c r="T3">
        <v>22.1</v>
      </c>
      <c r="U3">
        <f t="shared" si="12"/>
        <v>1060.8000000000002</v>
      </c>
      <c r="V3" t="str">
        <f>IF(ISTEXT(LOOKUP(,-SEARCH(" "&amp;Switches!$K$2:'Switches'!$K$1000&amp;" "," "&amp;D3&amp;" "),Switches!$K$2:'Switches'!$K$1000)), LOOKUP(,-SEARCH(" "&amp;Switches!$K$2:'Switches'!$K$1000&amp;" "," "&amp;D3&amp;" "),Switches!$K$2:'Switches'!$K$1000),"")</f>
        <v/>
      </c>
      <c r="W3" t="str">
        <f>IFERROR(LOOKUP(,-SEARCH(" "&amp;Switches!$L$2:'Switches'!$L$1000&amp;" "," "&amp;F3&amp;" "),Switches!$L$2:'Switches'!$L$1000),"")</f>
        <v/>
      </c>
      <c r="X3" t="str">
        <f>IFERROR(LOOKUP(,-SEARCH(" "&amp;Switches!$M$2:'Switches'!$M$1000&amp;" "," "&amp;M3&amp;" "),Switches!$M$2:'Switches'!$M$1000),"")</f>
        <v/>
      </c>
      <c r="Y3" t="str">
        <f>IFERROR(LOOKUP(,-SEARCH(" "&amp;Switches!$N$2:'Switches'!$N$1000&amp;" "," "&amp;D3&amp;" "),Switches!$N$2:'Switches'!$N$1000),"")</f>
        <v/>
      </c>
      <c r="Z3">
        <v>0.10299999999999999</v>
      </c>
      <c r="AA3">
        <v>0.24</v>
      </c>
      <c r="AB3">
        <v>0.08</v>
      </c>
      <c r="AC3">
        <v>2</v>
      </c>
      <c r="AD3">
        <v>2</v>
      </c>
      <c r="AE3">
        <v>180</v>
      </c>
    </row>
    <row r="4" spans="1:31" x14ac:dyDescent="0.25">
      <c r="A4" s="1" t="s">
        <v>70</v>
      </c>
      <c r="B4" s="1" t="s">
        <v>71</v>
      </c>
      <c r="C4" t="str">
        <f t="shared" si="0"/>
        <v>Asym UP - Washer DOWN 14W</v>
      </c>
      <c r="D4" t="str">
        <f t="shared" si="1"/>
        <v>Asym UP - Washer DOWN 14W</v>
      </c>
      <c r="E4" t="str">
        <f t="shared" si="2"/>
        <v>14W</v>
      </c>
      <c r="F4" t="str">
        <f t="shared" si="3"/>
        <v>14W</v>
      </c>
      <c r="G4" t="str">
        <f t="shared" si="4"/>
        <v>14W</v>
      </c>
      <c r="H4" t="str">
        <f t="shared" si="5"/>
        <v>14W</v>
      </c>
      <c r="I4" t="str">
        <f t="shared" si="6"/>
        <v>14Вт</v>
      </c>
      <c r="J4" s="5" t="str">
        <f t="shared" si="7"/>
        <v>14</v>
      </c>
      <c r="K4" t="str">
        <f t="shared" si="8"/>
        <v>14</v>
      </c>
      <c r="L4" t="str">
        <f t="shared" si="9"/>
        <v>P865852</v>
      </c>
      <c r="M4" t="str">
        <f>LOOKUP(,-SEARCH(" "&amp;Switches!$A$2:'Switches'!$A$1000&amp;" "," "&amp;TRIM(B4)&amp;" "),Switches!$A$2:'Switches'!$A$1000)</f>
        <v>Giulius</v>
      </c>
      <c r="N4" t="str">
        <f>IFERROR(LOOKUP(,-SEARCH(" "&amp;Switches!$B$2:'Switches'!$B$1000&amp;" "," "&amp;C4&amp;" "),Switches!$B$2:'Switches'!$B$1000), "")</f>
        <v/>
      </c>
      <c r="O4" t="str">
        <f>LOOKUP(,-SEARCH(" "&amp;Switches!$C$2:'Switches'!$C$1000&amp;" "," "&amp;TRIM(B4)&amp;" "),Switches!$C$2:'Switches'!$C$1000)</f>
        <v>Asym UP - Washer DOWN</v>
      </c>
      <c r="P4" t="str">
        <f t="shared" si="10"/>
        <v>Asym UP - Washer DOWN.ies</v>
      </c>
      <c r="Q4" t="s">
        <v>62</v>
      </c>
      <c r="R4">
        <v>48</v>
      </c>
      <c r="S4" s="7" t="str">
        <f t="shared" si="11"/>
        <v>14</v>
      </c>
      <c r="T4">
        <v>22.1</v>
      </c>
      <c r="U4">
        <f t="shared" si="12"/>
        <v>1060.8000000000002</v>
      </c>
      <c r="V4" t="str">
        <f>IF(ISTEXT(LOOKUP(,-SEARCH(" "&amp;Switches!$K$2:'Switches'!$K$1000&amp;" "," "&amp;D4&amp;" "),Switches!$K$2:'Switches'!$K$1000)), LOOKUP(,-SEARCH(" "&amp;Switches!$K$2:'Switches'!$K$1000&amp;" "," "&amp;D4&amp;" "),Switches!$K$2:'Switches'!$K$1000),"")</f>
        <v/>
      </c>
      <c r="W4" t="str">
        <f>IFERROR(LOOKUP(,-SEARCH(" "&amp;Switches!$L$2:'Switches'!$L$1000&amp;" "," "&amp;F4&amp;" "),Switches!$L$2:'Switches'!$L$1000),"")</f>
        <v/>
      </c>
      <c r="X4" t="str">
        <f>IFERROR(LOOKUP(,-SEARCH(" "&amp;Switches!$M$2:'Switches'!$M$1000&amp;" "," "&amp;M4&amp;" "),Switches!$M$2:'Switches'!$M$1000),"")</f>
        <v/>
      </c>
      <c r="Y4" t="str">
        <f>IFERROR(LOOKUP(,-SEARCH(" "&amp;Switches!$N$2:'Switches'!$N$1000&amp;" "," "&amp;D4&amp;" "),Switches!$N$2:'Switches'!$N$1000),"")</f>
        <v/>
      </c>
      <c r="Z4">
        <v>0.10299999999999999</v>
      </c>
      <c r="AA4">
        <v>0.24</v>
      </c>
      <c r="AB4">
        <v>0.08</v>
      </c>
      <c r="AC4">
        <v>2</v>
      </c>
      <c r="AD4">
        <v>2</v>
      </c>
      <c r="AE4">
        <v>180</v>
      </c>
    </row>
    <row r="5" spans="1:31" x14ac:dyDescent="0.25">
      <c r="A5" s="1" t="s">
        <v>72</v>
      </c>
      <c r="B5" s="1" t="s">
        <v>73</v>
      </c>
      <c r="C5" t="str">
        <f t="shared" si="0"/>
        <v>Asym UP - Asym DOWN 14W</v>
      </c>
      <c r="D5" t="str">
        <f t="shared" si="1"/>
        <v>Asym UP - Asym DOWN 14W</v>
      </c>
      <c r="E5" t="str">
        <f t="shared" si="2"/>
        <v>14W</v>
      </c>
      <c r="F5" t="str">
        <f t="shared" si="3"/>
        <v>14W</v>
      </c>
      <c r="G5" t="str">
        <f t="shared" si="4"/>
        <v>14W</v>
      </c>
      <c r="H5" t="str">
        <f t="shared" si="5"/>
        <v>14W</v>
      </c>
      <c r="I5" t="str">
        <f t="shared" si="6"/>
        <v>14Вт</v>
      </c>
      <c r="J5" s="5" t="str">
        <f t="shared" si="7"/>
        <v>14</v>
      </c>
      <c r="K5" t="str">
        <f t="shared" si="8"/>
        <v>14</v>
      </c>
      <c r="L5" t="str">
        <f t="shared" si="9"/>
        <v>P865853</v>
      </c>
      <c r="M5" t="str">
        <f>LOOKUP(,-SEARCH(" "&amp;Switches!$A$2:'Switches'!$A$1000&amp;" "," "&amp;TRIM(B5)&amp;" "),Switches!$A$2:'Switches'!$A$1000)</f>
        <v>Giulius</v>
      </c>
      <c r="N5" t="str">
        <f>IFERROR(LOOKUP(,-SEARCH(" "&amp;Switches!$B$2:'Switches'!$B$1000&amp;" "," "&amp;C5&amp;" "),Switches!$B$2:'Switches'!$B$1000), "")</f>
        <v/>
      </c>
      <c r="O5" t="str">
        <f>LOOKUP(,-SEARCH(" "&amp;Switches!$C$2:'Switches'!$C$1000&amp;" "," "&amp;TRIM(B5)&amp;" "),Switches!$C$2:'Switches'!$C$1000)</f>
        <v>Asym UP - Asym DOWN</v>
      </c>
      <c r="P5" t="str">
        <f t="shared" si="10"/>
        <v>Asym UP - Asym DOWN.ies</v>
      </c>
      <c r="Q5" t="s">
        <v>62</v>
      </c>
      <c r="R5">
        <v>48</v>
      </c>
      <c r="S5" s="7" t="str">
        <f t="shared" si="11"/>
        <v>14</v>
      </c>
      <c r="T5">
        <v>22.1</v>
      </c>
      <c r="U5">
        <f t="shared" si="12"/>
        <v>1060.8000000000002</v>
      </c>
      <c r="V5" t="str">
        <f>IF(ISTEXT(LOOKUP(,-SEARCH(" "&amp;Switches!$K$2:'Switches'!$K$1000&amp;" "," "&amp;D5&amp;" "),Switches!$K$2:'Switches'!$K$1000)), LOOKUP(,-SEARCH(" "&amp;Switches!$K$2:'Switches'!$K$1000&amp;" "," "&amp;D5&amp;" "),Switches!$K$2:'Switches'!$K$1000),"")</f>
        <v/>
      </c>
      <c r="W5" t="str">
        <f>IFERROR(LOOKUP(,-SEARCH(" "&amp;Switches!$L$2:'Switches'!$L$1000&amp;" "," "&amp;F5&amp;" "),Switches!$L$2:'Switches'!$L$1000),"")</f>
        <v/>
      </c>
      <c r="X5" t="str">
        <f>IFERROR(LOOKUP(,-SEARCH(" "&amp;Switches!$M$2:'Switches'!$M$1000&amp;" "," "&amp;M5&amp;" "),Switches!$M$2:'Switches'!$M$1000),"")</f>
        <v/>
      </c>
      <c r="Y5" t="str">
        <f>IFERROR(LOOKUP(,-SEARCH(" "&amp;Switches!$N$2:'Switches'!$N$1000&amp;" "," "&amp;D5&amp;" "),Switches!$N$2:'Switches'!$N$1000),"")</f>
        <v/>
      </c>
      <c r="Z5">
        <v>0.10299999999999999</v>
      </c>
      <c r="AA5">
        <v>0.24</v>
      </c>
      <c r="AB5">
        <v>0.08</v>
      </c>
      <c r="AC5">
        <v>2</v>
      </c>
      <c r="AD5">
        <v>2</v>
      </c>
      <c r="AE5">
        <v>180</v>
      </c>
    </row>
    <row r="6" spans="1:31" x14ac:dyDescent="0.25">
      <c r="A6" s="1" t="s">
        <v>74</v>
      </c>
      <c r="B6" s="1" t="s">
        <v>75</v>
      </c>
      <c r="C6" t="str">
        <f t="shared" si="0"/>
        <v>Washer UP 7W</v>
      </c>
      <c r="D6" t="str">
        <f t="shared" si="1"/>
        <v>Washer UP 7W</v>
      </c>
      <c r="E6" t="str">
        <f t="shared" si="2"/>
        <v>7W</v>
      </c>
      <c r="F6" t="str">
        <f t="shared" si="3"/>
        <v>7W</v>
      </c>
      <c r="G6" t="str">
        <f t="shared" si="4"/>
        <v>7W</v>
      </c>
      <c r="H6" t="str">
        <f t="shared" si="5"/>
        <v>7W</v>
      </c>
      <c r="I6" t="str">
        <f t="shared" si="6"/>
        <v>7Вт</v>
      </c>
      <c r="J6" s="5" t="str">
        <f t="shared" si="7"/>
        <v>7</v>
      </c>
      <c r="K6" t="str">
        <f t="shared" si="8"/>
        <v>7</v>
      </c>
      <c r="L6" t="str">
        <f t="shared" si="9"/>
        <v>P865854</v>
      </c>
      <c r="M6" t="str">
        <f>LOOKUP(,-SEARCH(" "&amp;Switches!$A$2:'Switches'!$A$1000&amp;" "," "&amp;TRIM(B6)&amp;" "),Switches!$A$2:'Switches'!$A$1000)</f>
        <v>Giulius</v>
      </c>
      <c r="N6" t="str">
        <f>IFERROR(LOOKUP(,-SEARCH(" "&amp;Switches!$B$2:'Switches'!$B$1000&amp;" "," "&amp;C6&amp;" "),Switches!$B$2:'Switches'!$B$1000), "")</f>
        <v/>
      </c>
      <c r="O6" t="str">
        <f>LOOKUP(,-SEARCH(" "&amp;Switches!$C$2:'Switches'!$C$1000&amp;" "," "&amp;TRIM(B6)&amp;" "),Switches!$C$2:'Switches'!$C$1000)</f>
        <v>Washer UP</v>
      </c>
      <c r="P6" t="str">
        <f t="shared" si="10"/>
        <v>Washer UP.ies</v>
      </c>
      <c r="Q6" t="s">
        <v>62</v>
      </c>
      <c r="R6">
        <v>24</v>
      </c>
      <c r="S6" s="7" t="str">
        <f t="shared" si="11"/>
        <v>7</v>
      </c>
      <c r="T6">
        <v>22.1</v>
      </c>
      <c r="U6">
        <f t="shared" si="12"/>
        <v>530.40000000000009</v>
      </c>
      <c r="V6" t="str">
        <f>IF(ISTEXT(LOOKUP(,-SEARCH(" "&amp;Switches!$K$2:'Switches'!$K$1000&amp;" "," "&amp;D6&amp;" "),Switches!$K$2:'Switches'!$K$1000)), LOOKUP(,-SEARCH(" "&amp;Switches!$K$2:'Switches'!$K$1000&amp;" "," "&amp;D6&amp;" "),Switches!$K$2:'Switches'!$K$1000),"")</f>
        <v/>
      </c>
      <c r="W6" t="str">
        <f>IFERROR(LOOKUP(,-SEARCH(" "&amp;Switches!$L$2:'Switches'!$L$1000&amp;" "," "&amp;F6&amp;" "),Switches!$L$2:'Switches'!$L$1000),"")</f>
        <v/>
      </c>
      <c r="X6" t="str">
        <f>IFERROR(LOOKUP(,-SEARCH(" "&amp;Switches!$M$2:'Switches'!$M$1000&amp;" "," "&amp;M6&amp;" "),Switches!$M$2:'Switches'!$M$1000),"")</f>
        <v/>
      </c>
      <c r="Y6" t="str">
        <f>IFERROR(LOOKUP(,-SEARCH(" "&amp;Switches!$N$2:'Switches'!$N$1000&amp;" "," "&amp;D6&amp;" "),Switches!$N$2:'Switches'!$N$1000),"")</f>
        <v/>
      </c>
      <c r="Z6">
        <v>0.10299999999999999</v>
      </c>
      <c r="AA6">
        <v>0.24</v>
      </c>
      <c r="AB6">
        <v>0.08</v>
      </c>
      <c r="AC6">
        <v>2</v>
      </c>
      <c r="AD6">
        <v>2</v>
      </c>
      <c r="AE6">
        <v>180</v>
      </c>
    </row>
    <row r="7" spans="1:31" x14ac:dyDescent="0.25">
      <c r="A7" s="1" t="s">
        <v>76</v>
      </c>
      <c r="B7" s="1" t="s">
        <v>77</v>
      </c>
      <c r="C7" t="str">
        <f t="shared" si="0"/>
        <v>Asym UP 7W</v>
      </c>
      <c r="D7" t="str">
        <f t="shared" si="1"/>
        <v>Asym UP 7W</v>
      </c>
      <c r="E7" t="str">
        <f t="shared" si="2"/>
        <v>7W</v>
      </c>
      <c r="F7" t="str">
        <f t="shared" si="3"/>
        <v>7W</v>
      </c>
      <c r="G7" t="str">
        <f t="shared" si="4"/>
        <v>7W</v>
      </c>
      <c r="H7" t="str">
        <f t="shared" si="5"/>
        <v>7W</v>
      </c>
      <c r="I7" t="str">
        <f t="shared" si="6"/>
        <v>7Вт</v>
      </c>
      <c r="J7" s="5" t="str">
        <f t="shared" si="7"/>
        <v>7</v>
      </c>
      <c r="K7" t="str">
        <f t="shared" si="8"/>
        <v>7</v>
      </c>
      <c r="L7" t="str">
        <f t="shared" si="9"/>
        <v>P865855</v>
      </c>
      <c r="M7" t="str">
        <f>LOOKUP(,-SEARCH(" "&amp;Switches!$A$2:'Switches'!$A$1000&amp;" "," "&amp;TRIM(B7)&amp;" "),Switches!$A$2:'Switches'!$A$1000)</f>
        <v>Giulius</v>
      </c>
      <c r="N7" t="str">
        <f>IFERROR(LOOKUP(,-SEARCH(" "&amp;Switches!$B$2:'Switches'!$B$1000&amp;" "," "&amp;C7&amp;" "),Switches!$B$2:'Switches'!$B$1000), "")</f>
        <v/>
      </c>
      <c r="O7" t="str">
        <f>LOOKUP(,-SEARCH(" "&amp;Switches!$C$2:'Switches'!$C$1000&amp;" "," "&amp;TRIM(B7)&amp;" "),Switches!$C$2:'Switches'!$C$1000)</f>
        <v>Asym UP</v>
      </c>
      <c r="P7" t="str">
        <f t="shared" si="10"/>
        <v>Asym UP.ies</v>
      </c>
      <c r="Q7" t="s">
        <v>62</v>
      </c>
      <c r="R7">
        <v>24</v>
      </c>
      <c r="S7" s="7" t="str">
        <f t="shared" si="11"/>
        <v>7</v>
      </c>
      <c r="T7">
        <v>22.1</v>
      </c>
      <c r="U7">
        <f t="shared" si="12"/>
        <v>530.40000000000009</v>
      </c>
      <c r="V7" t="str">
        <f>IF(ISTEXT(LOOKUP(,-SEARCH(" "&amp;Switches!$K$2:'Switches'!$K$1000&amp;" "," "&amp;D7&amp;" "),Switches!$K$2:'Switches'!$K$1000)), LOOKUP(,-SEARCH(" "&amp;Switches!$K$2:'Switches'!$K$1000&amp;" "," "&amp;D7&amp;" "),Switches!$K$2:'Switches'!$K$1000),"")</f>
        <v/>
      </c>
      <c r="W7" t="str">
        <f>IFERROR(LOOKUP(,-SEARCH(" "&amp;Switches!$L$2:'Switches'!$L$1000&amp;" "," "&amp;F7&amp;" "),Switches!$L$2:'Switches'!$L$1000),"")</f>
        <v/>
      </c>
      <c r="X7" t="str">
        <f>IFERROR(LOOKUP(,-SEARCH(" "&amp;Switches!$M$2:'Switches'!$M$1000&amp;" "," "&amp;M7&amp;" "),Switches!$M$2:'Switches'!$M$1000),"")</f>
        <v/>
      </c>
      <c r="Y7" t="str">
        <f>IFERROR(LOOKUP(,-SEARCH(" "&amp;Switches!$N$2:'Switches'!$N$1000&amp;" "," "&amp;D7&amp;" "),Switches!$N$2:'Switches'!$N$1000),"")</f>
        <v/>
      </c>
      <c r="Z7">
        <v>0.10299999999999999</v>
      </c>
      <c r="AA7">
        <v>0.24</v>
      </c>
      <c r="AB7">
        <v>0.08</v>
      </c>
      <c r="AC7">
        <v>2</v>
      </c>
      <c r="AD7">
        <v>2</v>
      </c>
      <c r="AE7">
        <v>180</v>
      </c>
    </row>
    <row r="8" spans="1:31" x14ac:dyDescent="0.25">
      <c r="A8" s="1" t="s">
        <v>78</v>
      </c>
      <c r="B8" s="1" t="s">
        <v>79</v>
      </c>
      <c r="C8" t="str">
        <f t="shared" si="0"/>
        <v>Washer DOWN 7W</v>
      </c>
      <c r="D8" t="str">
        <f t="shared" si="1"/>
        <v>Washer DOWN 7W</v>
      </c>
      <c r="E8" t="str">
        <f t="shared" si="2"/>
        <v>7W</v>
      </c>
      <c r="F8" t="str">
        <f t="shared" si="3"/>
        <v>7W</v>
      </c>
      <c r="G8" t="str">
        <f t="shared" si="4"/>
        <v>7W</v>
      </c>
      <c r="H8" t="str">
        <f t="shared" si="5"/>
        <v>7W</v>
      </c>
      <c r="I8" t="str">
        <f t="shared" si="6"/>
        <v>7Вт</v>
      </c>
      <c r="J8" s="5" t="str">
        <f t="shared" si="7"/>
        <v>7</v>
      </c>
      <c r="K8" t="str">
        <f t="shared" si="8"/>
        <v>7</v>
      </c>
      <c r="L8" t="str">
        <f t="shared" si="9"/>
        <v>P865856</v>
      </c>
      <c r="M8" t="str">
        <f>LOOKUP(,-SEARCH(" "&amp;Switches!$A$2:'Switches'!$A$1000&amp;" "," "&amp;TRIM(B8)&amp;" "),Switches!$A$2:'Switches'!$A$1000)</f>
        <v>Giulius</v>
      </c>
      <c r="N8" t="str">
        <f>IFERROR(LOOKUP(,-SEARCH(" "&amp;Switches!$B$2:'Switches'!$B$1000&amp;" "," "&amp;C8&amp;" "),Switches!$B$2:'Switches'!$B$1000), "")</f>
        <v/>
      </c>
      <c r="O8" t="str">
        <f>LOOKUP(,-SEARCH(" "&amp;Switches!$C$2:'Switches'!$C$1000&amp;" "," "&amp;TRIM(B8)&amp;" "),Switches!$C$2:'Switches'!$C$1000)</f>
        <v>Washer DOWN</v>
      </c>
      <c r="P8" t="str">
        <f t="shared" si="10"/>
        <v>Washer DOWN.ies</v>
      </c>
      <c r="Q8" t="s">
        <v>62</v>
      </c>
      <c r="R8">
        <v>24</v>
      </c>
      <c r="S8" s="7" t="str">
        <f t="shared" si="11"/>
        <v>7</v>
      </c>
      <c r="T8">
        <v>22.1</v>
      </c>
      <c r="U8">
        <f t="shared" si="12"/>
        <v>530.40000000000009</v>
      </c>
      <c r="V8" t="str">
        <f>IF(ISTEXT(LOOKUP(,-SEARCH(" "&amp;Switches!$K$2:'Switches'!$K$1000&amp;" "," "&amp;D8&amp;" "),Switches!$K$2:'Switches'!$K$1000)), LOOKUP(,-SEARCH(" "&amp;Switches!$K$2:'Switches'!$K$1000&amp;" "," "&amp;D8&amp;" "),Switches!$K$2:'Switches'!$K$1000),"")</f>
        <v/>
      </c>
      <c r="W8" t="str">
        <f>IFERROR(LOOKUP(,-SEARCH(" "&amp;Switches!$L$2:'Switches'!$L$1000&amp;" "," "&amp;F8&amp;" "),Switches!$L$2:'Switches'!$L$1000),"")</f>
        <v/>
      </c>
      <c r="X8" t="str">
        <f>IFERROR(LOOKUP(,-SEARCH(" "&amp;Switches!$M$2:'Switches'!$M$1000&amp;" "," "&amp;M8&amp;" "),Switches!$M$2:'Switches'!$M$1000),"")</f>
        <v/>
      </c>
      <c r="Y8" t="str">
        <f>IFERROR(LOOKUP(,-SEARCH(" "&amp;Switches!$N$2:'Switches'!$N$1000&amp;" "," "&amp;D8&amp;" "),Switches!$N$2:'Switches'!$N$1000),"")</f>
        <v/>
      </c>
      <c r="Z8">
        <v>0.10299999999999999</v>
      </c>
      <c r="AA8">
        <v>0.24</v>
      </c>
      <c r="AB8">
        <v>0.08</v>
      </c>
      <c r="AC8">
        <v>2</v>
      </c>
      <c r="AD8">
        <v>2</v>
      </c>
      <c r="AE8">
        <v>180</v>
      </c>
    </row>
    <row r="9" spans="1:31" x14ac:dyDescent="0.25">
      <c r="A9" s="1" t="s">
        <v>80</v>
      </c>
      <c r="B9" s="1" t="s">
        <v>81</v>
      </c>
      <c r="C9" t="str">
        <f t="shared" si="0"/>
        <v>Asym DOWN 7W</v>
      </c>
      <c r="D9" t="str">
        <f t="shared" si="1"/>
        <v>Asym DOWN 7W</v>
      </c>
      <c r="E9" t="str">
        <f t="shared" si="2"/>
        <v>7W</v>
      </c>
      <c r="F9" t="str">
        <f t="shared" si="3"/>
        <v>7W</v>
      </c>
      <c r="G9" t="str">
        <f t="shared" si="4"/>
        <v>7W</v>
      </c>
      <c r="H9" t="str">
        <f t="shared" si="5"/>
        <v>7W</v>
      </c>
      <c r="I9" t="str">
        <f t="shared" si="6"/>
        <v>7Вт</v>
      </c>
      <c r="J9" s="5" t="str">
        <f t="shared" si="7"/>
        <v>7</v>
      </c>
      <c r="K9" t="str">
        <f t="shared" si="8"/>
        <v>7</v>
      </c>
      <c r="L9" t="str">
        <f t="shared" si="9"/>
        <v>P865857</v>
      </c>
      <c r="M9" t="str">
        <f>LOOKUP(,-SEARCH(" "&amp;Switches!$A$2:'Switches'!$A$1000&amp;" "," "&amp;TRIM(B9)&amp;" "),Switches!$A$2:'Switches'!$A$1000)</f>
        <v>Giulius</v>
      </c>
      <c r="N9" t="str">
        <f>IFERROR(LOOKUP(,-SEARCH(" "&amp;Switches!$B$2:'Switches'!$B$1000&amp;" "," "&amp;C9&amp;" "),Switches!$B$2:'Switches'!$B$1000), "")</f>
        <v/>
      </c>
      <c r="O9" t="str">
        <f>LOOKUP(,-SEARCH(" "&amp;Switches!$C$2:'Switches'!$C$1000&amp;" "," "&amp;TRIM(B9)&amp;" "),Switches!$C$2:'Switches'!$C$1000)</f>
        <v>Asym DOWN</v>
      </c>
      <c r="P9" t="str">
        <f t="shared" si="10"/>
        <v>Asym DOWN.ies</v>
      </c>
      <c r="Q9" t="s">
        <v>62</v>
      </c>
      <c r="R9">
        <v>24</v>
      </c>
      <c r="S9" s="7" t="str">
        <f t="shared" si="11"/>
        <v>7</v>
      </c>
      <c r="T9">
        <v>22.1</v>
      </c>
      <c r="U9">
        <f t="shared" si="12"/>
        <v>530.40000000000009</v>
      </c>
      <c r="V9" t="str">
        <f>IF(ISTEXT(LOOKUP(,-SEARCH(" "&amp;Switches!$K$2:'Switches'!$K$1000&amp;" "," "&amp;D9&amp;" "),Switches!$K$2:'Switches'!$K$1000)), LOOKUP(,-SEARCH(" "&amp;Switches!$K$2:'Switches'!$K$1000&amp;" "," "&amp;D9&amp;" "),Switches!$K$2:'Switches'!$K$1000),"")</f>
        <v/>
      </c>
      <c r="W9" t="str">
        <f>IFERROR(LOOKUP(,-SEARCH(" "&amp;Switches!$L$2:'Switches'!$L$1000&amp;" "," "&amp;F9&amp;" "),Switches!$L$2:'Switches'!$L$1000),"")</f>
        <v/>
      </c>
      <c r="X9" t="str">
        <f>IFERROR(LOOKUP(,-SEARCH(" "&amp;Switches!$M$2:'Switches'!$M$1000&amp;" "," "&amp;M9&amp;" "),Switches!$M$2:'Switches'!$M$1000),"")</f>
        <v/>
      </c>
      <c r="Y9" t="str">
        <f>IFERROR(LOOKUP(,-SEARCH(" "&amp;Switches!$N$2:'Switches'!$N$1000&amp;" "," "&amp;D9&amp;" "),Switches!$N$2:'Switches'!$N$1000),"")</f>
        <v/>
      </c>
      <c r="Z9">
        <v>0.10299999999999999</v>
      </c>
      <c r="AA9">
        <v>0.24</v>
      </c>
      <c r="AB9">
        <v>0.08</v>
      </c>
      <c r="AC9">
        <v>2</v>
      </c>
      <c r="AD9">
        <v>2</v>
      </c>
      <c r="AE9">
        <v>180</v>
      </c>
    </row>
    <row r="10" spans="1:31" x14ac:dyDescent="0.25">
      <c r="A10" s="1" t="s">
        <v>82</v>
      </c>
      <c r="B10" s="1" t="s">
        <v>83</v>
      </c>
      <c r="C10" t="str">
        <f t="shared" si="0"/>
        <v>Washer UP - Washer DOWN 7W</v>
      </c>
      <c r="D10" t="str">
        <f t="shared" si="1"/>
        <v>Washer UP - Washer DOWN 7W</v>
      </c>
      <c r="E10" t="str">
        <f t="shared" si="2"/>
        <v>7W</v>
      </c>
      <c r="F10" t="str">
        <f t="shared" si="3"/>
        <v>7W</v>
      </c>
      <c r="G10" t="str">
        <f t="shared" si="4"/>
        <v>7W</v>
      </c>
      <c r="H10" t="str">
        <f t="shared" si="5"/>
        <v>7W</v>
      </c>
      <c r="I10" t="str">
        <f t="shared" si="6"/>
        <v>7Вт</v>
      </c>
      <c r="J10" s="5" t="str">
        <f t="shared" si="7"/>
        <v>7</v>
      </c>
      <c r="K10" t="str">
        <f t="shared" si="8"/>
        <v>7</v>
      </c>
      <c r="L10" t="str">
        <f t="shared" si="9"/>
        <v>P865858</v>
      </c>
      <c r="M10" t="str">
        <f>LOOKUP(,-SEARCH(" "&amp;Switches!$A$2:'Switches'!$A$1000&amp;" "," "&amp;TRIM(B10)&amp;" "),Switches!$A$2:'Switches'!$A$1000)</f>
        <v>Giulius</v>
      </c>
      <c r="N10" t="str">
        <f>IFERROR(LOOKUP(,-SEARCH(" "&amp;Switches!$B$2:'Switches'!$B$1000&amp;" "," "&amp;C10&amp;" "),Switches!$B$2:'Switches'!$B$1000), "")</f>
        <v/>
      </c>
      <c r="O10" t="str">
        <f>LOOKUP(,-SEARCH(" "&amp;Switches!$C$2:'Switches'!$C$1000&amp;" "," "&amp;TRIM(B10)&amp;" "),Switches!$C$2:'Switches'!$C$1000)</f>
        <v>Washer UP - Washer DOWN</v>
      </c>
      <c r="P10" t="str">
        <f t="shared" si="10"/>
        <v>Washer UP - Washer DOWN.ies</v>
      </c>
      <c r="Q10" t="s">
        <v>62</v>
      </c>
      <c r="R10">
        <v>48</v>
      </c>
      <c r="S10" s="7" t="str">
        <f t="shared" si="11"/>
        <v>7</v>
      </c>
      <c r="T10">
        <v>14.7</v>
      </c>
      <c r="U10">
        <f t="shared" si="12"/>
        <v>705.59999999999991</v>
      </c>
      <c r="V10" t="str">
        <f>IF(ISTEXT(LOOKUP(,-SEARCH(" "&amp;Switches!$K$2:'Switches'!$K$1000&amp;" "," "&amp;D10&amp;" "),Switches!$K$2:'Switches'!$K$1000)), LOOKUP(,-SEARCH(" "&amp;Switches!$K$2:'Switches'!$K$1000&amp;" "," "&amp;D10&amp;" "),Switches!$K$2:'Switches'!$K$1000),"")</f>
        <v/>
      </c>
      <c r="W10" t="str">
        <f>IFERROR(LOOKUP(,-SEARCH(" "&amp;Switches!$L$2:'Switches'!$L$1000&amp;" "," "&amp;F10&amp;" "),Switches!$L$2:'Switches'!$L$1000),"")</f>
        <v/>
      </c>
      <c r="X10" t="str">
        <f>IFERROR(LOOKUP(,-SEARCH(" "&amp;Switches!$M$2:'Switches'!$M$1000&amp;" "," "&amp;M10&amp;" "),Switches!$M$2:'Switches'!$M$1000),"")</f>
        <v/>
      </c>
      <c r="Y10" t="str">
        <f>IFERROR(LOOKUP(,-SEARCH(" "&amp;Switches!$N$2:'Switches'!$N$1000&amp;" "," "&amp;D10&amp;" "),Switches!$N$2:'Switches'!$N$1000),"")</f>
        <v/>
      </c>
      <c r="Z10">
        <v>0.10299999999999999</v>
      </c>
      <c r="AA10">
        <v>0.24</v>
      </c>
      <c r="AB10">
        <v>0.08</v>
      </c>
      <c r="AC10">
        <v>2</v>
      </c>
      <c r="AD10">
        <v>2</v>
      </c>
      <c r="AE10">
        <v>180</v>
      </c>
    </row>
    <row r="11" spans="1:31" x14ac:dyDescent="0.25">
      <c r="A11" s="1" t="s">
        <v>84</v>
      </c>
      <c r="B11" s="1" t="s">
        <v>85</v>
      </c>
      <c r="C11" t="str">
        <f t="shared" si="0"/>
        <v>Washer UP - Asym DOWN 7W</v>
      </c>
      <c r="D11" t="str">
        <f t="shared" si="1"/>
        <v>Washer UP - Asym DOWN 7W</v>
      </c>
      <c r="E11" t="str">
        <f t="shared" si="2"/>
        <v>7W</v>
      </c>
      <c r="F11" t="str">
        <f t="shared" si="3"/>
        <v>7W</v>
      </c>
      <c r="G11" t="str">
        <f t="shared" si="4"/>
        <v>7W</v>
      </c>
      <c r="H11" t="str">
        <f t="shared" si="5"/>
        <v>7W</v>
      </c>
      <c r="I11" t="str">
        <f t="shared" si="6"/>
        <v>7Вт</v>
      </c>
      <c r="J11" s="5" t="str">
        <f t="shared" si="7"/>
        <v>7</v>
      </c>
      <c r="K11" t="str">
        <f t="shared" si="8"/>
        <v>7</v>
      </c>
      <c r="L11" t="str">
        <f t="shared" si="9"/>
        <v>P865859</v>
      </c>
      <c r="M11" t="str">
        <f>LOOKUP(,-SEARCH(" "&amp;Switches!$A$2:'Switches'!$A$1000&amp;" "," "&amp;TRIM(B11)&amp;" "),Switches!$A$2:'Switches'!$A$1000)</f>
        <v>Giulius</v>
      </c>
      <c r="N11" t="str">
        <f>IFERROR(LOOKUP(,-SEARCH(" "&amp;Switches!$B$2:'Switches'!$B$1000&amp;" "," "&amp;C11&amp;" "),Switches!$B$2:'Switches'!$B$1000), "")</f>
        <v/>
      </c>
      <c r="O11" t="str">
        <f>LOOKUP(,-SEARCH(" "&amp;Switches!$C$2:'Switches'!$C$1000&amp;" "," "&amp;TRIM(B11)&amp;" "),Switches!$C$2:'Switches'!$C$1000)</f>
        <v>Washer UP - Asym DOWN</v>
      </c>
      <c r="P11" t="str">
        <f t="shared" si="10"/>
        <v>Washer UP - Asym DOWN.ies</v>
      </c>
      <c r="Q11" t="s">
        <v>62</v>
      </c>
      <c r="R11">
        <v>48</v>
      </c>
      <c r="S11" s="7" t="str">
        <f t="shared" si="11"/>
        <v>7</v>
      </c>
      <c r="T11">
        <v>14.7</v>
      </c>
      <c r="U11">
        <f t="shared" si="12"/>
        <v>705.59999999999991</v>
      </c>
      <c r="V11" t="str">
        <f>IF(ISTEXT(LOOKUP(,-SEARCH(" "&amp;Switches!$K$2:'Switches'!$K$1000&amp;" "," "&amp;D11&amp;" "),Switches!$K$2:'Switches'!$K$1000)), LOOKUP(,-SEARCH(" "&amp;Switches!$K$2:'Switches'!$K$1000&amp;" "," "&amp;D11&amp;" "),Switches!$K$2:'Switches'!$K$1000),"")</f>
        <v/>
      </c>
      <c r="W11" t="str">
        <f>IFERROR(LOOKUP(,-SEARCH(" "&amp;Switches!$L$2:'Switches'!$L$1000&amp;" "," "&amp;F11&amp;" "),Switches!$L$2:'Switches'!$L$1000),"")</f>
        <v/>
      </c>
      <c r="X11" t="str">
        <f>IFERROR(LOOKUP(,-SEARCH(" "&amp;Switches!$M$2:'Switches'!$M$1000&amp;" "," "&amp;M11&amp;" "),Switches!$M$2:'Switches'!$M$1000),"")</f>
        <v/>
      </c>
      <c r="Y11" t="str">
        <f>IFERROR(LOOKUP(,-SEARCH(" "&amp;Switches!$N$2:'Switches'!$N$1000&amp;" "," "&amp;D11&amp;" "),Switches!$N$2:'Switches'!$N$1000),"")</f>
        <v/>
      </c>
      <c r="Z11">
        <v>0.10299999999999999</v>
      </c>
      <c r="AA11">
        <v>0.24</v>
      </c>
      <c r="AB11">
        <v>0.08</v>
      </c>
      <c r="AC11">
        <v>2</v>
      </c>
      <c r="AD11">
        <v>2</v>
      </c>
      <c r="AE11">
        <v>180</v>
      </c>
    </row>
    <row r="12" spans="1:31" x14ac:dyDescent="0.25">
      <c r="A12" s="1" t="s">
        <v>86</v>
      </c>
      <c r="B12" s="1" t="s">
        <v>87</v>
      </c>
      <c r="C12" t="str">
        <f t="shared" si="0"/>
        <v>Asym UP - Washer DOWN 7W</v>
      </c>
      <c r="D12" t="str">
        <f t="shared" si="1"/>
        <v>Asym UP - Washer DOWN 7W</v>
      </c>
      <c r="E12" t="str">
        <f t="shared" si="2"/>
        <v>7W</v>
      </c>
      <c r="F12" t="str">
        <f t="shared" si="3"/>
        <v>7W</v>
      </c>
      <c r="G12" t="str">
        <f t="shared" si="4"/>
        <v>7W</v>
      </c>
      <c r="H12" t="str">
        <f t="shared" si="5"/>
        <v>7W</v>
      </c>
      <c r="I12" t="str">
        <f t="shared" si="6"/>
        <v>7Вт</v>
      </c>
      <c r="J12" s="5" t="str">
        <f t="shared" si="7"/>
        <v>7</v>
      </c>
      <c r="K12" t="str">
        <f t="shared" si="8"/>
        <v>7</v>
      </c>
      <c r="L12" t="str">
        <f t="shared" si="9"/>
        <v>P865860</v>
      </c>
      <c r="M12" t="str">
        <f>LOOKUP(,-SEARCH(" "&amp;Switches!$A$2:'Switches'!$A$1000&amp;" "," "&amp;TRIM(B12)&amp;" "),Switches!$A$2:'Switches'!$A$1000)</f>
        <v>Giulius</v>
      </c>
      <c r="N12" t="str">
        <f>IFERROR(LOOKUP(,-SEARCH(" "&amp;Switches!$B$2:'Switches'!$B$1000&amp;" "," "&amp;C12&amp;" "),Switches!$B$2:'Switches'!$B$1000), "")</f>
        <v/>
      </c>
      <c r="O12" t="str">
        <f>LOOKUP(,-SEARCH(" "&amp;Switches!$C$2:'Switches'!$C$1000&amp;" "," "&amp;TRIM(B12)&amp;" "),Switches!$C$2:'Switches'!$C$1000)</f>
        <v>Asym UP - Washer DOWN</v>
      </c>
      <c r="P12" t="str">
        <f t="shared" si="10"/>
        <v>Asym UP - Washer DOWN.ies</v>
      </c>
      <c r="Q12" t="s">
        <v>62</v>
      </c>
      <c r="R12">
        <v>48</v>
      </c>
      <c r="S12" s="7" t="str">
        <f t="shared" si="11"/>
        <v>7</v>
      </c>
      <c r="T12">
        <v>14.7</v>
      </c>
      <c r="U12">
        <f t="shared" si="12"/>
        <v>705.59999999999991</v>
      </c>
      <c r="V12" t="str">
        <f>IF(ISTEXT(LOOKUP(,-SEARCH(" "&amp;Switches!$K$2:'Switches'!$K$1000&amp;" "," "&amp;D12&amp;" "),Switches!$K$2:'Switches'!$K$1000)), LOOKUP(,-SEARCH(" "&amp;Switches!$K$2:'Switches'!$K$1000&amp;" "," "&amp;D12&amp;" "),Switches!$K$2:'Switches'!$K$1000),"")</f>
        <v/>
      </c>
      <c r="W12" t="str">
        <f>IFERROR(LOOKUP(,-SEARCH(" "&amp;Switches!$L$2:'Switches'!$L$1000&amp;" "," "&amp;F12&amp;" "),Switches!$L$2:'Switches'!$L$1000),"")</f>
        <v/>
      </c>
      <c r="X12" t="str">
        <f>IFERROR(LOOKUP(,-SEARCH(" "&amp;Switches!$M$2:'Switches'!$M$1000&amp;" "," "&amp;M12&amp;" "),Switches!$M$2:'Switches'!$M$1000),"")</f>
        <v/>
      </c>
      <c r="Y12" t="str">
        <f>IFERROR(LOOKUP(,-SEARCH(" "&amp;Switches!$N$2:'Switches'!$N$1000&amp;" "," "&amp;D12&amp;" "),Switches!$N$2:'Switches'!$N$1000),"")</f>
        <v/>
      </c>
      <c r="Z12">
        <v>0.10299999999999999</v>
      </c>
      <c r="AA12">
        <v>0.24</v>
      </c>
      <c r="AB12">
        <v>0.08</v>
      </c>
      <c r="AC12">
        <v>2</v>
      </c>
      <c r="AD12">
        <v>2</v>
      </c>
      <c r="AE12">
        <v>180</v>
      </c>
    </row>
    <row r="13" spans="1:31" x14ac:dyDescent="0.25">
      <c r="A13" s="1" t="s">
        <v>88</v>
      </c>
      <c r="B13" s="1" t="s">
        <v>89</v>
      </c>
      <c r="C13" t="str">
        <f t="shared" si="0"/>
        <v>Asym UP - Asym DOWN 7W</v>
      </c>
      <c r="D13" t="str">
        <f t="shared" si="1"/>
        <v>Asym UP - Asym DOWN 7W</v>
      </c>
      <c r="E13" t="str">
        <f t="shared" si="2"/>
        <v>7W</v>
      </c>
      <c r="F13" t="str">
        <f t="shared" si="3"/>
        <v>7W</v>
      </c>
      <c r="G13" t="str">
        <f t="shared" si="4"/>
        <v>7W</v>
      </c>
      <c r="H13" t="str">
        <f t="shared" si="5"/>
        <v>7W</v>
      </c>
      <c r="I13" t="str">
        <f t="shared" si="6"/>
        <v>7Вт</v>
      </c>
      <c r="J13" s="5" t="str">
        <f t="shared" si="7"/>
        <v>7</v>
      </c>
      <c r="K13" t="str">
        <f t="shared" si="8"/>
        <v>7</v>
      </c>
      <c r="L13" t="str">
        <f t="shared" si="9"/>
        <v>P865861</v>
      </c>
      <c r="M13" t="str">
        <f>LOOKUP(,-SEARCH(" "&amp;Switches!$A$2:'Switches'!$A$1000&amp;" "," "&amp;TRIM(B13)&amp;" "),Switches!$A$2:'Switches'!$A$1000)</f>
        <v>Giulius</v>
      </c>
      <c r="N13" t="str">
        <f>IFERROR(LOOKUP(,-SEARCH(" "&amp;Switches!$B$2:'Switches'!$B$1000&amp;" "," "&amp;C13&amp;" "),Switches!$B$2:'Switches'!$B$1000), "")</f>
        <v/>
      </c>
      <c r="O13" t="str">
        <f>LOOKUP(,-SEARCH(" "&amp;Switches!$C$2:'Switches'!$C$1000&amp;" "," "&amp;TRIM(B13)&amp;" "),Switches!$C$2:'Switches'!$C$1000)</f>
        <v>Asym UP - Asym DOWN</v>
      </c>
      <c r="P13" t="str">
        <f t="shared" si="10"/>
        <v>Asym UP - Asym DOWN.ies</v>
      </c>
      <c r="Q13" t="s">
        <v>62</v>
      </c>
      <c r="R13">
        <v>48</v>
      </c>
      <c r="S13" s="7" t="str">
        <f t="shared" si="11"/>
        <v>7</v>
      </c>
      <c r="T13">
        <v>14.7</v>
      </c>
      <c r="U13">
        <f t="shared" si="12"/>
        <v>705.59999999999991</v>
      </c>
      <c r="V13" t="str">
        <f>IF(ISTEXT(LOOKUP(,-SEARCH(" "&amp;Switches!$K$2:'Switches'!$K$1000&amp;" "," "&amp;D13&amp;" "),Switches!$K$2:'Switches'!$K$1000)), LOOKUP(,-SEARCH(" "&amp;Switches!$K$2:'Switches'!$K$1000&amp;" "," "&amp;D13&amp;" "),Switches!$K$2:'Switches'!$K$1000),"")</f>
        <v/>
      </c>
      <c r="W13" t="str">
        <f>IFERROR(LOOKUP(,-SEARCH(" "&amp;Switches!$L$2:'Switches'!$L$1000&amp;" "," "&amp;F13&amp;" "),Switches!$L$2:'Switches'!$L$1000),"")</f>
        <v/>
      </c>
      <c r="X13" t="str">
        <f>IFERROR(LOOKUP(,-SEARCH(" "&amp;Switches!$M$2:'Switches'!$M$1000&amp;" "," "&amp;M13&amp;" "),Switches!$M$2:'Switches'!$M$1000),"")</f>
        <v/>
      </c>
      <c r="Y13" t="str">
        <f>IFERROR(LOOKUP(,-SEARCH(" "&amp;Switches!$N$2:'Switches'!$N$1000&amp;" "," "&amp;D13&amp;" "),Switches!$N$2:'Switches'!$N$1000),"")</f>
        <v/>
      </c>
      <c r="Z13">
        <v>0.10299999999999999</v>
      </c>
      <c r="AA13">
        <v>0.24</v>
      </c>
      <c r="AB13">
        <v>0.08</v>
      </c>
      <c r="AC13">
        <v>2</v>
      </c>
      <c r="AD13">
        <v>2</v>
      </c>
      <c r="AE13">
        <v>180</v>
      </c>
    </row>
    <row r="14" spans="1:31" x14ac:dyDescent="0.25">
      <c r="A14" s="1" t="s">
        <v>90</v>
      </c>
      <c r="B14" s="1" t="s">
        <v>91</v>
      </c>
      <c r="C14" t="str">
        <f t="shared" si="0"/>
        <v>Washer UP 4W</v>
      </c>
      <c r="D14" t="str">
        <f t="shared" si="1"/>
        <v>Washer UP 4W</v>
      </c>
      <c r="E14" t="str">
        <f t="shared" si="2"/>
        <v>4W</v>
      </c>
      <c r="F14" t="str">
        <f t="shared" si="3"/>
        <v>4W</v>
      </c>
      <c r="G14" t="str">
        <f t="shared" si="4"/>
        <v>4W</v>
      </c>
      <c r="H14" t="str">
        <f t="shared" si="5"/>
        <v>4W</v>
      </c>
      <c r="I14" t="str">
        <f t="shared" si="6"/>
        <v>4Вт</v>
      </c>
      <c r="J14" s="5" t="str">
        <f t="shared" si="7"/>
        <v>4</v>
      </c>
      <c r="K14" t="str">
        <f t="shared" si="8"/>
        <v>4</v>
      </c>
      <c r="L14" t="str">
        <f t="shared" si="9"/>
        <v>P865862</v>
      </c>
      <c r="M14" t="str">
        <f>LOOKUP(,-SEARCH(" "&amp;Switches!$A$2:'Switches'!$A$1000&amp;" "," "&amp;TRIM(B14)&amp;" "),Switches!$A$2:'Switches'!$A$1000)</f>
        <v>Giulius</v>
      </c>
      <c r="N14" t="str">
        <f>IFERROR(LOOKUP(,-SEARCH(" "&amp;Switches!$B$2:'Switches'!$B$1000&amp;" "," "&amp;C14&amp;" "),Switches!$B$2:'Switches'!$B$1000), "")</f>
        <v/>
      </c>
      <c r="O14" t="str">
        <f>LOOKUP(,-SEARCH(" "&amp;Switches!$C$2:'Switches'!$C$1000&amp;" "," "&amp;TRIM(B14)&amp;" "),Switches!$C$2:'Switches'!$C$1000)</f>
        <v>Washer UP</v>
      </c>
      <c r="P14" t="str">
        <f t="shared" si="10"/>
        <v>Washer UP.ies</v>
      </c>
      <c r="Q14" t="s">
        <v>62</v>
      </c>
      <c r="R14">
        <v>24</v>
      </c>
      <c r="S14" s="7" t="str">
        <f t="shared" si="11"/>
        <v>4</v>
      </c>
      <c r="T14">
        <v>14.7</v>
      </c>
      <c r="U14">
        <f t="shared" si="12"/>
        <v>352.79999999999995</v>
      </c>
      <c r="V14" t="str">
        <f>IF(ISTEXT(LOOKUP(,-SEARCH(" "&amp;Switches!$K$2:'Switches'!$K$1000&amp;" "," "&amp;D14&amp;" "),Switches!$K$2:'Switches'!$K$1000)), LOOKUP(,-SEARCH(" "&amp;Switches!$K$2:'Switches'!$K$1000&amp;" "," "&amp;D14&amp;" "),Switches!$K$2:'Switches'!$K$1000),"")</f>
        <v/>
      </c>
      <c r="W14" t="str">
        <f>IFERROR(LOOKUP(,-SEARCH(" "&amp;Switches!$L$2:'Switches'!$L$1000&amp;" "," "&amp;F14&amp;" "),Switches!$L$2:'Switches'!$L$1000),"")</f>
        <v/>
      </c>
      <c r="X14" t="str">
        <f>IFERROR(LOOKUP(,-SEARCH(" "&amp;Switches!$M$2:'Switches'!$M$1000&amp;" "," "&amp;M14&amp;" "),Switches!$M$2:'Switches'!$M$1000),"")</f>
        <v/>
      </c>
      <c r="Y14" t="str">
        <f>IFERROR(LOOKUP(,-SEARCH(" "&amp;Switches!$N$2:'Switches'!$N$1000&amp;" "," "&amp;D14&amp;" "),Switches!$N$2:'Switches'!$N$1000),"")</f>
        <v/>
      </c>
      <c r="Z14">
        <v>0.10299999999999999</v>
      </c>
      <c r="AA14">
        <v>0.24</v>
      </c>
      <c r="AB14">
        <v>0.08</v>
      </c>
      <c r="AC14">
        <v>2</v>
      </c>
      <c r="AD14">
        <v>2</v>
      </c>
      <c r="AE14">
        <v>180</v>
      </c>
    </row>
    <row r="15" spans="1:31" x14ac:dyDescent="0.25">
      <c r="A15" s="1" t="s">
        <v>92</v>
      </c>
      <c r="B15" s="1" t="s">
        <v>93</v>
      </c>
      <c r="C15" t="str">
        <f t="shared" si="0"/>
        <v>Asym UP 4W</v>
      </c>
      <c r="D15" t="str">
        <f t="shared" si="1"/>
        <v>Asym UP 4W</v>
      </c>
      <c r="E15" t="str">
        <f t="shared" si="2"/>
        <v>4W</v>
      </c>
      <c r="F15" t="str">
        <f t="shared" si="3"/>
        <v>4W</v>
      </c>
      <c r="G15" t="str">
        <f t="shared" si="4"/>
        <v>4W</v>
      </c>
      <c r="H15" t="str">
        <f t="shared" si="5"/>
        <v>4W</v>
      </c>
      <c r="I15" t="str">
        <f t="shared" si="6"/>
        <v>4Вт</v>
      </c>
      <c r="J15" s="5" t="str">
        <f t="shared" si="7"/>
        <v>4</v>
      </c>
      <c r="K15" t="str">
        <f t="shared" si="8"/>
        <v>4</v>
      </c>
      <c r="L15" t="str">
        <f t="shared" si="9"/>
        <v>P865863</v>
      </c>
      <c r="M15" t="str">
        <f>LOOKUP(,-SEARCH(" "&amp;Switches!$A$2:'Switches'!$A$1000&amp;" "," "&amp;TRIM(B15)&amp;" "),Switches!$A$2:'Switches'!$A$1000)</f>
        <v>Giulius</v>
      </c>
      <c r="N15" t="str">
        <f>IFERROR(LOOKUP(,-SEARCH(" "&amp;Switches!$B$2:'Switches'!$B$1000&amp;" "," "&amp;C15&amp;" "),Switches!$B$2:'Switches'!$B$1000), "")</f>
        <v/>
      </c>
      <c r="O15" t="str">
        <f>LOOKUP(,-SEARCH(" "&amp;Switches!$C$2:'Switches'!$C$1000&amp;" "," "&amp;TRIM(B15)&amp;" "),Switches!$C$2:'Switches'!$C$1000)</f>
        <v>Asym UP</v>
      </c>
      <c r="P15" t="str">
        <f t="shared" si="10"/>
        <v>Asym UP.ies</v>
      </c>
      <c r="Q15" t="s">
        <v>62</v>
      </c>
      <c r="R15">
        <v>24</v>
      </c>
      <c r="S15" s="7" t="str">
        <f t="shared" si="11"/>
        <v>4</v>
      </c>
      <c r="T15">
        <v>14.7</v>
      </c>
      <c r="U15">
        <f t="shared" si="12"/>
        <v>352.79999999999995</v>
      </c>
      <c r="V15" t="str">
        <f>IF(ISTEXT(LOOKUP(,-SEARCH(" "&amp;Switches!$K$2:'Switches'!$K$1000&amp;" "," "&amp;D15&amp;" "),Switches!$K$2:'Switches'!$K$1000)), LOOKUP(,-SEARCH(" "&amp;Switches!$K$2:'Switches'!$K$1000&amp;" "," "&amp;D15&amp;" "),Switches!$K$2:'Switches'!$K$1000),"")</f>
        <v/>
      </c>
      <c r="W15" t="str">
        <f>IFERROR(LOOKUP(,-SEARCH(" "&amp;Switches!$L$2:'Switches'!$L$1000&amp;" "," "&amp;F15&amp;" "),Switches!$L$2:'Switches'!$L$1000),"")</f>
        <v/>
      </c>
      <c r="X15" t="str">
        <f>IFERROR(LOOKUP(,-SEARCH(" "&amp;Switches!$M$2:'Switches'!$M$1000&amp;" "," "&amp;M15&amp;" "),Switches!$M$2:'Switches'!$M$1000),"")</f>
        <v/>
      </c>
      <c r="Y15" t="str">
        <f>IFERROR(LOOKUP(,-SEARCH(" "&amp;Switches!$N$2:'Switches'!$N$1000&amp;" "," "&amp;D15&amp;" "),Switches!$N$2:'Switches'!$N$1000),"")</f>
        <v/>
      </c>
      <c r="Z15">
        <v>0.10299999999999999</v>
      </c>
      <c r="AA15">
        <v>0.24</v>
      </c>
      <c r="AB15">
        <v>0.08</v>
      </c>
      <c r="AC15">
        <v>2</v>
      </c>
      <c r="AD15">
        <v>2</v>
      </c>
      <c r="AE15">
        <v>180</v>
      </c>
    </row>
    <row r="16" spans="1:31" x14ac:dyDescent="0.25">
      <c r="A16" s="1" t="s">
        <v>94</v>
      </c>
      <c r="B16" s="1" t="s">
        <v>95</v>
      </c>
      <c r="C16" t="str">
        <f t="shared" si="0"/>
        <v>Washer DOWN 4W</v>
      </c>
      <c r="D16" t="str">
        <f t="shared" si="1"/>
        <v>Washer DOWN 4W</v>
      </c>
      <c r="E16" t="str">
        <f t="shared" si="2"/>
        <v>4W</v>
      </c>
      <c r="F16" t="str">
        <f t="shared" si="3"/>
        <v>4W</v>
      </c>
      <c r="G16" t="str">
        <f t="shared" si="4"/>
        <v>4W</v>
      </c>
      <c r="H16" t="str">
        <f t="shared" si="5"/>
        <v>4W</v>
      </c>
      <c r="I16" t="str">
        <f t="shared" si="6"/>
        <v>4Вт</v>
      </c>
      <c r="J16" s="5" t="str">
        <f t="shared" si="7"/>
        <v>4</v>
      </c>
      <c r="K16" t="str">
        <f t="shared" si="8"/>
        <v>4</v>
      </c>
      <c r="L16" t="str">
        <f t="shared" si="9"/>
        <v>P865864</v>
      </c>
      <c r="M16" t="str">
        <f>LOOKUP(,-SEARCH(" "&amp;Switches!$A$2:'Switches'!$A$1000&amp;" "," "&amp;TRIM(B16)&amp;" "),Switches!$A$2:'Switches'!$A$1000)</f>
        <v>Giulius</v>
      </c>
      <c r="N16" t="str">
        <f>IFERROR(LOOKUP(,-SEARCH(" "&amp;Switches!$B$2:'Switches'!$B$1000&amp;" "," "&amp;C16&amp;" "),Switches!$B$2:'Switches'!$B$1000), "")</f>
        <v/>
      </c>
      <c r="O16" t="str">
        <f>LOOKUP(,-SEARCH(" "&amp;Switches!$C$2:'Switches'!$C$1000&amp;" "," "&amp;TRIM(B16)&amp;" "),Switches!$C$2:'Switches'!$C$1000)</f>
        <v>Washer DOWN</v>
      </c>
      <c r="P16" t="str">
        <f t="shared" si="10"/>
        <v>Washer DOWN.ies</v>
      </c>
      <c r="Q16" t="s">
        <v>62</v>
      </c>
      <c r="R16">
        <v>24</v>
      </c>
      <c r="S16" s="7" t="str">
        <f t="shared" si="11"/>
        <v>4</v>
      </c>
      <c r="T16">
        <v>14.7</v>
      </c>
      <c r="U16">
        <f t="shared" si="12"/>
        <v>352.79999999999995</v>
      </c>
      <c r="V16" t="str">
        <f>IF(ISTEXT(LOOKUP(,-SEARCH(" "&amp;Switches!$K$2:'Switches'!$K$1000&amp;" "," "&amp;D16&amp;" "),Switches!$K$2:'Switches'!$K$1000)), LOOKUP(,-SEARCH(" "&amp;Switches!$K$2:'Switches'!$K$1000&amp;" "," "&amp;D16&amp;" "),Switches!$K$2:'Switches'!$K$1000),"")</f>
        <v/>
      </c>
      <c r="W16" t="str">
        <f>IFERROR(LOOKUP(,-SEARCH(" "&amp;Switches!$L$2:'Switches'!$L$1000&amp;" "," "&amp;F16&amp;" "),Switches!$L$2:'Switches'!$L$1000),"")</f>
        <v/>
      </c>
      <c r="X16" t="str">
        <f>IFERROR(LOOKUP(,-SEARCH(" "&amp;Switches!$M$2:'Switches'!$M$1000&amp;" "," "&amp;M16&amp;" "),Switches!$M$2:'Switches'!$M$1000),"")</f>
        <v/>
      </c>
      <c r="Y16" t="str">
        <f>IFERROR(LOOKUP(,-SEARCH(" "&amp;Switches!$N$2:'Switches'!$N$1000&amp;" "," "&amp;D16&amp;" "),Switches!$N$2:'Switches'!$N$1000),"")</f>
        <v/>
      </c>
      <c r="Z16">
        <v>0.10299999999999999</v>
      </c>
      <c r="AA16">
        <v>0.24</v>
      </c>
      <c r="AB16">
        <v>0.08</v>
      </c>
      <c r="AC16">
        <v>2</v>
      </c>
      <c r="AD16">
        <v>2</v>
      </c>
      <c r="AE16">
        <v>180</v>
      </c>
    </row>
    <row r="17" spans="1:31" x14ac:dyDescent="0.25">
      <c r="A17" s="1" t="s">
        <v>96</v>
      </c>
      <c r="B17" s="1" t="s">
        <v>97</v>
      </c>
      <c r="C17" t="str">
        <f t="shared" si="0"/>
        <v>Asym DOWN 4W</v>
      </c>
      <c r="D17" t="str">
        <f t="shared" si="1"/>
        <v>Asym DOWN 4W</v>
      </c>
      <c r="E17" t="str">
        <f t="shared" si="2"/>
        <v>4W</v>
      </c>
      <c r="F17" t="str">
        <f t="shared" si="3"/>
        <v>4W</v>
      </c>
      <c r="G17" t="str">
        <f t="shared" si="4"/>
        <v>4W</v>
      </c>
      <c r="H17" t="str">
        <f t="shared" si="5"/>
        <v>4W</v>
      </c>
      <c r="I17" t="str">
        <f t="shared" si="6"/>
        <v>4Вт</v>
      </c>
      <c r="J17" s="5" t="str">
        <f t="shared" si="7"/>
        <v>4</v>
      </c>
      <c r="K17" t="str">
        <f t="shared" si="8"/>
        <v>4</v>
      </c>
      <c r="L17" t="str">
        <f t="shared" si="9"/>
        <v>P865865</v>
      </c>
      <c r="M17" t="str">
        <f>LOOKUP(,-SEARCH(" "&amp;Switches!$A$2:'Switches'!$A$1000&amp;" "," "&amp;TRIM(B17)&amp;" "),Switches!$A$2:'Switches'!$A$1000)</f>
        <v>Giulius</v>
      </c>
      <c r="N17" t="str">
        <f>IFERROR(LOOKUP(,-SEARCH(" "&amp;Switches!$B$2:'Switches'!$B$1000&amp;" "," "&amp;C17&amp;" "),Switches!$B$2:'Switches'!$B$1000), "")</f>
        <v/>
      </c>
      <c r="O17" t="str">
        <f>LOOKUP(,-SEARCH(" "&amp;Switches!$C$2:'Switches'!$C$1000&amp;" "," "&amp;TRIM(B17)&amp;" "),Switches!$C$2:'Switches'!$C$1000)</f>
        <v>Asym DOWN</v>
      </c>
      <c r="P17" t="str">
        <f t="shared" si="10"/>
        <v>Asym DOWN.ies</v>
      </c>
      <c r="Q17" t="s">
        <v>62</v>
      </c>
      <c r="R17">
        <v>24</v>
      </c>
      <c r="S17" s="7" t="str">
        <f t="shared" si="11"/>
        <v>4</v>
      </c>
      <c r="T17">
        <v>14.7</v>
      </c>
      <c r="U17">
        <f t="shared" si="12"/>
        <v>352.79999999999995</v>
      </c>
      <c r="V17" t="str">
        <f>IF(ISTEXT(LOOKUP(,-SEARCH(" "&amp;Switches!$K$2:'Switches'!$K$1000&amp;" "," "&amp;D17&amp;" "),Switches!$K$2:'Switches'!$K$1000)), LOOKUP(,-SEARCH(" "&amp;Switches!$K$2:'Switches'!$K$1000&amp;" "," "&amp;D17&amp;" "),Switches!$K$2:'Switches'!$K$1000),"")</f>
        <v/>
      </c>
      <c r="W17" t="str">
        <f>IFERROR(LOOKUP(,-SEARCH(" "&amp;Switches!$L$2:'Switches'!$L$1000&amp;" "," "&amp;F17&amp;" "),Switches!$L$2:'Switches'!$L$1000),"")</f>
        <v/>
      </c>
      <c r="X17" t="str">
        <f>IFERROR(LOOKUP(,-SEARCH(" "&amp;Switches!$M$2:'Switches'!$M$1000&amp;" "," "&amp;M17&amp;" "),Switches!$M$2:'Switches'!$M$1000),"")</f>
        <v/>
      </c>
      <c r="Y17" t="str">
        <f>IFERROR(LOOKUP(,-SEARCH(" "&amp;Switches!$N$2:'Switches'!$N$1000&amp;" "," "&amp;D17&amp;" "),Switches!$N$2:'Switches'!$N$1000),"")</f>
        <v/>
      </c>
      <c r="Z17">
        <v>0.10299999999999999</v>
      </c>
      <c r="AA17">
        <v>0.24</v>
      </c>
      <c r="AB17">
        <v>0.08</v>
      </c>
      <c r="AC17">
        <v>2</v>
      </c>
      <c r="AD17">
        <v>2</v>
      </c>
      <c r="AE17"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workbookViewId="0">
      <selection activeCell="F34" sqref="F34"/>
    </sheetView>
  </sheetViews>
  <sheetFormatPr defaultRowHeight="15" x14ac:dyDescent="0.25"/>
  <cols>
    <col min="1" max="1" width="15.85546875" bestFit="1" customWidth="1"/>
    <col min="2" max="2" width="11.7109375" bestFit="1" customWidth="1"/>
    <col min="3" max="3" width="10.140625" bestFit="1" customWidth="1"/>
    <col min="11" max="11" width="10" bestFit="1" customWidth="1"/>
    <col min="14" max="14" width="13.7109375" bestFit="1" customWidth="1"/>
  </cols>
  <sheetData>
    <row r="1" spans="1:17" x14ac:dyDescent="0.25">
      <c r="A1" s="9" t="s">
        <v>11</v>
      </c>
      <c r="B1" s="9" t="s">
        <v>12</v>
      </c>
      <c r="C1" s="9" t="s">
        <v>17</v>
      </c>
      <c r="D1" s="9"/>
      <c r="E1" s="9"/>
      <c r="F1" s="9"/>
      <c r="G1" s="9"/>
      <c r="H1" s="9"/>
      <c r="I1" s="9"/>
      <c r="J1" s="9"/>
      <c r="K1" s="9" t="s">
        <v>23</v>
      </c>
      <c r="L1" s="9" t="s">
        <v>24</v>
      </c>
      <c r="M1" s="9" t="s">
        <v>25</v>
      </c>
      <c r="N1" s="9" t="s">
        <v>63</v>
      </c>
      <c r="O1" s="9" t="s">
        <v>64</v>
      </c>
      <c r="P1" s="9" t="s">
        <v>65</v>
      </c>
      <c r="Q1" s="9" t="s">
        <v>53</v>
      </c>
    </row>
    <row r="2" spans="1:17" x14ac:dyDescent="0.25">
      <c r="A2" t="s">
        <v>0</v>
      </c>
      <c r="B2">
        <v>310</v>
      </c>
      <c r="C2" t="s">
        <v>1</v>
      </c>
      <c r="K2" t="s">
        <v>22</v>
      </c>
      <c r="L2" t="s">
        <v>46</v>
      </c>
      <c r="M2" t="s">
        <v>57</v>
      </c>
      <c r="N2" t="s">
        <v>26</v>
      </c>
    </row>
    <row r="3" spans="1:17" x14ac:dyDescent="0.25">
      <c r="A3" t="s">
        <v>35</v>
      </c>
      <c r="B3">
        <v>610</v>
      </c>
      <c r="C3" t="s">
        <v>2</v>
      </c>
      <c r="K3" t="s">
        <v>58</v>
      </c>
      <c r="L3" t="s">
        <v>14</v>
      </c>
    </row>
    <row r="4" spans="1:17" x14ac:dyDescent="0.25">
      <c r="A4" t="s">
        <v>36</v>
      </c>
      <c r="B4">
        <v>910</v>
      </c>
      <c r="C4" t="s">
        <v>4</v>
      </c>
      <c r="K4" t="s">
        <v>34</v>
      </c>
      <c r="L4" t="s">
        <v>15</v>
      </c>
    </row>
    <row r="5" spans="1:17" x14ac:dyDescent="0.25">
      <c r="A5" t="s">
        <v>42</v>
      </c>
      <c r="B5">
        <v>1210</v>
      </c>
      <c r="C5" t="s">
        <v>13</v>
      </c>
      <c r="L5" t="s">
        <v>16</v>
      </c>
    </row>
    <row r="6" spans="1:17" x14ac:dyDescent="0.25">
      <c r="A6" t="s">
        <v>43</v>
      </c>
      <c r="B6">
        <v>1510</v>
      </c>
      <c r="C6" t="s">
        <v>3</v>
      </c>
      <c r="L6" t="s">
        <v>59</v>
      </c>
    </row>
    <row r="7" spans="1:17" x14ac:dyDescent="0.25">
      <c r="A7" t="s">
        <v>50</v>
      </c>
      <c r="B7" t="s">
        <v>37</v>
      </c>
      <c r="C7" t="s">
        <v>5</v>
      </c>
    </row>
    <row r="8" spans="1:17" x14ac:dyDescent="0.25">
      <c r="A8" t="s">
        <v>51</v>
      </c>
      <c r="B8" t="s">
        <v>38</v>
      </c>
      <c r="C8" t="s">
        <v>18</v>
      </c>
    </row>
    <row r="9" spans="1:17" x14ac:dyDescent="0.25">
      <c r="A9" t="s">
        <v>55</v>
      </c>
      <c r="C9" t="s">
        <v>19</v>
      </c>
      <c r="K9" t="s">
        <v>54</v>
      </c>
    </row>
    <row r="10" spans="1:17" x14ac:dyDescent="0.25">
      <c r="A10" t="s">
        <v>52</v>
      </c>
      <c r="B10" t="s">
        <v>49</v>
      </c>
      <c r="C10" t="s">
        <v>20</v>
      </c>
    </row>
    <row r="11" spans="1:17" x14ac:dyDescent="0.25">
      <c r="A11" t="s">
        <v>56</v>
      </c>
      <c r="B11" t="s">
        <v>57</v>
      </c>
      <c r="C11" t="s">
        <v>39</v>
      </c>
    </row>
    <row r="12" spans="1:17" x14ac:dyDescent="0.25">
      <c r="A12" t="s">
        <v>44</v>
      </c>
      <c r="B12">
        <v>408</v>
      </c>
      <c r="C12" t="s">
        <v>40</v>
      </c>
    </row>
    <row r="13" spans="1:17" x14ac:dyDescent="0.25">
      <c r="A13" t="s">
        <v>45</v>
      </c>
      <c r="B13">
        <v>708</v>
      </c>
      <c r="C13" t="s">
        <v>41</v>
      </c>
    </row>
    <row r="14" spans="1:17" x14ac:dyDescent="0.25">
      <c r="A14" t="s">
        <v>60</v>
      </c>
      <c r="B14">
        <v>1008</v>
      </c>
      <c r="C14" t="s">
        <v>44</v>
      </c>
    </row>
    <row r="15" spans="1:17" x14ac:dyDescent="0.25">
      <c r="A15" t="s">
        <v>47</v>
      </c>
      <c r="B15">
        <v>1308</v>
      </c>
    </row>
    <row r="16" spans="1:17" x14ac:dyDescent="0.25">
      <c r="A16" t="s">
        <v>48</v>
      </c>
      <c r="B16">
        <v>1608</v>
      </c>
    </row>
    <row r="17" spans="1:3" x14ac:dyDescent="0.25">
      <c r="A17" t="s">
        <v>61</v>
      </c>
      <c r="C17" t="s">
        <v>101</v>
      </c>
    </row>
    <row r="18" spans="1:3" x14ac:dyDescent="0.25">
      <c r="A18" t="s">
        <v>98</v>
      </c>
      <c r="C18" t="s">
        <v>102</v>
      </c>
    </row>
    <row r="19" spans="1:3" x14ac:dyDescent="0.25">
      <c r="C19" t="s">
        <v>103</v>
      </c>
    </row>
    <row r="20" spans="1:3" x14ac:dyDescent="0.25">
      <c r="C20" t="s">
        <v>104</v>
      </c>
    </row>
    <row r="21" spans="1:3" x14ac:dyDescent="0.25">
      <c r="C21" t="s">
        <v>99</v>
      </c>
    </row>
    <row r="22" spans="1:3" x14ac:dyDescent="0.25">
      <c r="C22" t="s">
        <v>106</v>
      </c>
    </row>
    <row r="23" spans="1:3" x14ac:dyDescent="0.25">
      <c r="C23" t="s">
        <v>100</v>
      </c>
    </row>
    <row r="24" spans="1:3" x14ac:dyDescent="0.25">
      <c r="C24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2023-07-27T13:04:11Z</dcterms:modified>
</cp:coreProperties>
</file>