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Лист1" sheetId="1" r:id="rId1"/>
    <sheet name="Switch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2" i="1"/>
  <c r="L2" i="1" l="1"/>
  <c r="K2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O175" i="1" s="1"/>
  <c r="N176" i="1"/>
  <c r="O176" i="1" s="1"/>
  <c r="N177" i="1"/>
  <c r="O177" i="1" s="1"/>
  <c r="N178" i="1"/>
  <c r="O178" i="1" s="1"/>
  <c r="N179" i="1"/>
  <c r="O179" i="1" s="1"/>
  <c r="N180" i="1"/>
  <c r="O180" i="1" s="1"/>
  <c r="N181" i="1"/>
  <c r="O181" i="1" s="1"/>
  <c r="N182" i="1"/>
  <c r="O182" i="1" s="1"/>
  <c r="N183" i="1"/>
  <c r="O183" i="1" s="1"/>
  <c r="N184" i="1"/>
  <c r="O184" i="1" s="1"/>
  <c r="N185" i="1"/>
  <c r="O185" i="1" s="1"/>
  <c r="N186" i="1"/>
  <c r="O186" i="1" s="1"/>
  <c r="N187" i="1"/>
  <c r="O187" i="1" s="1"/>
  <c r="N188" i="1"/>
  <c r="O188" i="1" s="1"/>
  <c r="N189" i="1"/>
  <c r="O189" i="1" s="1"/>
  <c r="N190" i="1"/>
  <c r="O190" i="1" s="1"/>
  <c r="N191" i="1"/>
  <c r="O191" i="1" s="1"/>
  <c r="N192" i="1"/>
  <c r="O192" i="1" s="1"/>
  <c r="N193" i="1"/>
  <c r="O193" i="1" s="1"/>
  <c r="N194" i="1"/>
  <c r="O194" i="1" s="1"/>
  <c r="N195" i="1"/>
  <c r="O195" i="1" s="1"/>
  <c r="N196" i="1"/>
  <c r="O196" i="1" s="1"/>
  <c r="N197" i="1"/>
  <c r="O197" i="1" s="1"/>
  <c r="N198" i="1"/>
  <c r="O198" i="1" s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2" i="1"/>
  <c r="O2" i="1" s="1"/>
  <c r="K234" i="1"/>
  <c r="L234" i="1"/>
  <c r="C234" i="1" s="1"/>
  <c r="K235" i="1"/>
  <c r="L235" i="1"/>
  <c r="C235" i="1" s="1"/>
  <c r="K236" i="1"/>
  <c r="L236" i="1"/>
  <c r="C236" i="1" s="1"/>
  <c r="K237" i="1"/>
  <c r="L237" i="1"/>
  <c r="C237" i="1" s="1"/>
  <c r="K238" i="1"/>
  <c r="L238" i="1"/>
  <c r="C238" i="1" s="1"/>
  <c r="K239" i="1"/>
  <c r="L239" i="1"/>
  <c r="C239" i="1" s="1"/>
  <c r="K240" i="1"/>
  <c r="L240" i="1"/>
  <c r="C240" i="1" s="1"/>
  <c r="K241" i="1"/>
  <c r="L241" i="1"/>
  <c r="C241" i="1" s="1"/>
  <c r="K242" i="1"/>
  <c r="L242" i="1"/>
  <c r="C242" i="1" s="1"/>
  <c r="K243" i="1"/>
  <c r="L243" i="1"/>
  <c r="C243" i="1" s="1"/>
  <c r="K244" i="1"/>
  <c r="L244" i="1"/>
  <c r="C244" i="1" s="1"/>
  <c r="K245" i="1"/>
  <c r="L245" i="1"/>
  <c r="C245" i="1" s="1"/>
  <c r="K246" i="1"/>
  <c r="L246" i="1"/>
  <c r="C246" i="1" s="1"/>
  <c r="K247" i="1"/>
  <c r="L247" i="1"/>
  <c r="C247" i="1" s="1"/>
  <c r="K248" i="1"/>
  <c r="L248" i="1"/>
  <c r="C248" i="1" s="1"/>
  <c r="K249" i="1"/>
  <c r="L249" i="1"/>
  <c r="C249" i="1" s="1"/>
  <c r="K250" i="1"/>
  <c r="L250" i="1"/>
  <c r="C250" i="1" s="1"/>
  <c r="K251" i="1"/>
  <c r="L251" i="1"/>
  <c r="C251" i="1" s="1"/>
  <c r="K252" i="1"/>
  <c r="L252" i="1"/>
  <c r="C252" i="1" s="1"/>
  <c r="K253" i="1"/>
  <c r="L253" i="1"/>
  <c r="C253" i="1" s="1"/>
  <c r="K254" i="1"/>
  <c r="L254" i="1"/>
  <c r="C254" i="1" s="1"/>
  <c r="K255" i="1"/>
  <c r="L255" i="1"/>
  <c r="C255" i="1" s="1"/>
  <c r="K256" i="1"/>
  <c r="L256" i="1"/>
  <c r="C256" i="1" s="1"/>
  <c r="K257" i="1"/>
  <c r="L257" i="1"/>
  <c r="C257" i="1" s="1"/>
  <c r="K258" i="1"/>
  <c r="L258" i="1"/>
  <c r="C258" i="1" s="1"/>
  <c r="K259" i="1"/>
  <c r="L259" i="1"/>
  <c r="C259" i="1" s="1"/>
  <c r="K260" i="1"/>
  <c r="L260" i="1"/>
  <c r="C260" i="1" s="1"/>
  <c r="K261" i="1"/>
  <c r="L261" i="1"/>
  <c r="C261" i="1" s="1"/>
  <c r="K262" i="1"/>
  <c r="L262" i="1"/>
  <c r="C262" i="1" s="1"/>
  <c r="K263" i="1"/>
  <c r="L263" i="1"/>
  <c r="C263" i="1" s="1"/>
  <c r="K264" i="1"/>
  <c r="L264" i="1"/>
  <c r="C264" i="1" s="1"/>
  <c r="K265" i="1"/>
  <c r="L265" i="1"/>
  <c r="C265" i="1" s="1"/>
  <c r="K266" i="1"/>
  <c r="L266" i="1"/>
  <c r="C266" i="1" s="1"/>
  <c r="K267" i="1"/>
  <c r="L267" i="1"/>
  <c r="C267" i="1" s="1"/>
  <c r="K268" i="1"/>
  <c r="L268" i="1"/>
  <c r="C268" i="1" s="1"/>
  <c r="K269" i="1"/>
  <c r="L269" i="1"/>
  <c r="C269" i="1" s="1"/>
  <c r="K270" i="1"/>
  <c r="L270" i="1"/>
  <c r="C270" i="1" s="1"/>
  <c r="K271" i="1"/>
  <c r="L271" i="1"/>
  <c r="C271" i="1" s="1"/>
  <c r="K272" i="1"/>
  <c r="L272" i="1"/>
  <c r="C272" i="1" s="1"/>
  <c r="K273" i="1"/>
  <c r="L273" i="1"/>
  <c r="C273" i="1" s="1"/>
  <c r="K274" i="1"/>
  <c r="L274" i="1"/>
  <c r="C274" i="1" s="1"/>
  <c r="K275" i="1"/>
  <c r="L275" i="1"/>
  <c r="C275" i="1" s="1"/>
  <c r="K276" i="1"/>
  <c r="L276" i="1"/>
  <c r="C276" i="1" s="1"/>
  <c r="K277" i="1"/>
  <c r="L277" i="1"/>
  <c r="C277" i="1" s="1"/>
  <c r="K278" i="1"/>
  <c r="L278" i="1"/>
  <c r="C278" i="1" s="1"/>
  <c r="K279" i="1"/>
  <c r="L279" i="1"/>
  <c r="C279" i="1" s="1"/>
  <c r="K280" i="1"/>
  <c r="L280" i="1"/>
  <c r="C280" i="1" s="1"/>
  <c r="K281" i="1"/>
  <c r="L281" i="1"/>
  <c r="C281" i="1" s="1"/>
  <c r="K282" i="1"/>
  <c r="L282" i="1"/>
  <c r="C282" i="1" s="1"/>
  <c r="K283" i="1"/>
  <c r="L283" i="1"/>
  <c r="C283" i="1" s="1"/>
  <c r="K284" i="1"/>
  <c r="L284" i="1"/>
  <c r="C284" i="1" s="1"/>
  <c r="K285" i="1"/>
  <c r="L285" i="1"/>
  <c r="C285" i="1" s="1"/>
  <c r="K286" i="1"/>
  <c r="L286" i="1"/>
  <c r="C286" i="1" s="1"/>
  <c r="K287" i="1"/>
  <c r="L287" i="1"/>
  <c r="C287" i="1" s="1"/>
  <c r="K288" i="1"/>
  <c r="L288" i="1"/>
  <c r="C288" i="1" s="1"/>
  <c r="K289" i="1"/>
  <c r="L289" i="1"/>
  <c r="C289" i="1" s="1"/>
  <c r="K290" i="1"/>
  <c r="L290" i="1"/>
  <c r="C290" i="1" s="1"/>
  <c r="K291" i="1"/>
  <c r="L291" i="1"/>
  <c r="C291" i="1" s="1"/>
  <c r="K292" i="1"/>
  <c r="L292" i="1"/>
  <c r="C292" i="1" s="1"/>
  <c r="K293" i="1"/>
  <c r="L293" i="1"/>
  <c r="C293" i="1" s="1"/>
  <c r="K294" i="1"/>
  <c r="L294" i="1"/>
  <c r="C294" i="1" s="1"/>
  <c r="K295" i="1"/>
  <c r="L295" i="1"/>
  <c r="C295" i="1" s="1"/>
  <c r="K296" i="1"/>
  <c r="L296" i="1"/>
  <c r="C296" i="1" s="1"/>
  <c r="K297" i="1"/>
  <c r="L297" i="1"/>
  <c r="C297" i="1" s="1"/>
  <c r="K298" i="1"/>
  <c r="L298" i="1"/>
  <c r="C298" i="1" s="1"/>
  <c r="K299" i="1"/>
  <c r="L299" i="1"/>
  <c r="C299" i="1" s="1"/>
  <c r="K300" i="1"/>
  <c r="L300" i="1"/>
  <c r="C300" i="1" s="1"/>
  <c r="K301" i="1"/>
  <c r="L301" i="1"/>
  <c r="C301" i="1" s="1"/>
  <c r="K302" i="1"/>
  <c r="L302" i="1"/>
  <c r="C302" i="1" s="1"/>
  <c r="K303" i="1"/>
  <c r="L303" i="1"/>
  <c r="C303" i="1" s="1"/>
  <c r="K304" i="1"/>
  <c r="L304" i="1"/>
  <c r="C304" i="1" s="1"/>
  <c r="K305" i="1"/>
  <c r="L305" i="1"/>
  <c r="C305" i="1" s="1"/>
  <c r="K306" i="1"/>
  <c r="L306" i="1"/>
  <c r="C306" i="1" s="1"/>
  <c r="K307" i="1"/>
  <c r="L307" i="1"/>
  <c r="C307" i="1" s="1"/>
  <c r="K308" i="1"/>
  <c r="L308" i="1"/>
  <c r="C308" i="1" s="1"/>
  <c r="K309" i="1"/>
  <c r="L309" i="1"/>
  <c r="C309" i="1" s="1"/>
  <c r="K310" i="1"/>
  <c r="L310" i="1"/>
  <c r="C310" i="1" s="1"/>
  <c r="K311" i="1"/>
  <c r="L311" i="1"/>
  <c r="C311" i="1" s="1"/>
  <c r="K312" i="1"/>
  <c r="L312" i="1"/>
  <c r="C312" i="1" s="1"/>
  <c r="K313" i="1"/>
  <c r="L313" i="1"/>
  <c r="C313" i="1" s="1"/>
  <c r="K314" i="1"/>
  <c r="L314" i="1"/>
  <c r="C314" i="1" s="1"/>
  <c r="K315" i="1"/>
  <c r="L315" i="1"/>
  <c r="C315" i="1" s="1"/>
  <c r="K316" i="1"/>
  <c r="L316" i="1"/>
  <c r="C316" i="1" s="1"/>
  <c r="K317" i="1"/>
  <c r="L317" i="1"/>
  <c r="C317" i="1" s="1"/>
  <c r="K318" i="1"/>
  <c r="L318" i="1"/>
  <c r="C318" i="1" s="1"/>
  <c r="K319" i="1"/>
  <c r="L319" i="1"/>
  <c r="C319" i="1" s="1"/>
  <c r="K320" i="1"/>
  <c r="L320" i="1"/>
  <c r="C320" i="1" s="1"/>
  <c r="K321" i="1"/>
  <c r="L321" i="1"/>
  <c r="C321" i="1" s="1"/>
  <c r="K322" i="1"/>
  <c r="L322" i="1"/>
  <c r="C322" i="1" s="1"/>
  <c r="K323" i="1"/>
  <c r="L323" i="1"/>
  <c r="C323" i="1" s="1"/>
  <c r="K324" i="1"/>
  <c r="L324" i="1"/>
  <c r="C324" i="1" s="1"/>
  <c r="K325" i="1"/>
  <c r="L325" i="1"/>
  <c r="C325" i="1" s="1"/>
  <c r="K326" i="1"/>
  <c r="L326" i="1"/>
  <c r="C326" i="1" s="1"/>
  <c r="K327" i="1"/>
  <c r="L327" i="1"/>
  <c r="C327" i="1" s="1"/>
  <c r="K328" i="1"/>
  <c r="L328" i="1"/>
  <c r="C328" i="1" s="1"/>
  <c r="K329" i="1"/>
  <c r="L329" i="1"/>
  <c r="C329" i="1" s="1"/>
  <c r="K330" i="1"/>
  <c r="L330" i="1"/>
  <c r="C330" i="1" s="1"/>
  <c r="K331" i="1"/>
  <c r="L331" i="1"/>
  <c r="C331" i="1" s="1"/>
  <c r="K332" i="1"/>
  <c r="L332" i="1"/>
  <c r="C332" i="1" s="1"/>
  <c r="K333" i="1"/>
  <c r="L333" i="1"/>
  <c r="C333" i="1" s="1"/>
  <c r="L140" i="1"/>
  <c r="C140" i="1" s="1"/>
  <c r="M140" i="1" s="1"/>
  <c r="L141" i="1"/>
  <c r="C141" i="1" s="1"/>
  <c r="M141" i="1" s="1"/>
  <c r="L142" i="1"/>
  <c r="C142" i="1" s="1"/>
  <c r="M142" i="1" s="1"/>
  <c r="L143" i="1"/>
  <c r="C143" i="1" s="1"/>
  <c r="M143" i="1" s="1"/>
  <c r="L144" i="1"/>
  <c r="C144" i="1" s="1"/>
  <c r="M144" i="1" s="1"/>
  <c r="L145" i="1"/>
  <c r="C145" i="1" s="1"/>
  <c r="M145" i="1" s="1"/>
  <c r="L146" i="1"/>
  <c r="C146" i="1" s="1"/>
  <c r="M146" i="1" s="1"/>
  <c r="L147" i="1"/>
  <c r="C147" i="1" s="1"/>
  <c r="M147" i="1" s="1"/>
  <c r="L148" i="1"/>
  <c r="C148" i="1" s="1"/>
  <c r="M148" i="1" s="1"/>
  <c r="L149" i="1"/>
  <c r="C149" i="1" s="1"/>
  <c r="M149" i="1" s="1"/>
  <c r="L150" i="1"/>
  <c r="C150" i="1" s="1"/>
  <c r="M150" i="1" s="1"/>
  <c r="L151" i="1"/>
  <c r="L152" i="1"/>
  <c r="C152" i="1" s="1"/>
  <c r="M152" i="1" s="1"/>
  <c r="L153" i="1"/>
  <c r="C153" i="1" s="1"/>
  <c r="M153" i="1" s="1"/>
  <c r="L154" i="1"/>
  <c r="C154" i="1" s="1"/>
  <c r="M154" i="1" s="1"/>
  <c r="L155" i="1"/>
  <c r="C155" i="1" s="1"/>
  <c r="M155" i="1" s="1"/>
  <c r="L156" i="1"/>
  <c r="C156" i="1" s="1"/>
  <c r="M156" i="1" s="1"/>
  <c r="L157" i="1"/>
  <c r="C157" i="1" s="1"/>
  <c r="M157" i="1" s="1"/>
  <c r="L158" i="1"/>
  <c r="C158" i="1" s="1"/>
  <c r="M158" i="1" s="1"/>
  <c r="L159" i="1"/>
  <c r="C159" i="1" s="1"/>
  <c r="M159" i="1" s="1"/>
  <c r="L160" i="1"/>
  <c r="C160" i="1" s="1"/>
  <c r="M160" i="1" s="1"/>
  <c r="L161" i="1"/>
  <c r="C161" i="1" s="1"/>
  <c r="M161" i="1" s="1"/>
  <c r="L162" i="1"/>
  <c r="C162" i="1" s="1"/>
  <c r="M162" i="1" s="1"/>
  <c r="L163" i="1"/>
  <c r="C163" i="1" s="1"/>
  <c r="M163" i="1" s="1"/>
  <c r="L164" i="1"/>
  <c r="C164" i="1" s="1"/>
  <c r="M164" i="1" s="1"/>
  <c r="L165" i="1"/>
  <c r="C165" i="1" s="1"/>
  <c r="M165" i="1" s="1"/>
  <c r="L166" i="1"/>
  <c r="C166" i="1" s="1"/>
  <c r="M166" i="1" s="1"/>
  <c r="L167" i="1"/>
  <c r="C167" i="1" s="1"/>
  <c r="M167" i="1" s="1"/>
  <c r="L168" i="1"/>
  <c r="C168" i="1" s="1"/>
  <c r="L169" i="1"/>
  <c r="C169" i="1" s="1"/>
  <c r="M169" i="1" s="1"/>
  <c r="L170" i="1"/>
  <c r="C170" i="1" s="1"/>
  <c r="L171" i="1"/>
  <c r="C171" i="1" s="1"/>
  <c r="M171" i="1" s="1"/>
  <c r="L172" i="1"/>
  <c r="C172" i="1" s="1"/>
  <c r="M172" i="1" s="1"/>
  <c r="L173" i="1"/>
  <c r="C173" i="1" s="1"/>
  <c r="M173" i="1" s="1"/>
  <c r="L174" i="1"/>
  <c r="C174" i="1" s="1"/>
  <c r="M174" i="1" s="1"/>
  <c r="L175" i="1"/>
  <c r="C175" i="1" s="1"/>
  <c r="M175" i="1" s="1"/>
  <c r="L176" i="1"/>
  <c r="C176" i="1" s="1"/>
  <c r="M176" i="1" s="1"/>
  <c r="L177" i="1"/>
  <c r="C177" i="1" s="1"/>
  <c r="M177" i="1" s="1"/>
  <c r="L178" i="1"/>
  <c r="C178" i="1" s="1"/>
  <c r="M178" i="1" s="1"/>
  <c r="L179" i="1"/>
  <c r="C179" i="1" s="1"/>
  <c r="M179" i="1" s="1"/>
  <c r="L180" i="1"/>
  <c r="C180" i="1" s="1"/>
  <c r="M180" i="1" s="1"/>
  <c r="L181" i="1"/>
  <c r="C181" i="1" s="1"/>
  <c r="M181" i="1" s="1"/>
  <c r="L182" i="1"/>
  <c r="C182" i="1" s="1"/>
  <c r="M182" i="1" s="1"/>
  <c r="L183" i="1"/>
  <c r="C183" i="1" s="1"/>
  <c r="M183" i="1" s="1"/>
  <c r="L184" i="1"/>
  <c r="C184" i="1" s="1"/>
  <c r="M184" i="1" s="1"/>
  <c r="L185" i="1"/>
  <c r="C185" i="1" s="1"/>
  <c r="M185" i="1" s="1"/>
  <c r="L186" i="1"/>
  <c r="C186" i="1" s="1"/>
  <c r="M186" i="1" s="1"/>
  <c r="L187" i="1"/>
  <c r="C187" i="1" s="1"/>
  <c r="M187" i="1" s="1"/>
  <c r="L188" i="1"/>
  <c r="C188" i="1" s="1"/>
  <c r="M188" i="1" s="1"/>
  <c r="L189" i="1"/>
  <c r="C189" i="1" s="1"/>
  <c r="M189" i="1" s="1"/>
  <c r="L190" i="1"/>
  <c r="C190" i="1" s="1"/>
  <c r="M190" i="1" s="1"/>
  <c r="L191" i="1"/>
  <c r="C191" i="1" s="1"/>
  <c r="M191" i="1" s="1"/>
  <c r="L192" i="1"/>
  <c r="C192" i="1" s="1"/>
  <c r="L193" i="1"/>
  <c r="C193" i="1" s="1"/>
  <c r="M193" i="1" s="1"/>
  <c r="L194" i="1"/>
  <c r="C194" i="1" s="1"/>
  <c r="L195" i="1"/>
  <c r="C195" i="1" s="1"/>
  <c r="M195" i="1" s="1"/>
  <c r="L196" i="1"/>
  <c r="C196" i="1" s="1"/>
  <c r="M196" i="1" s="1"/>
  <c r="L197" i="1"/>
  <c r="C197" i="1" s="1"/>
  <c r="M197" i="1" s="1"/>
  <c r="L198" i="1"/>
  <c r="C198" i="1" s="1"/>
  <c r="M198" i="1" s="1"/>
  <c r="L199" i="1"/>
  <c r="C199" i="1" s="1"/>
  <c r="M199" i="1" s="1"/>
  <c r="L200" i="1"/>
  <c r="C200" i="1" s="1"/>
  <c r="M200" i="1" s="1"/>
  <c r="L201" i="1"/>
  <c r="C201" i="1" s="1"/>
  <c r="M201" i="1" s="1"/>
  <c r="L202" i="1"/>
  <c r="C202" i="1" s="1"/>
  <c r="M202" i="1" s="1"/>
  <c r="L203" i="1"/>
  <c r="C203" i="1" s="1"/>
  <c r="M203" i="1" s="1"/>
  <c r="L204" i="1"/>
  <c r="C204" i="1" s="1"/>
  <c r="M204" i="1" s="1"/>
  <c r="L205" i="1"/>
  <c r="C205" i="1" s="1"/>
  <c r="M205" i="1" s="1"/>
  <c r="L206" i="1"/>
  <c r="C206" i="1" s="1"/>
  <c r="M206" i="1" s="1"/>
  <c r="L207" i="1"/>
  <c r="C207" i="1" s="1"/>
  <c r="M207" i="1" s="1"/>
  <c r="L208" i="1"/>
  <c r="C208" i="1" s="1"/>
  <c r="M208" i="1" s="1"/>
  <c r="L209" i="1"/>
  <c r="C209" i="1" s="1"/>
  <c r="M209" i="1" s="1"/>
  <c r="L210" i="1"/>
  <c r="C210" i="1" s="1"/>
  <c r="M210" i="1" s="1"/>
  <c r="L211" i="1"/>
  <c r="C211" i="1" s="1"/>
  <c r="M211" i="1" s="1"/>
  <c r="L212" i="1"/>
  <c r="C212" i="1" s="1"/>
  <c r="M212" i="1" s="1"/>
  <c r="L213" i="1"/>
  <c r="C213" i="1" s="1"/>
  <c r="M213" i="1" s="1"/>
  <c r="L214" i="1"/>
  <c r="C214" i="1" s="1"/>
  <c r="L215" i="1"/>
  <c r="C215" i="1" s="1"/>
  <c r="M215" i="1" s="1"/>
  <c r="L216" i="1"/>
  <c r="C216" i="1" s="1"/>
  <c r="M216" i="1" s="1"/>
  <c r="L217" i="1"/>
  <c r="C217" i="1" s="1"/>
  <c r="M217" i="1" s="1"/>
  <c r="L218" i="1"/>
  <c r="C218" i="1" s="1"/>
  <c r="M218" i="1" s="1"/>
  <c r="L219" i="1"/>
  <c r="C219" i="1" s="1"/>
  <c r="M219" i="1" s="1"/>
  <c r="L220" i="1"/>
  <c r="C220" i="1" s="1"/>
  <c r="M220" i="1" s="1"/>
  <c r="L221" i="1"/>
  <c r="C221" i="1" s="1"/>
  <c r="M221" i="1" s="1"/>
  <c r="L222" i="1"/>
  <c r="C222" i="1" s="1"/>
  <c r="M222" i="1" s="1"/>
  <c r="L223" i="1"/>
  <c r="C223" i="1" s="1"/>
  <c r="M223" i="1" s="1"/>
  <c r="L224" i="1"/>
  <c r="C224" i="1" s="1"/>
  <c r="M224" i="1" s="1"/>
  <c r="L225" i="1"/>
  <c r="C225" i="1" s="1"/>
  <c r="M225" i="1" s="1"/>
  <c r="L226" i="1"/>
  <c r="C226" i="1" s="1"/>
  <c r="M226" i="1" s="1"/>
  <c r="L227" i="1"/>
  <c r="C227" i="1" s="1"/>
  <c r="M227" i="1" s="1"/>
  <c r="L228" i="1"/>
  <c r="C228" i="1" s="1"/>
  <c r="M228" i="1" s="1"/>
  <c r="L229" i="1"/>
  <c r="C229" i="1" s="1"/>
  <c r="M229" i="1" s="1"/>
  <c r="L230" i="1"/>
  <c r="C230" i="1" s="1"/>
  <c r="M230" i="1" s="1"/>
  <c r="L231" i="1"/>
  <c r="C231" i="1" s="1"/>
  <c r="M231" i="1" s="1"/>
  <c r="L232" i="1"/>
  <c r="C232" i="1" s="1"/>
  <c r="M232" i="1" s="1"/>
  <c r="L233" i="1"/>
  <c r="C233" i="1" s="1"/>
  <c r="M233" i="1" s="1"/>
  <c r="K140" i="1"/>
  <c r="K141" i="1"/>
  <c r="K142" i="1"/>
  <c r="K143" i="1"/>
  <c r="K144" i="1"/>
  <c r="K145" i="1"/>
  <c r="K146" i="1"/>
  <c r="K147" i="1"/>
  <c r="K148" i="1"/>
  <c r="K149" i="1"/>
  <c r="K150" i="1"/>
  <c r="C151" i="1"/>
  <c r="M151" i="1" s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C101" i="1" s="1"/>
  <c r="M101" i="1" s="1"/>
  <c r="L102" i="1"/>
  <c r="C102" i="1" s="1"/>
  <c r="M102" i="1" s="1"/>
  <c r="L103" i="1"/>
  <c r="C103" i="1" s="1"/>
  <c r="M103" i="1" s="1"/>
  <c r="L104" i="1"/>
  <c r="C104" i="1" s="1"/>
  <c r="M104" i="1" s="1"/>
  <c r="L105" i="1"/>
  <c r="C105" i="1" s="1"/>
  <c r="M105" i="1" s="1"/>
  <c r="L106" i="1"/>
  <c r="C106" i="1" s="1"/>
  <c r="M106" i="1" s="1"/>
  <c r="L107" i="1"/>
  <c r="C107" i="1" s="1"/>
  <c r="M107" i="1" s="1"/>
  <c r="L108" i="1"/>
  <c r="C108" i="1" s="1"/>
  <c r="M108" i="1" s="1"/>
  <c r="L109" i="1"/>
  <c r="C109" i="1" s="1"/>
  <c r="M109" i="1" s="1"/>
  <c r="L110" i="1"/>
  <c r="C110" i="1" s="1"/>
  <c r="M110" i="1" s="1"/>
  <c r="L111" i="1"/>
  <c r="C111" i="1" s="1"/>
  <c r="M111" i="1" s="1"/>
  <c r="L112" i="1"/>
  <c r="C112" i="1" s="1"/>
  <c r="M112" i="1" s="1"/>
  <c r="L113" i="1"/>
  <c r="C113" i="1" s="1"/>
  <c r="M113" i="1" s="1"/>
  <c r="L114" i="1"/>
  <c r="C114" i="1" s="1"/>
  <c r="M114" i="1" s="1"/>
  <c r="L115" i="1"/>
  <c r="C115" i="1" s="1"/>
  <c r="M115" i="1" s="1"/>
  <c r="L116" i="1"/>
  <c r="C116" i="1" s="1"/>
  <c r="M116" i="1" s="1"/>
  <c r="L117" i="1"/>
  <c r="C117" i="1" s="1"/>
  <c r="M117" i="1" s="1"/>
  <c r="L118" i="1"/>
  <c r="C118" i="1" s="1"/>
  <c r="M118" i="1" s="1"/>
  <c r="L119" i="1"/>
  <c r="C119" i="1" s="1"/>
  <c r="M119" i="1" s="1"/>
  <c r="L120" i="1"/>
  <c r="C120" i="1" s="1"/>
  <c r="M120" i="1" s="1"/>
  <c r="L121" i="1"/>
  <c r="C121" i="1" s="1"/>
  <c r="M121" i="1" s="1"/>
  <c r="L122" i="1"/>
  <c r="C122" i="1" s="1"/>
  <c r="M122" i="1" s="1"/>
  <c r="L123" i="1"/>
  <c r="C123" i="1" s="1"/>
  <c r="M123" i="1" s="1"/>
  <c r="L124" i="1"/>
  <c r="C124" i="1" s="1"/>
  <c r="M124" i="1" s="1"/>
  <c r="L125" i="1"/>
  <c r="C125" i="1" s="1"/>
  <c r="M125" i="1" s="1"/>
  <c r="L126" i="1"/>
  <c r="C126" i="1" s="1"/>
  <c r="M126" i="1" s="1"/>
  <c r="L127" i="1"/>
  <c r="C127" i="1" s="1"/>
  <c r="M127" i="1" s="1"/>
  <c r="L128" i="1"/>
  <c r="C128" i="1" s="1"/>
  <c r="M128" i="1" s="1"/>
  <c r="L129" i="1"/>
  <c r="C129" i="1" s="1"/>
  <c r="M129" i="1" s="1"/>
  <c r="L130" i="1"/>
  <c r="C130" i="1" s="1"/>
  <c r="M130" i="1" s="1"/>
  <c r="L131" i="1"/>
  <c r="C131" i="1" s="1"/>
  <c r="M131" i="1" s="1"/>
  <c r="L132" i="1"/>
  <c r="C132" i="1" s="1"/>
  <c r="M132" i="1" s="1"/>
  <c r="L133" i="1"/>
  <c r="C133" i="1" s="1"/>
  <c r="M133" i="1" s="1"/>
  <c r="L134" i="1"/>
  <c r="C134" i="1" s="1"/>
  <c r="M134" i="1" s="1"/>
  <c r="L135" i="1"/>
  <c r="C135" i="1" s="1"/>
  <c r="M135" i="1" s="1"/>
  <c r="L136" i="1"/>
  <c r="C136" i="1" s="1"/>
  <c r="M136" i="1" s="1"/>
  <c r="L137" i="1"/>
  <c r="C137" i="1" s="1"/>
  <c r="M137" i="1" s="1"/>
  <c r="L138" i="1"/>
  <c r="C138" i="1" s="1"/>
  <c r="M138" i="1" s="1"/>
  <c r="L139" i="1"/>
  <c r="C139" i="1" s="1"/>
  <c r="M139" i="1" s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M321" i="1" l="1"/>
  <c r="Y321" i="1" s="1"/>
  <c r="M305" i="1"/>
  <c r="Y305" i="1" s="1"/>
  <c r="M297" i="1"/>
  <c r="Y297" i="1" s="1"/>
  <c r="M281" i="1"/>
  <c r="Y281" i="1" s="1"/>
  <c r="M273" i="1"/>
  <c r="Y273" i="1" s="1"/>
  <c r="M257" i="1"/>
  <c r="Y257" i="1" s="1"/>
  <c r="M249" i="1"/>
  <c r="Y249" i="1" s="1"/>
  <c r="M241" i="1"/>
  <c r="Y241" i="1" s="1"/>
  <c r="M329" i="1"/>
  <c r="Y329" i="1" s="1"/>
  <c r="M313" i="1"/>
  <c r="Y313" i="1" s="1"/>
  <c r="M289" i="1"/>
  <c r="Y289" i="1" s="1"/>
  <c r="M265" i="1"/>
  <c r="Y265" i="1" s="1"/>
  <c r="M320" i="1"/>
  <c r="Y320" i="1" s="1"/>
  <c r="M304" i="1"/>
  <c r="Y304" i="1" s="1"/>
  <c r="M288" i="1"/>
  <c r="Y288" i="1" s="1"/>
  <c r="M272" i="1"/>
  <c r="Y272" i="1" s="1"/>
  <c r="M264" i="1"/>
  <c r="Y264" i="1" s="1"/>
  <c r="M248" i="1"/>
  <c r="Y248" i="1" s="1"/>
  <c r="M240" i="1"/>
  <c r="Y240" i="1" s="1"/>
  <c r="M328" i="1"/>
  <c r="Y328" i="1" s="1"/>
  <c r="M312" i="1"/>
  <c r="Y312" i="1" s="1"/>
  <c r="M296" i="1"/>
  <c r="Y296" i="1" s="1"/>
  <c r="M280" i="1"/>
  <c r="Y280" i="1" s="1"/>
  <c r="M256" i="1"/>
  <c r="Y256" i="1" s="1"/>
  <c r="M327" i="1"/>
  <c r="Y327" i="1" s="1"/>
  <c r="M311" i="1"/>
  <c r="Y311" i="1" s="1"/>
  <c r="M295" i="1"/>
  <c r="Y295" i="1" s="1"/>
  <c r="M279" i="1"/>
  <c r="Y279" i="1" s="1"/>
  <c r="M263" i="1"/>
  <c r="Y263" i="1" s="1"/>
  <c r="M247" i="1"/>
  <c r="Y247" i="1" s="1"/>
  <c r="M239" i="1"/>
  <c r="Y239" i="1" s="1"/>
  <c r="M319" i="1"/>
  <c r="Y319" i="1" s="1"/>
  <c r="M303" i="1"/>
  <c r="Y303" i="1" s="1"/>
  <c r="M287" i="1"/>
  <c r="Y287" i="1" s="1"/>
  <c r="M271" i="1"/>
  <c r="Y271" i="1" s="1"/>
  <c r="M255" i="1"/>
  <c r="Y255" i="1" s="1"/>
  <c r="M302" i="1"/>
  <c r="Y302" i="1" s="1"/>
  <c r="M262" i="1"/>
  <c r="Y262" i="1" s="1"/>
  <c r="M254" i="1"/>
  <c r="Y254" i="1" s="1"/>
  <c r="M246" i="1"/>
  <c r="Y246" i="1" s="1"/>
  <c r="M238" i="1"/>
  <c r="Y238" i="1" s="1"/>
  <c r="M286" i="1"/>
  <c r="Y286" i="1" s="1"/>
  <c r="M278" i="1"/>
  <c r="Y278" i="1" s="1"/>
  <c r="M270" i="1"/>
  <c r="Y270" i="1" s="1"/>
  <c r="M310" i="1"/>
  <c r="Y310" i="1" s="1"/>
  <c r="M333" i="1"/>
  <c r="Y333" i="1" s="1"/>
  <c r="M317" i="1"/>
  <c r="Y317" i="1" s="1"/>
  <c r="M301" i="1"/>
  <c r="Y301" i="1" s="1"/>
  <c r="M285" i="1"/>
  <c r="Y285" i="1" s="1"/>
  <c r="M277" i="1"/>
  <c r="Y277" i="1" s="1"/>
  <c r="M269" i="1"/>
  <c r="Y269" i="1" s="1"/>
  <c r="M253" i="1"/>
  <c r="Y253" i="1" s="1"/>
  <c r="M245" i="1"/>
  <c r="Y245" i="1" s="1"/>
  <c r="M237" i="1"/>
  <c r="Y237" i="1" s="1"/>
  <c r="M294" i="1"/>
  <c r="Y294" i="1" s="1"/>
  <c r="M325" i="1"/>
  <c r="Y325" i="1" s="1"/>
  <c r="M309" i="1"/>
  <c r="Y309" i="1" s="1"/>
  <c r="M293" i="1"/>
  <c r="Y293" i="1" s="1"/>
  <c r="M261" i="1"/>
  <c r="Y261" i="1" s="1"/>
  <c r="M316" i="1"/>
  <c r="Y316" i="1" s="1"/>
  <c r="M300" i="1"/>
  <c r="Y300" i="1" s="1"/>
  <c r="M284" i="1"/>
  <c r="Y284" i="1" s="1"/>
  <c r="M276" i="1"/>
  <c r="Y276" i="1" s="1"/>
  <c r="M268" i="1"/>
  <c r="Y268" i="1" s="1"/>
  <c r="M252" i="1"/>
  <c r="Y252" i="1" s="1"/>
  <c r="M244" i="1"/>
  <c r="Y244" i="1" s="1"/>
  <c r="M236" i="1"/>
  <c r="Y236" i="1" s="1"/>
  <c r="M326" i="1"/>
  <c r="Y326" i="1" s="1"/>
  <c r="M324" i="1"/>
  <c r="Y324" i="1" s="1"/>
  <c r="M308" i="1"/>
  <c r="Y308" i="1" s="1"/>
  <c r="M292" i="1"/>
  <c r="Y292" i="1" s="1"/>
  <c r="M260" i="1"/>
  <c r="Y260" i="1" s="1"/>
  <c r="M331" i="1"/>
  <c r="Y331" i="1" s="1"/>
  <c r="M307" i="1"/>
  <c r="Y307" i="1" s="1"/>
  <c r="M291" i="1"/>
  <c r="Y291" i="1" s="1"/>
  <c r="M275" i="1"/>
  <c r="Y275" i="1" s="1"/>
  <c r="M267" i="1"/>
  <c r="Y267" i="1" s="1"/>
  <c r="M251" i="1"/>
  <c r="Y251" i="1" s="1"/>
  <c r="M243" i="1"/>
  <c r="Y243" i="1" s="1"/>
  <c r="M235" i="1"/>
  <c r="Y235" i="1" s="1"/>
  <c r="M332" i="1"/>
  <c r="Y332" i="1" s="1"/>
  <c r="M323" i="1"/>
  <c r="Y323" i="1" s="1"/>
  <c r="M315" i="1"/>
  <c r="Y315" i="1" s="1"/>
  <c r="M299" i="1"/>
  <c r="Y299" i="1" s="1"/>
  <c r="M283" i="1"/>
  <c r="Y283" i="1" s="1"/>
  <c r="M259" i="1"/>
  <c r="Y259" i="1" s="1"/>
  <c r="M318" i="1"/>
  <c r="Y318" i="1" s="1"/>
  <c r="M322" i="1"/>
  <c r="Y322" i="1" s="1"/>
  <c r="M306" i="1"/>
  <c r="Y306" i="1" s="1"/>
  <c r="M290" i="1"/>
  <c r="Y290" i="1" s="1"/>
  <c r="M282" i="1"/>
  <c r="Y282" i="1" s="1"/>
  <c r="M266" i="1"/>
  <c r="Y266" i="1" s="1"/>
  <c r="M258" i="1"/>
  <c r="Y258" i="1" s="1"/>
  <c r="M250" i="1"/>
  <c r="Y250" i="1" s="1"/>
  <c r="M242" i="1"/>
  <c r="Y242" i="1" s="1"/>
  <c r="M234" i="1"/>
  <c r="Y234" i="1" s="1"/>
  <c r="M330" i="1"/>
  <c r="Y330" i="1" s="1"/>
  <c r="M314" i="1"/>
  <c r="Y314" i="1" s="1"/>
  <c r="M298" i="1"/>
  <c r="Y298" i="1" s="1"/>
  <c r="M274" i="1"/>
  <c r="Y274" i="1" s="1"/>
  <c r="M168" i="1"/>
  <c r="D168" i="1" s="1"/>
  <c r="M192" i="1"/>
  <c r="D192" i="1" s="1"/>
  <c r="D230" i="1"/>
  <c r="U230" i="1" s="1"/>
  <c r="D184" i="1"/>
  <c r="U184" i="1" s="1"/>
  <c r="D160" i="1"/>
  <c r="U160" i="1" s="1"/>
  <c r="M170" i="1"/>
  <c r="D170" i="1" s="1"/>
  <c r="M194" i="1"/>
  <c r="D194" i="1" s="1"/>
  <c r="M214" i="1"/>
  <c r="D214" i="1" s="1"/>
  <c r="D222" i="1"/>
  <c r="U222" i="1" s="1"/>
  <c r="D190" i="1"/>
  <c r="U190" i="1" s="1"/>
  <c r="D166" i="1"/>
  <c r="D154" i="1"/>
  <c r="D208" i="1"/>
  <c r="U208" i="1" s="1"/>
  <c r="D196" i="1"/>
  <c r="D223" i="1"/>
  <c r="U223" i="1" s="1"/>
  <c r="O222" i="1"/>
  <c r="D233" i="1"/>
  <c r="U233" i="1" s="1"/>
  <c r="D212" i="1"/>
  <c r="U212" i="1" s="1"/>
  <c r="O230" i="1"/>
  <c r="D228" i="1"/>
  <c r="U228" i="1" s="1"/>
  <c r="D186" i="1"/>
  <c r="U186" i="1" s="1"/>
  <c r="D153" i="1"/>
  <c r="U153" i="1" s="1"/>
  <c r="D216" i="1"/>
  <c r="U216" i="1" s="1"/>
  <c r="D175" i="1"/>
  <c r="U175" i="1" s="1"/>
  <c r="D149" i="1"/>
  <c r="U149" i="1" s="1"/>
  <c r="D207" i="1"/>
  <c r="U207" i="1" s="1"/>
  <c r="D174" i="1"/>
  <c r="U174" i="1" s="1"/>
  <c r="D182" i="1"/>
  <c r="U182" i="1" s="1"/>
  <c r="D217" i="1"/>
  <c r="U217" i="1" s="1"/>
  <c r="D215" i="1"/>
  <c r="U215" i="1" s="1"/>
  <c r="D206" i="1"/>
  <c r="U206" i="1" s="1"/>
  <c r="D195" i="1"/>
  <c r="U195" i="1" s="1"/>
  <c r="D162" i="1"/>
  <c r="U162" i="1" s="1"/>
  <c r="D211" i="1"/>
  <c r="U211" i="1" s="1"/>
  <c r="D150" i="1"/>
  <c r="U150" i="1" s="1"/>
  <c r="D164" i="1"/>
  <c r="U164" i="1" s="1"/>
  <c r="D226" i="1"/>
  <c r="U226" i="1" s="1"/>
  <c r="D224" i="1"/>
  <c r="U224" i="1" s="1"/>
  <c r="D171" i="1"/>
  <c r="U171" i="1" s="1"/>
  <c r="O160" i="1"/>
  <c r="D148" i="1"/>
  <c r="U148" i="1" s="1"/>
  <c r="D163" i="1"/>
  <c r="U163" i="1" s="1"/>
  <c r="D202" i="1"/>
  <c r="U202" i="1" s="1"/>
  <c r="D181" i="1"/>
  <c r="U181" i="1" s="1"/>
  <c r="D147" i="1"/>
  <c r="U147" i="1" s="1"/>
  <c r="D227" i="1"/>
  <c r="U227" i="1" s="1"/>
  <c r="D204" i="1"/>
  <c r="U204" i="1" s="1"/>
  <c r="D232" i="1"/>
  <c r="U232" i="1" s="1"/>
  <c r="D180" i="1"/>
  <c r="U180" i="1" s="1"/>
  <c r="D146" i="1"/>
  <c r="U146" i="1" s="1"/>
  <c r="D152" i="1"/>
  <c r="U152" i="1" s="1"/>
  <c r="D191" i="1"/>
  <c r="U191" i="1" s="1"/>
  <c r="D201" i="1"/>
  <c r="U201" i="1" s="1"/>
  <c r="D157" i="1"/>
  <c r="U157" i="1" s="1"/>
  <c r="D221" i="1"/>
  <c r="U221" i="1" s="1"/>
  <c r="D179" i="1"/>
  <c r="U179" i="1" s="1"/>
  <c r="D145" i="1"/>
  <c r="U145" i="1" s="1"/>
  <c r="D203" i="1"/>
  <c r="U203" i="1" s="1"/>
  <c r="D231" i="1"/>
  <c r="U231" i="1" s="1"/>
  <c r="D200" i="1"/>
  <c r="U200" i="1" s="1"/>
  <c r="D156" i="1"/>
  <c r="U156" i="1" s="1"/>
  <c r="D218" i="1"/>
  <c r="U218" i="1" s="1"/>
  <c r="D169" i="1"/>
  <c r="U169" i="1" s="1"/>
  <c r="D220" i="1"/>
  <c r="U220" i="1" s="1"/>
  <c r="D210" i="1"/>
  <c r="U210" i="1" s="1"/>
  <c r="D189" i="1"/>
  <c r="U189" i="1" s="1"/>
  <c r="D178" i="1"/>
  <c r="U178" i="1" s="1"/>
  <c r="D167" i="1"/>
  <c r="U167" i="1" s="1"/>
  <c r="D144" i="1"/>
  <c r="U144" i="1" s="1"/>
  <c r="D151" i="1"/>
  <c r="U151" i="1" s="1"/>
  <c r="D141" i="1"/>
  <c r="U141" i="1" s="1"/>
  <c r="O208" i="1"/>
  <c r="D197" i="1"/>
  <c r="U197" i="1" s="1"/>
  <c r="D165" i="1"/>
  <c r="U165" i="1" s="1"/>
  <c r="D173" i="1"/>
  <c r="U173" i="1" s="1"/>
  <c r="D199" i="1"/>
  <c r="U199" i="1" s="1"/>
  <c r="D155" i="1"/>
  <c r="U155" i="1" s="1"/>
  <c r="D185" i="1"/>
  <c r="U185" i="1" s="1"/>
  <c r="D225" i="1"/>
  <c r="U225" i="1" s="1"/>
  <c r="D205" i="1"/>
  <c r="U205" i="1" s="1"/>
  <c r="D183" i="1"/>
  <c r="U183" i="1" s="1"/>
  <c r="D172" i="1"/>
  <c r="U172" i="1" s="1"/>
  <c r="D161" i="1"/>
  <c r="U161" i="1" s="1"/>
  <c r="D159" i="1"/>
  <c r="U159" i="1" s="1"/>
  <c r="D219" i="1"/>
  <c r="U219" i="1" s="1"/>
  <c r="D188" i="1"/>
  <c r="U188" i="1" s="1"/>
  <c r="D177" i="1"/>
  <c r="U177" i="1" s="1"/>
  <c r="D143" i="1"/>
  <c r="U143" i="1" s="1"/>
  <c r="D198" i="1"/>
  <c r="U198" i="1" s="1"/>
  <c r="D193" i="1"/>
  <c r="U193" i="1" s="1"/>
  <c r="D140" i="1"/>
  <c r="U140" i="1" s="1"/>
  <c r="D229" i="1"/>
  <c r="U229" i="1" s="1"/>
  <c r="D187" i="1"/>
  <c r="U187" i="1" s="1"/>
  <c r="D176" i="1"/>
  <c r="U176" i="1" s="1"/>
  <c r="D142" i="1"/>
  <c r="U142" i="1" s="1"/>
  <c r="D213" i="1"/>
  <c r="U213" i="1" s="1"/>
  <c r="D209" i="1"/>
  <c r="U209" i="1" s="1"/>
  <c r="D158" i="1"/>
  <c r="U158" i="1" s="1"/>
  <c r="D123" i="1"/>
  <c r="D119" i="1"/>
  <c r="D118" i="1"/>
  <c r="D122" i="1"/>
  <c r="D117" i="1"/>
  <c r="D120" i="1"/>
  <c r="D116" i="1"/>
  <c r="D139" i="1"/>
  <c r="D115" i="1"/>
  <c r="D138" i="1"/>
  <c r="D114" i="1"/>
  <c r="D137" i="1"/>
  <c r="D113" i="1"/>
  <c r="D136" i="1"/>
  <c r="D112" i="1"/>
  <c r="D135" i="1"/>
  <c r="Q111" i="1"/>
  <c r="T111" i="1" s="1"/>
  <c r="D134" i="1"/>
  <c r="Q110" i="1"/>
  <c r="T110" i="1" s="1"/>
  <c r="D133" i="1"/>
  <c r="Q109" i="1"/>
  <c r="T109" i="1" s="1"/>
  <c r="D132" i="1"/>
  <c r="Q108" i="1"/>
  <c r="T108" i="1" s="1"/>
  <c r="D131" i="1"/>
  <c r="Q107" i="1"/>
  <c r="T107" i="1" s="1"/>
  <c r="D130" i="1"/>
  <c r="Q106" i="1"/>
  <c r="T106" i="1" s="1"/>
  <c r="D129" i="1"/>
  <c r="Q105" i="1"/>
  <c r="T105" i="1" s="1"/>
  <c r="D128" i="1"/>
  <c r="Q104" i="1"/>
  <c r="T104" i="1" s="1"/>
  <c r="D127" i="1"/>
  <c r="Q103" i="1"/>
  <c r="T103" i="1" s="1"/>
  <c r="D121" i="1"/>
  <c r="D126" i="1"/>
  <c r="Q102" i="1"/>
  <c r="T102" i="1" s="1"/>
  <c r="D125" i="1"/>
  <c r="Q101" i="1"/>
  <c r="T101" i="1" s="1"/>
  <c r="D124" i="1"/>
  <c r="D234" i="1" l="1"/>
  <c r="Q234" i="1"/>
  <c r="T234" i="1" s="1"/>
  <c r="D260" i="1"/>
  <c r="Q260" i="1"/>
  <c r="T260" i="1" s="1"/>
  <c r="D301" i="1"/>
  <c r="Q301" i="1"/>
  <c r="T301" i="1" s="1"/>
  <c r="D256" i="1"/>
  <c r="E256" i="1" s="1"/>
  <c r="Q256" i="1"/>
  <c r="T256" i="1" s="1"/>
  <c r="D242" i="1"/>
  <c r="Q242" i="1"/>
  <c r="T242" i="1" s="1"/>
  <c r="D292" i="1"/>
  <c r="Q292" i="1"/>
  <c r="T292" i="1" s="1"/>
  <c r="D317" i="1"/>
  <c r="Q317" i="1"/>
  <c r="T317" i="1" s="1"/>
  <c r="D280" i="1"/>
  <c r="E280" i="1" s="1"/>
  <c r="Q280" i="1"/>
  <c r="T280" i="1" s="1"/>
  <c r="D250" i="1"/>
  <c r="Q250" i="1"/>
  <c r="T250" i="1" s="1"/>
  <c r="D308" i="1"/>
  <c r="Q308" i="1"/>
  <c r="T308" i="1" s="1"/>
  <c r="D333" i="1"/>
  <c r="E333" i="1" s="1"/>
  <c r="Q333" i="1"/>
  <c r="T333" i="1" s="1"/>
  <c r="D296" i="1"/>
  <c r="U296" i="1" s="1"/>
  <c r="Q296" i="1"/>
  <c r="T296" i="1" s="1"/>
  <c r="D258" i="1"/>
  <c r="Q258" i="1"/>
  <c r="T258" i="1" s="1"/>
  <c r="D324" i="1"/>
  <c r="Q324" i="1"/>
  <c r="T324" i="1" s="1"/>
  <c r="D310" i="1"/>
  <c r="Q310" i="1"/>
  <c r="T310" i="1" s="1"/>
  <c r="D312" i="1"/>
  <c r="E312" i="1" s="1"/>
  <c r="Q312" i="1"/>
  <c r="T312" i="1" s="1"/>
  <c r="D266" i="1"/>
  <c r="Q266" i="1"/>
  <c r="T266" i="1" s="1"/>
  <c r="D326" i="1"/>
  <c r="Q326" i="1"/>
  <c r="T326" i="1" s="1"/>
  <c r="D270" i="1"/>
  <c r="Q270" i="1"/>
  <c r="T270" i="1" s="1"/>
  <c r="D328" i="1"/>
  <c r="E328" i="1" s="1"/>
  <c r="Q328" i="1"/>
  <c r="T328" i="1" s="1"/>
  <c r="D282" i="1"/>
  <c r="E282" i="1" s="1"/>
  <c r="Q282" i="1"/>
  <c r="T282" i="1" s="1"/>
  <c r="D236" i="1"/>
  <c r="Q236" i="1"/>
  <c r="T236" i="1" s="1"/>
  <c r="D278" i="1"/>
  <c r="E278" i="1" s="1"/>
  <c r="Q278" i="1"/>
  <c r="T278" i="1" s="1"/>
  <c r="D240" i="1"/>
  <c r="E240" i="1" s="1"/>
  <c r="Q240" i="1"/>
  <c r="T240" i="1" s="1"/>
  <c r="D290" i="1"/>
  <c r="Q290" i="1"/>
  <c r="T290" i="1" s="1"/>
  <c r="D244" i="1"/>
  <c r="Q244" i="1"/>
  <c r="T244" i="1" s="1"/>
  <c r="D286" i="1"/>
  <c r="Q286" i="1"/>
  <c r="T286" i="1" s="1"/>
  <c r="D248" i="1"/>
  <c r="E248" i="1" s="1"/>
  <c r="Q248" i="1"/>
  <c r="T248" i="1" s="1"/>
  <c r="D306" i="1"/>
  <c r="Q306" i="1"/>
  <c r="T306" i="1" s="1"/>
  <c r="D252" i="1"/>
  <c r="Q252" i="1"/>
  <c r="T252" i="1" s="1"/>
  <c r="D238" i="1"/>
  <c r="U238" i="1" s="1"/>
  <c r="Q238" i="1"/>
  <c r="T238" i="1" s="1"/>
  <c r="D264" i="1"/>
  <c r="E264" i="1" s="1"/>
  <c r="Q264" i="1"/>
  <c r="T264" i="1" s="1"/>
  <c r="D322" i="1"/>
  <c r="E322" i="1" s="1"/>
  <c r="Q322" i="1"/>
  <c r="T322" i="1" s="1"/>
  <c r="D268" i="1"/>
  <c r="Q268" i="1"/>
  <c r="T268" i="1" s="1"/>
  <c r="D246" i="1"/>
  <c r="Q246" i="1"/>
  <c r="T246" i="1" s="1"/>
  <c r="D272" i="1"/>
  <c r="U272" i="1" s="1"/>
  <c r="Q272" i="1"/>
  <c r="T272" i="1" s="1"/>
  <c r="D318" i="1"/>
  <c r="Q318" i="1"/>
  <c r="T318" i="1" s="1"/>
  <c r="D276" i="1"/>
  <c r="Q276" i="1"/>
  <c r="T276" i="1" s="1"/>
  <c r="D254" i="1"/>
  <c r="E254" i="1" s="1"/>
  <c r="Q254" i="1"/>
  <c r="T254" i="1" s="1"/>
  <c r="D288" i="1"/>
  <c r="E288" i="1" s="1"/>
  <c r="Q288" i="1"/>
  <c r="T288" i="1" s="1"/>
  <c r="D259" i="1"/>
  <c r="Q259" i="1"/>
  <c r="T259" i="1" s="1"/>
  <c r="D284" i="1"/>
  <c r="Q284" i="1"/>
  <c r="T284" i="1" s="1"/>
  <c r="D262" i="1"/>
  <c r="U262" i="1" s="1"/>
  <c r="Q262" i="1"/>
  <c r="T262" i="1" s="1"/>
  <c r="D304" i="1"/>
  <c r="E304" i="1" s="1"/>
  <c r="Q304" i="1"/>
  <c r="T304" i="1" s="1"/>
  <c r="D283" i="1"/>
  <c r="Q283" i="1"/>
  <c r="T283" i="1" s="1"/>
  <c r="D300" i="1"/>
  <c r="U300" i="1" s="1"/>
  <c r="Q300" i="1"/>
  <c r="T300" i="1" s="1"/>
  <c r="D302" i="1"/>
  <c r="E302" i="1" s="1"/>
  <c r="Q302" i="1"/>
  <c r="T302" i="1" s="1"/>
  <c r="D320" i="1"/>
  <c r="U320" i="1" s="1"/>
  <c r="Q320" i="1"/>
  <c r="T320" i="1" s="1"/>
  <c r="D299" i="1"/>
  <c r="Q299" i="1"/>
  <c r="T299" i="1" s="1"/>
  <c r="D316" i="1"/>
  <c r="E316" i="1" s="1"/>
  <c r="Q316" i="1"/>
  <c r="T316" i="1" s="1"/>
  <c r="D255" i="1"/>
  <c r="E255" i="1" s="1"/>
  <c r="Q255" i="1"/>
  <c r="T255" i="1" s="1"/>
  <c r="D265" i="1"/>
  <c r="E265" i="1" s="1"/>
  <c r="Q265" i="1"/>
  <c r="T265" i="1" s="1"/>
  <c r="D315" i="1"/>
  <c r="Q315" i="1"/>
  <c r="T315" i="1" s="1"/>
  <c r="D261" i="1"/>
  <c r="E261" i="1" s="1"/>
  <c r="Q261" i="1"/>
  <c r="T261" i="1" s="1"/>
  <c r="D271" i="1"/>
  <c r="E271" i="1" s="1"/>
  <c r="Q271" i="1"/>
  <c r="T271" i="1" s="1"/>
  <c r="D289" i="1"/>
  <c r="U289" i="1" s="1"/>
  <c r="Q289" i="1"/>
  <c r="T289" i="1" s="1"/>
  <c r="D323" i="1"/>
  <c r="Q323" i="1"/>
  <c r="T323" i="1" s="1"/>
  <c r="D293" i="1"/>
  <c r="E293" i="1" s="1"/>
  <c r="Q293" i="1"/>
  <c r="T293" i="1" s="1"/>
  <c r="D287" i="1"/>
  <c r="E287" i="1" s="1"/>
  <c r="Q287" i="1"/>
  <c r="T287" i="1" s="1"/>
  <c r="D313" i="1"/>
  <c r="E313" i="1" s="1"/>
  <c r="Q313" i="1"/>
  <c r="T313" i="1" s="1"/>
  <c r="D332" i="1"/>
  <c r="Q332" i="1"/>
  <c r="T332" i="1" s="1"/>
  <c r="D309" i="1"/>
  <c r="E309" i="1" s="1"/>
  <c r="Q309" i="1"/>
  <c r="T309" i="1" s="1"/>
  <c r="D303" i="1"/>
  <c r="Q303" i="1"/>
  <c r="T303" i="1" s="1"/>
  <c r="D329" i="1"/>
  <c r="U329" i="1" s="1"/>
  <c r="Q329" i="1"/>
  <c r="T329" i="1" s="1"/>
  <c r="D235" i="1"/>
  <c r="U235" i="1" s="1"/>
  <c r="Q235" i="1"/>
  <c r="T235" i="1" s="1"/>
  <c r="D325" i="1"/>
  <c r="Q325" i="1"/>
  <c r="T325" i="1" s="1"/>
  <c r="D319" i="1"/>
  <c r="U319" i="1" s="1"/>
  <c r="Q319" i="1"/>
  <c r="T319" i="1" s="1"/>
  <c r="D241" i="1"/>
  <c r="U241" i="1" s="1"/>
  <c r="Q241" i="1"/>
  <c r="T241" i="1" s="1"/>
  <c r="D243" i="1"/>
  <c r="Q243" i="1"/>
  <c r="T243" i="1" s="1"/>
  <c r="D294" i="1"/>
  <c r="E294" i="1" s="1"/>
  <c r="Q294" i="1"/>
  <c r="T294" i="1" s="1"/>
  <c r="D239" i="1"/>
  <c r="E239" i="1" s="1"/>
  <c r="Q239" i="1"/>
  <c r="T239" i="1" s="1"/>
  <c r="D249" i="1"/>
  <c r="E249" i="1" s="1"/>
  <c r="Q249" i="1"/>
  <c r="T249" i="1" s="1"/>
  <c r="D251" i="1"/>
  <c r="E251" i="1" s="1"/>
  <c r="Q251" i="1"/>
  <c r="T251" i="1" s="1"/>
  <c r="D237" i="1"/>
  <c r="E237" i="1" s="1"/>
  <c r="Q237" i="1"/>
  <c r="T237" i="1" s="1"/>
  <c r="D247" i="1"/>
  <c r="E247" i="1" s="1"/>
  <c r="Q247" i="1"/>
  <c r="T247" i="1" s="1"/>
  <c r="D257" i="1"/>
  <c r="E257" i="1" s="1"/>
  <c r="Q257" i="1"/>
  <c r="T257" i="1" s="1"/>
  <c r="D267" i="1"/>
  <c r="Q267" i="1"/>
  <c r="T267" i="1" s="1"/>
  <c r="D245" i="1"/>
  <c r="E245" i="1" s="1"/>
  <c r="Q245" i="1"/>
  <c r="T245" i="1" s="1"/>
  <c r="D263" i="1"/>
  <c r="U263" i="1" s="1"/>
  <c r="Q263" i="1"/>
  <c r="T263" i="1" s="1"/>
  <c r="D273" i="1"/>
  <c r="U273" i="1" s="1"/>
  <c r="Q273" i="1"/>
  <c r="T273" i="1" s="1"/>
  <c r="D274" i="1"/>
  <c r="U274" i="1" s="1"/>
  <c r="Q274" i="1"/>
  <c r="T274" i="1" s="1"/>
  <c r="D275" i="1"/>
  <c r="E275" i="1" s="1"/>
  <c r="Q275" i="1"/>
  <c r="T275" i="1" s="1"/>
  <c r="D253" i="1"/>
  <c r="U253" i="1" s="1"/>
  <c r="Q253" i="1"/>
  <c r="T253" i="1" s="1"/>
  <c r="D279" i="1"/>
  <c r="U279" i="1" s="1"/>
  <c r="Q279" i="1"/>
  <c r="T279" i="1" s="1"/>
  <c r="D281" i="1"/>
  <c r="Q281" i="1"/>
  <c r="T281" i="1" s="1"/>
  <c r="D298" i="1"/>
  <c r="U298" i="1" s="1"/>
  <c r="Q298" i="1"/>
  <c r="T298" i="1" s="1"/>
  <c r="D291" i="1"/>
  <c r="E291" i="1" s="1"/>
  <c r="Q291" i="1"/>
  <c r="T291" i="1" s="1"/>
  <c r="D269" i="1"/>
  <c r="E269" i="1" s="1"/>
  <c r="Q269" i="1"/>
  <c r="T269" i="1" s="1"/>
  <c r="D295" i="1"/>
  <c r="E295" i="1" s="1"/>
  <c r="Q295" i="1"/>
  <c r="T295" i="1" s="1"/>
  <c r="D297" i="1"/>
  <c r="U297" i="1" s="1"/>
  <c r="Q297" i="1"/>
  <c r="T297" i="1" s="1"/>
  <c r="D314" i="1"/>
  <c r="E314" i="1" s="1"/>
  <c r="Q314" i="1"/>
  <c r="T314" i="1" s="1"/>
  <c r="D307" i="1"/>
  <c r="E307" i="1" s="1"/>
  <c r="Q307" i="1"/>
  <c r="T307" i="1" s="1"/>
  <c r="D277" i="1"/>
  <c r="U277" i="1" s="1"/>
  <c r="Q277" i="1"/>
  <c r="T277" i="1" s="1"/>
  <c r="D311" i="1"/>
  <c r="U311" i="1" s="1"/>
  <c r="Q311" i="1"/>
  <c r="T311" i="1" s="1"/>
  <c r="D305" i="1"/>
  <c r="E305" i="1" s="1"/>
  <c r="Q305" i="1"/>
  <c r="T305" i="1" s="1"/>
  <c r="D330" i="1"/>
  <c r="E330" i="1" s="1"/>
  <c r="Q330" i="1"/>
  <c r="T330" i="1" s="1"/>
  <c r="D331" i="1"/>
  <c r="E331" i="1" s="1"/>
  <c r="Q331" i="1"/>
  <c r="T331" i="1" s="1"/>
  <c r="D285" i="1"/>
  <c r="U285" i="1" s="1"/>
  <c r="Q285" i="1"/>
  <c r="T285" i="1" s="1"/>
  <c r="D327" i="1"/>
  <c r="E327" i="1" s="1"/>
  <c r="Q327" i="1"/>
  <c r="T327" i="1" s="1"/>
  <c r="D321" i="1"/>
  <c r="E321" i="1" s="1"/>
  <c r="Q321" i="1"/>
  <c r="T321" i="1" s="1"/>
  <c r="U286" i="1"/>
  <c r="E286" i="1"/>
  <c r="E235" i="1"/>
  <c r="E234" i="1"/>
  <c r="U234" i="1"/>
  <c r="E242" i="1"/>
  <c r="U242" i="1"/>
  <c r="U250" i="1"/>
  <c r="E250" i="1"/>
  <c r="E258" i="1"/>
  <c r="U258" i="1"/>
  <c r="E266" i="1"/>
  <c r="U266" i="1"/>
  <c r="U282" i="1"/>
  <c r="U260" i="1"/>
  <c r="E260" i="1"/>
  <c r="E323" i="1"/>
  <c r="U323" i="1"/>
  <c r="E290" i="1"/>
  <c r="U290" i="1"/>
  <c r="E292" i="1"/>
  <c r="U292" i="1"/>
  <c r="E306" i="1"/>
  <c r="U306" i="1"/>
  <c r="U308" i="1"/>
  <c r="E308" i="1"/>
  <c r="E276" i="1"/>
  <c r="U276" i="1"/>
  <c r="U322" i="1"/>
  <c r="E324" i="1"/>
  <c r="U324" i="1"/>
  <c r="E326" i="1"/>
  <c r="U326" i="1"/>
  <c r="E301" i="1"/>
  <c r="U301" i="1"/>
  <c r="E259" i="1"/>
  <c r="U259" i="1"/>
  <c r="U317" i="1"/>
  <c r="E317" i="1"/>
  <c r="E283" i="1"/>
  <c r="U283" i="1"/>
  <c r="U295" i="1"/>
  <c r="E281" i="1"/>
  <c r="U281" i="1"/>
  <c r="E299" i="1"/>
  <c r="U299" i="1"/>
  <c r="E244" i="1"/>
  <c r="U244" i="1"/>
  <c r="E252" i="1"/>
  <c r="U252" i="1"/>
  <c r="U310" i="1"/>
  <c r="E310" i="1"/>
  <c r="E318" i="1"/>
  <c r="U318" i="1"/>
  <c r="E268" i="1"/>
  <c r="U268" i="1"/>
  <c r="E270" i="1"/>
  <c r="U270" i="1"/>
  <c r="U256" i="1"/>
  <c r="U315" i="1"/>
  <c r="E315" i="1"/>
  <c r="U303" i="1"/>
  <c r="E303" i="1"/>
  <c r="E325" i="1"/>
  <c r="U325" i="1"/>
  <c r="U243" i="1"/>
  <c r="E243" i="1"/>
  <c r="U236" i="1"/>
  <c r="E236" i="1"/>
  <c r="U332" i="1"/>
  <c r="E332" i="1"/>
  <c r="U267" i="1"/>
  <c r="E267" i="1"/>
  <c r="E246" i="1"/>
  <c r="U246" i="1"/>
  <c r="U291" i="1"/>
  <c r="U284" i="1"/>
  <c r="E284" i="1"/>
  <c r="E277" i="1"/>
  <c r="O214" i="1"/>
  <c r="U214" i="1"/>
  <c r="U194" i="1"/>
  <c r="O170" i="1"/>
  <c r="U170" i="1"/>
  <c r="U192" i="1"/>
  <c r="O168" i="1"/>
  <c r="U168" i="1"/>
  <c r="U196" i="1"/>
  <c r="O154" i="1"/>
  <c r="U154" i="1"/>
  <c r="O166" i="1"/>
  <c r="U166" i="1"/>
  <c r="E170" i="1"/>
  <c r="E194" i="1"/>
  <c r="E222" i="1"/>
  <c r="F222" i="1" s="1"/>
  <c r="E168" i="1"/>
  <c r="E184" i="1"/>
  <c r="F184" i="1" s="1"/>
  <c r="E208" i="1"/>
  <c r="F208" i="1" s="1"/>
  <c r="E192" i="1"/>
  <c r="O159" i="1"/>
  <c r="O217" i="1"/>
  <c r="O212" i="1"/>
  <c r="O213" i="1"/>
  <c r="O142" i="1"/>
  <c r="O172" i="1"/>
  <c r="O164" i="1"/>
  <c r="O141" i="1"/>
  <c r="O203" i="1"/>
  <c r="O151" i="1"/>
  <c r="O171" i="1"/>
  <c r="O140" i="1"/>
  <c r="O144" i="1"/>
  <c r="O207" i="1"/>
  <c r="O229" i="1"/>
  <c r="O204" i="1"/>
  <c r="O211" i="1"/>
  <c r="O227" i="1"/>
  <c r="O223" i="1"/>
  <c r="O201" i="1"/>
  <c r="O165" i="1"/>
  <c r="O169" i="1"/>
  <c r="O158" i="1"/>
  <c r="O218" i="1"/>
  <c r="O226" i="1"/>
  <c r="O209" i="1"/>
  <c r="O156" i="1"/>
  <c r="O152" i="1"/>
  <c r="O202" i="1"/>
  <c r="O149" i="1"/>
  <c r="E154" i="1"/>
  <c r="O232" i="1"/>
  <c r="O221" i="1"/>
  <c r="O216" i="1"/>
  <c r="O143" i="1"/>
  <c r="O205" i="1"/>
  <c r="O220" i="1"/>
  <c r="O163" i="1"/>
  <c r="O153" i="1"/>
  <c r="O148" i="1"/>
  <c r="O162" i="1"/>
  <c r="O228" i="1"/>
  <c r="E190" i="1"/>
  <c r="F190" i="1" s="1"/>
  <c r="O206" i="1"/>
  <c r="O200" i="1"/>
  <c r="E160" i="1"/>
  <c r="F160" i="1" s="1"/>
  <c r="O215" i="1"/>
  <c r="O174" i="1"/>
  <c r="E214" i="1"/>
  <c r="E230" i="1"/>
  <c r="F230" i="1" s="1"/>
  <c r="O225" i="1"/>
  <c r="O219" i="1"/>
  <c r="O155" i="1"/>
  <c r="O233" i="1"/>
  <c r="O157" i="1"/>
  <c r="O199" i="1"/>
  <c r="O167" i="1"/>
  <c r="O146" i="1"/>
  <c r="O224" i="1"/>
  <c r="E166" i="1"/>
  <c r="O150" i="1"/>
  <c r="O231" i="1"/>
  <c r="O173" i="1"/>
  <c r="O145" i="1"/>
  <c r="E196" i="1"/>
  <c r="O161" i="1"/>
  <c r="O147" i="1"/>
  <c r="O210" i="1"/>
  <c r="U114" i="1"/>
  <c r="O114" i="1"/>
  <c r="U115" i="1"/>
  <c r="O115" i="1"/>
  <c r="U129" i="1"/>
  <c r="O129" i="1"/>
  <c r="U126" i="1"/>
  <c r="O126" i="1"/>
  <c r="O132" i="1"/>
  <c r="U132" i="1"/>
  <c r="U135" i="1"/>
  <c r="O135" i="1"/>
  <c r="U112" i="1"/>
  <c r="O112" i="1"/>
  <c r="O116" i="1"/>
  <c r="U116" i="1"/>
  <c r="U137" i="1"/>
  <c r="O137" i="1"/>
  <c r="O120" i="1"/>
  <c r="U120" i="1"/>
  <c r="O130" i="1"/>
  <c r="U130" i="1"/>
  <c r="O131" i="1"/>
  <c r="U131" i="1"/>
  <c r="U117" i="1"/>
  <c r="O117" i="1"/>
  <c r="O122" i="1"/>
  <c r="U122" i="1"/>
  <c r="U113" i="1"/>
  <c r="O113" i="1"/>
  <c r="U127" i="1"/>
  <c r="O127" i="1"/>
  <c r="O118" i="1"/>
  <c r="U118" i="1"/>
  <c r="U133" i="1"/>
  <c r="O133" i="1"/>
  <c r="U128" i="1"/>
  <c r="O128" i="1"/>
  <c r="U134" i="1"/>
  <c r="O134" i="1"/>
  <c r="O119" i="1"/>
  <c r="U119" i="1"/>
  <c r="U136" i="1"/>
  <c r="O136" i="1"/>
  <c r="O121" i="1"/>
  <c r="U121" i="1"/>
  <c r="O124" i="1"/>
  <c r="U124" i="1"/>
  <c r="O123" i="1"/>
  <c r="U123" i="1"/>
  <c r="D104" i="1"/>
  <c r="D111" i="1"/>
  <c r="U125" i="1"/>
  <c r="O125" i="1"/>
  <c r="D102" i="1"/>
  <c r="D105" i="1"/>
  <c r="D108" i="1"/>
  <c r="U139" i="1"/>
  <c r="O139" i="1"/>
  <c r="D106" i="1"/>
  <c r="D109" i="1"/>
  <c r="D103" i="1"/>
  <c r="D107" i="1"/>
  <c r="D110" i="1"/>
  <c r="U138" i="1"/>
  <c r="O138" i="1"/>
  <c r="D101" i="1"/>
  <c r="C3" i="1"/>
  <c r="C4" i="1"/>
  <c r="M4" i="1" s="1"/>
  <c r="C5" i="1"/>
  <c r="M5" i="1" s="1"/>
  <c r="C6" i="1"/>
  <c r="M6" i="1" s="1"/>
  <c r="C7" i="1"/>
  <c r="M7" i="1" s="1"/>
  <c r="C8" i="1"/>
  <c r="M8" i="1" s="1"/>
  <c r="D8" i="1" s="1"/>
  <c r="C9" i="1"/>
  <c r="M9" i="1" s="1"/>
  <c r="C10" i="1"/>
  <c r="M10" i="1" s="1"/>
  <c r="C11" i="1"/>
  <c r="M11" i="1" s="1"/>
  <c r="C12" i="1"/>
  <c r="M12" i="1" s="1"/>
  <c r="C13" i="1"/>
  <c r="M13" i="1" s="1"/>
  <c r="C14" i="1"/>
  <c r="M14" i="1" s="1"/>
  <c r="C15" i="1"/>
  <c r="M15" i="1" s="1"/>
  <c r="C16" i="1"/>
  <c r="M16" i="1" s="1"/>
  <c r="C17" i="1"/>
  <c r="M17" i="1" s="1"/>
  <c r="C18" i="1"/>
  <c r="M18" i="1" s="1"/>
  <c r="C19" i="1"/>
  <c r="M19" i="1" s="1"/>
  <c r="C20" i="1"/>
  <c r="M20" i="1" s="1"/>
  <c r="C21" i="1"/>
  <c r="M21" i="1" s="1"/>
  <c r="C22" i="1"/>
  <c r="M22" i="1" s="1"/>
  <c r="C23" i="1"/>
  <c r="M23" i="1" s="1"/>
  <c r="C24" i="1"/>
  <c r="M24" i="1" s="1"/>
  <c r="C25" i="1"/>
  <c r="M25" i="1" s="1"/>
  <c r="C26" i="1"/>
  <c r="M26" i="1" s="1"/>
  <c r="C27" i="1"/>
  <c r="M27" i="1" s="1"/>
  <c r="C28" i="1"/>
  <c r="M28" i="1" s="1"/>
  <c r="C29" i="1"/>
  <c r="M29" i="1" s="1"/>
  <c r="C30" i="1"/>
  <c r="M30" i="1" s="1"/>
  <c r="C31" i="1"/>
  <c r="M31" i="1" s="1"/>
  <c r="C32" i="1"/>
  <c r="M32" i="1" s="1"/>
  <c r="C33" i="1"/>
  <c r="M33" i="1" s="1"/>
  <c r="C34" i="1"/>
  <c r="M34" i="1" s="1"/>
  <c r="C35" i="1"/>
  <c r="M35" i="1" s="1"/>
  <c r="C36" i="1"/>
  <c r="M36" i="1" s="1"/>
  <c r="C37" i="1"/>
  <c r="M37" i="1" s="1"/>
  <c r="C38" i="1"/>
  <c r="M38" i="1" s="1"/>
  <c r="C39" i="1"/>
  <c r="M39" i="1" s="1"/>
  <c r="C40" i="1"/>
  <c r="M40" i="1" s="1"/>
  <c r="C41" i="1"/>
  <c r="M41" i="1" s="1"/>
  <c r="C42" i="1"/>
  <c r="M42" i="1" s="1"/>
  <c r="C43" i="1"/>
  <c r="M43" i="1" s="1"/>
  <c r="C44" i="1"/>
  <c r="M44" i="1" s="1"/>
  <c r="C45" i="1"/>
  <c r="M45" i="1" s="1"/>
  <c r="C46" i="1"/>
  <c r="M46" i="1" s="1"/>
  <c r="C47" i="1"/>
  <c r="M47" i="1" s="1"/>
  <c r="C48" i="1"/>
  <c r="M48" i="1" s="1"/>
  <c r="C49" i="1"/>
  <c r="M49" i="1" s="1"/>
  <c r="C50" i="1"/>
  <c r="M50" i="1" s="1"/>
  <c r="C51" i="1"/>
  <c r="M51" i="1" s="1"/>
  <c r="C52" i="1"/>
  <c r="M52" i="1" s="1"/>
  <c r="C53" i="1"/>
  <c r="M53" i="1" s="1"/>
  <c r="C54" i="1"/>
  <c r="M54" i="1" s="1"/>
  <c r="C55" i="1"/>
  <c r="M55" i="1" s="1"/>
  <c r="C56" i="1"/>
  <c r="M56" i="1" s="1"/>
  <c r="C57" i="1"/>
  <c r="M57" i="1" s="1"/>
  <c r="C58" i="1"/>
  <c r="M58" i="1" s="1"/>
  <c r="C59" i="1"/>
  <c r="M59" i="1" s="1"/>
  <c r="C60" i="1"/>
  <c r="M60" i="1" s="1"/>
  <c r="C61" i="1"/>
  <c r="M61" i="1" s="1"/>
  <c r="C62" i="1"/>
  <c r="M62" i="1" s="1"/>
  <c r="C63" i="1"/>
  <c r="M63" i="1" s="1"/>
  <c r="C64" i="1"/>
  <c r="M64" i="1" s="1"/>
  <c r="C65" i="1"/>
  <c r="M65" i="1" s="1"/>
  <c r="C66" i="1"/>
  <c r="M66" i="1" s="1"/>
  <c r="C67" i="1"/>
  <c r="M67" i="1" s="1"/>
  <c r="C68" i="1"/>
  <c r="M68" i="1" s="1"/>
  <c r="C69" i="1"/>
  <c r="M69" i="1" s="1"/>
  <c r="C70" i="1"/>
  <c r="M70" i="1" s="1"/>
  <c r="C71" i="1"/>
  <c r="M71" i="1" s="1"/>
  <c r="C72" i="1"/>
  <c r="M72" i="1" s="1"/>
  <c r="C73" i="1"/>
  <c r="M73" i="1" s="1"/>
  <c r="C74" i="1"/>
  <c r="M74" i="1" s="1"/>
  <c r="C75" i="1"/>
  <c r="M75" i="1" s="1"/>
  <c r="C76" i="1"/>
  <c r="M76" i="1" s="1"/>
  <c r="C77" i="1"/>
  <c r="M77" i="1" s="1"/>
  <c r="C78" i="1"/>
  <c r="M78" i="1" s="1"/>
  <c r="C79" i="1"/>
  <c r="M79" i="1" s="1"/>
  <c r="C80" i="1"/>
  <c r="M80" i="1" s="1"/>
  <c r="C81" i="1"/>
  <c r="M81" i="1" s="1"/>
  <c r="C82" i="1"/>
  <c r="M82" i="1" s="1"/>
  <c r="C83" i="1"/>
  <c r="M83" i="1" s="1"/>
  <c r="C84" i="1"/>
  <c r="M84" i="1" s="1"/>
  <c r="C85" i="1"/>
  <c r="M85" i="1" s="1"/>
  <c r="C86" i="1"/>
  <c r="M86" i="1" s="1"/>
  <c r="C87" i="1"/>
  <c r="M87" i="1" s="1"/>
  <c r="C88" i="1"/>
  <c r="M88" i="1" s="1"/>
  <c r="C89" i="1"/>
  <c r="M89" i="1" s="1"/>
  <c r="C90" i="1"/>
  <c r="M90" i="1" s="1"/>
  <c r="C91" i="1"/>
  <c r="M91" i="1" s="1"/>
  <c r="C92" i="1"/>
  <c r="M92" i="1" s="1"/>
  <c r="C93" i="1"/>
  <c r="M93" i="1" s="1"/>
  <c r="C94" i="1"/>
  <c r="M94" i="1" s="1"/>
  <c r="C95" i="1"/>
  <c r="M95" i="1" s="1"/>
  <c r="C96" i="1"/>
  <c r="M96" i="1" s="1"/>
  <c r="C97" i="1"/>
  <c r="M97" i="1" s="1"/>
  <c r="C98" i="1"/>
  <c r="M98" i="1" s="1"/>
  <c r="C99" i="1"/>
  <c r="M99" i="1" s="1"/>
  <c r="C100" i="1"/>
  <c r="M100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D55" i="1"/>
  <c r="U237" i="1" l="1"/>
  <c r="U327" i="1"/>
  <c r="U248" i="1"/>
  <c r="U247" i="1"/>
  <c r="U321" i="1"/>
  <c r="D67" i="1"/>
  <c r="U254" i="1"/>
  <c r="U328" i="1"/>
  <c r="F328" i="1" s="1"/>
  <c r="U280" i="1"/>
  <c r="U316" i="1"/>
  <c r="F316" i="1" s="1"/>
  <c r="U288" i="1"/>
  <c r="E297" i="1"/>
  <c r="U255" i="1"/>
  <c r="U261" i="1"/>
  <c r="U257" i="1"/>
  <c r="E298" i="1"/>
  <c r="F298" i="1" s="1"/>
  <c r="U294" i="1"/>
  <c r="U312" i="1"/>
  <c r="F312" i="1" s="1"/>
  <c r="U265" i="1"/>
  <c r="U251" i="1"/>
  <c r="E329" i="1"/>
  <c r="F329" i="1" s="1"/>
  <c r="U269" i="1"/>
  <c r="U309" i="1"/>
  <c r="U278" i="1"/>
  <c r="F278" i="1" s="1"/>
  <c r="V278" i="1" s="1"/>
  <c r="E273" i="1"/>
  <c r="U305" i="1"/>
  <c r="F305" i="1" s="1"/>
  <c r="E263" i="1"/>
  <c r="E300" i="1"/>
  <c r="U287" i="1"/>
  <c r="F287" i="1" s="1"/>
  <c r="U333" i="1"/>
  <c r="U302" i="1"/>
  <c r="E285" i="1"/>
  <c r="F285" i="1" s="1"/>
  <c r="E289" i="1"/>
  <c r="U264" i="1"/>
  <c r="F264" i="1" s="1"/>
  <c r="E253" i="1"/>
  <c r="U331" i="1"/>
  <c r="E311" i="1"/>
  <c r="F260" i="1"/>
  <c r="E241" i="1"/>
  <c r="E319" i="1"/>
  <c r="F319" i="1" s="1"/>
  <c r="F315" i="1"/>
  <c r="V315" i="1" s="1"/>
  <c r="F332" i="1"/>
  <c r="V332" i="1" s="1"/>
  <c r="U275" i="1"/>
  <c r="U245" i="1"/>
  <c r="F245" i="1" s="1"/>
  <c r="U314" i="1"/>
  <c r="F314" i="1" s="1"/>
  <c r="U307" i="1"/>
  <c r="U249" i="1"/>
  <c r="F249" i="1" s="1"/>
  <c r="U330" i="1"/>
  <c r="F330" i="1" s="1"/>
  <c r="U313" i="1"/>
  <c r="E320" i="1"/>
  <c r="F320" i="1" s="1"/>
  <c r="V320" i="1" s="1"/>
  <c r="E296" i="1"/>
  <c r="F243" i="1"/>
  <c r="E279" i="1"/>
  <c r="F279" i="1" s="1"/>
  <c r="V279" i="1" s="1"/>
  <c r="F317" i="1"/>
  <c r="F250" i="1"/>
  <c r="V250" i="1" s="1"/>
  <c r="U239" i="1"/>
  <c r="F239" i="1" s="1"/>
  <c r="U304" i="1"/>
  <c r="F304" i="1" s="1"/>
  <c r="E262" i="1"/>
  <c r="F262" i="1" s="1"/>
  <c r="F308" i="1"/>
  <c r="V308" i="1" s="1"/>
  <c r="U271" i="1"/>
  <c r="F271" i="1" s="1"/>
  <c r="U293" i="1"/>
  <c r="F293" i="1" s="1"/>
  <c r="E238" i="1"/>
  <c r="U240" i="1"/>
  <c r="F240" i="1" s="1"/>
  <c r="E272" i="1"/>
  <c r="F272" i="1" s="1"/>
  <c r="E274" i="1"/>
  <c r="F274" i="1" s="1"/>
  <c r="F251" i="1"/>
  <c r="V251" i="1" s="1"/>
  <c r="F267" i="1"/>
  <c r="V267" i="1" s="1"/>
  <c r="F303" i="1"/>
  <c r="V303" i="1" s="1"/>
  <c r="F310" i="1"/>
  <c r="V310" i="1" s="1"/>
  <c r="F255" i="1"/>
  <c r="V255" i="1" s="1"/>
  <c r="F294" i="1"/>
  <c r="V294" i="1" s="1"/>
  <c r="V208" i="1"/>
  <c r="G208" i="1" s="1"/>
  <c r="H208" i="1" s="1"/>
  <c r="I208" i="1" s="1"/>
  <c r="J208" i="1" s="1"/>
  <c r="R208" i="1" s="1"/>
  <c r="V184" i="1"/>
  <c r="G184" i="1" s="1"/>
  <c r="H184" i="1" s="1"/>
  <c r="I184" i="1" s="1"/>
  <c r="J184" i="1" s="1"/>
  <c r="R184" i="1" s="1"/>
  <c r="F273" i="1"/>
  <c r="V160" i="1"/>
  <c r="G160" i="1" s="1"/>
  <c r="H160" i="1" s="1"/>
  <c r="I160" i="1" s="1"/>
  <c r="J160" i="1" s="1"/>
  <c r="R160" i="1" s="1"/>
  <c r="V222" i="1"/>
  <c r="G222" i="1" s="1"/>
  <c r="H222" i="1" s="1"/>
  <c r="I222" i="1" s="1"/>
  <c r="J222" i="1" s="1"/>
  <c r="R222" i="1" s="1"/>
  <c r="V243" i="1"/>
  <c r="V317" i="1"/>
  <c r="V260" i="1"/>
  <c r="V190" i="1"/>
  <c r="G190" i="1" s="1"/>
  <c r="H190" i="1" s="1"/>
  <c r="I190" i="1" s="1"/>
  <c r="J190" i="1" s="1"/>
  <c r="R190" i="1" s="1"/>
  <c r="V230" i="1"/>
  <c r="G230" i="1" s="1"/>
  <c r="H230" i="1" s="1"/>
  <c r="I230" i="1" s="1"/>
  <c r="J230" i="1" s="1"/>
  <c r="R230" i="1" s="1"/>
  <c r="F291" i="1"/>
  <c r="F327" i="1"/>
  <c r="F301" i="1"/>
  <c r="F331" i="1"/>
  <c r="F246" i="1"/>
  <c r="F256" i="1"/>
  <c r="F281" i="1"/>
  <c r="F247" i="1"/>
  <c r="F292" i="1"/>
  <c r="F270" i="1"/>
  <c r="F295" i="1"/>
  <c r="F290" i="1"/>
  <c r="F307" i="1"/>
  <c r="F275" i="1"/>
  <c r="F254" i="1"/>
  <c r="F268" i="1"/>
  <c r="F283" i="1"/>
  <c r="F324" i="1"/>
  <c r="F323" i="1"/>
  <c r="F258" i="1"/>
  <c r="F234" i="1"/>
  <c r="F261" i="1"/>
  <c r="F322" i="1"/>
  <c r="F318" i="1"/>
  <c r="F313" i="1"/>
  <c r="F276" i="1"/>
  <c r="F269" i="1"/>
  <c r="F236" i="1"/>
  <c r="F325" i="1"/>
  <c r="F241" i="1"/>
  <c r="F237" i="1"/>
  <c r="F284" i="1"/>
  <c r="F259" i="1"/>
  <c r="F282" i="1"/>
  <c r="F309" i="1"/>
  <c r="F252" i="1"/>
  <c r="F257" i="1"/>
  <c r="F289" i="1"/>
  <c r="F300" i="1"/>
  <c r="F248" i="1"/>
  <c r="F302" i="1"/>
  <c r="F333" i="1"/>
  <c r="F297" i="1"/>
  <c r="F263" i="1"/>
  <c r="F306" i="1"/>
  <c r="F253" i="1"/>
  <c r="F235" i="1"/>
  <c r="F296" i="1"/>
  <c r="F277" i="1"/>
  <c r="F280" i="1"/>
  <c r="F311" i="1"/>
  <c r="F238" i="1"/>
  <c r="F244" i="1"/>
  <c r="F326" i="1"/>
  <c r="F266" i="1"/>
  <c r="F242" i="1"/>
  <c r="F286" i="1"/>
  <c r="F321" i="1"/>
  <c r="F299" i="1"/>
  <c r="F265" i="1"/>
  <c r="F288" i="1"/>
  <c r="F168" i="1"/>
  <c r="F214" i="1"/>
  <c r="F196" i="1"/>
  <c r="F154" i="1"/>
  <c r="F192" i="1"/>
  <c r="F194" i="1"/>
  <c r="F166" i="1"/>
  <c r="F170" i="1"/>
  <c r="M3" i="1"/>
  <c r="Q3" i="1" s="1"/>
  <c r="E210" i="1"/>
  <c r="F210" i="1" s="1"/>
  <c r="E146" i="1"/>
  <c r="F146" i="1" s="1"/>
  <c r="E181" i="1"/>
  <c r="F181" i="1" s="1"/>
  <c r="E147" i="1"/>
  <c r="F147" i="1" s="1"/>
  <c r="E189" i="1"/>
  <c r="F189" i="1" s="1"/>
  <c r="E220" i="1"/>
  <c r="F220" i="1" s="1"/>
  <c r="E167" i="1"/>
  <c r="F167" i="1" s="1"/>
  <c r="E221" i="1"/>
  <c r="F221" i="1" s="1"/>
  <c r="E153" i="1"/>
  <c r="F153" i="1" s="1"/>
  <c r="E197" i="1"/>
  <c r="F197" i="1" s="1"/>
  <c r="E162" i="1"/>
  <c r="F162" i="1" s="1"/>
  <c r="E163" i="1"/>
  <c r="F163" i="1" s="1"/>
  <c r="E232" i="1"/>
  <c r="F232" i="1" s="1"/>
  <c r="E161" i="1"/>
  <c r="F161" i="1" s="1"/>
  <c r="E205" i="1"/>
  <c r="F205" i="1" s="1"/>
  <c r="E178" i="1"/>
  <c r="F178" i="1" s="1"/>
  <c r="E224" i="1"/>
  <c r="F224" i="1" s="1"/>
  <c r="E186" i="1"/>
  <c r="F186" i="1" s="1"/>
  <c r="E143" i="1"/>
  <c r="F143" i="1" s="1"/>
  <c r="E216" i="1"/>
  <c r="F216" i="1" s="1"/>
  <c r="E148" i="1"/>
  <c r="F148" i="1" s="1"/>
  <c r="E175" i="1"/>
  <c r="F175" i="1" s="1"/>
  <c r="E155" i="1"/>
  <c r="F155" i="1" s="1"/>
  <c r="E156" i="1"/>
  <c r="F156" i="1" s="1"/>
  <c r="E201" i="1"/>
  <c r="F201" i="1" s="1"/>
  <c r="E227" i="1"/>
  <c r="F227" i="1" s="1"/>
  <c r="E141" i="1"/>
  <c r="F141" i="1" s="1"/>
  <c r="E149" i="1"/>
  <c r="F149" i="1" s="1"/>
  <c r="E209" i="1"/>
  <c r="F209" i="1" s="1"/>
  <c r="E195" i="1"/>
  <c r="F195" i="1" s="1"/>
  <c r="E182" i="1"/>
  <c r="F182" i="1" s="1"/>
  <c r="E150" i="1"/>
  <c r="F150" i="1" s="1"/>
  <c r="E187" i="1"/>
  <c r="F187" i="1" s="1"/>
  <c r="E171" i="1"/>
  <c r="F171" i="1" s="1"/>
  <c r="E174" i="1"/>
  <c r="F174" i="1" s="1"/>
  <c r="E200" i="1"/>
  <c r="F200" i="1" s="1"/>
  <c r="E202" i="1"/>
  <c r="F202" i="1" s="1"/>
  <c r="E180" i="1"/>
  <c r="F180" i="1" s="1"/>
  <c r="E199" i="1"/>
  <c r="F199" i="1" s="1"/>
  <c r="E176" i="1"/>
  <c r="F176" i="1" s="1"/>
  <c r="E215" i="1"/>
  <c r="F215" i="1" s="1"/>
  <c r="E226" i="1"/>
  <c r="F226" i="1" s="1"/>
  <c r="E223" i="1"/>
  <c r="F223" i="1" s="1"/>
  <c r="E211" i="1"/>
  <c r="F211" i="1" s="1"/>
  <c r="E183" i="1"/>
  <c r="F183" i="1" s="1"/>
  <c r="E219" i="1"/>
  <c r="F219" i="1" s="1"/>
  <c r="E191" i="1"/>
  <c r="F191" i="1" s="1"/>
  <c r="E179" i="1"/>
  <c r="F179" i="1" s="1"/>
  <c r="E218" i="1"/>
  <c r="F218" i="1" s="1"/>
  <c r="E204" i="1"/>
  <c r="F204" i="1" s="1"/>
  <c r="E213" i="1"/>
  <c r="F213" i="1" s="1"/>
  <c r="E157" i="1"/>
  <c r="F157" i="1" s="1"/>
  <c r="E206" i="1"/>
  <c r="F206" i="1" s="1"/>
  <c r="E193" i="1"/>
  <c r="F193" i="1" s="1"/>
  <c r="E158" i="1"/>
  <c r="F158" i="1" s="1"/>
  <c r="E177" i="1"/>
  <c r="F177" i="1" s="1"/>
  <c r="E229" i="1"/>
  <c r="F229" i="1" s="1"/>
  <c r="E164" i="1"/>
  <c r="F164" i="1" s="1"/>
  <c r="E212" i="1"/>
  <c r="F212" i="1" s="1"/>
  <c r="E145" i="1"/>
  <c r="F145" i="1" s="1"/>
  <c r="E233" i="1"/>
  <c r="F233" i="1" s="1"/>
  <c r="E152" i="1"/>
  <c r="F152" i="1" s="1"/>
  <c r="E185" i="1"/>
  <c r="F185" i="1" s="1"/>
  <c r="E207" i="1"/>
  <c r="F207" i="1" s="1"/>
  <c r="E217" i="1"/>
  <c r="F217" i="1" s="1"/>
  <c r="E173" i="1"/>
  <c r="F173" i="1" s="1"/>
  <c r="E225" i="1"/>
  <c r="F225" i="1" s="1"/>
  <c r="E188" i="1"/>
  <c r="F188" i="1" s="1"/>
  <c r="E228" i="1"/>
  <c r="F228" i="1" s="1"/>
  <c r="E198" i="1"/>
  <c r="F198" i="1" s="1"/>
  <c r="E151" i="1"/>
  <c r="F151" i="1" s="1"/>
  <c r="E172" i="1"/>
  <c r="F172" i="1" s="1"/>
  <c r="E169" i="1"/>
  <c r="F169" i="1" s="1"/>
  <c r="E144" i="1"/>
  <c r="F144" i="1" s="1"/>
  <c r="E142" i="1"/>
  <c r="F142" i="1" s="1"/>
  <c r="E159" i="1"/>
  <c r="F159" i="1" s="1"/>
  <c r="E231" i="1"/>
  <c r="F231" i="1" s="1"/>
  <c r="E165" i="1"/>
  <c r="F165" i="1" s="1"/>
  <c r="E140" i="1"/>
  <c r="F140" i="1" s="1"/>
  <c r="E203" i="1"/>
  <c r="F203" i="1" s="1"/>
  <c r="E133" i="1"/>
  <c r="F133" i="1" s="1"/>
  <c r="E118" i="1"/>
  <c r="F118" i="1" s="1"/>
  <c r="E121" i="1"/>
  <c r="F121" i="1" s="1"/>
  <c r="E122" i="1"/>
  <c r="F122" i="1" s="1"/>
  <c r="E137" i="1"/>
  <c r="F137" i="1" s="1"/>
  <c r="U8" i="1"/>
  <c r="E117" i="1"/>
  <c r="F117" i="1" s="1"/>
  <c r="U67" i="1"/>
  <c r="E113" i="1"/>
  <c r="F113" i="1" s="1"/>
  <c r="U55" i="1"/>
  <c r="E120" i="1"/>
  <c r="F120" i="1" s="1"/>
  <c r="E130" i="1"/>
  <c r="F130" i="1" s="1"/>
  <c r="E132" i="1"/>
  <c r="F132" i="1" s="1"/>
  <c r="E126" i="1"/>
  <c r="F126" i="1" s="1"/>
  <c r="E124" i="1"/>
  <c r="F124" i="1" s="1"/>
  <c r="E136" i="1"/>
  <c r="F136" i="1" s="1"/>
  <c r="E116" i="1"/>
  <c r="F116" i="1" s="1"/>
  <c r="E112" i="1"/>
  <c r="F112" i="1" s="1"/>
  <c r="E129" i="1"/>
  <c r="F129" i="1" s="1"/>
  <c r="E139" i="1"/>
  <c r="F139" i="1" s="1"/>
  <c r="E135" i="1"/>
  <c r="F135" i="1" s="1"/>
  <c r="E123" i="1"/>
  <c r="F123" i="1" s="1"/>
  <c r="E115" i="1"/>
  <c r="F115" i="1" s="1"/>
  <c r="E127" i="1"/>
  <c r="F127" i="1" s="1"/>
  <c r="E131" i="1"/>
  <c r="F131" i="1" s="1"/>
  <c r="E119" i="1"/>
  <c r="F119" i="1" s="1"/>
  <c r="E125" i="1"/>
  <c r="F125" i="1" s="1"/>
  <c r="E138" i="1"/>
  <c r="F138" i="1" s="1"/>
  <c r="E128" i="1"/>
  <c r="F128" i="1" s="1"/>
  <c r="E114" i="1"/>
  <c r="F114" i="1" s="1"/>
  <c r="E134" i="1"/>
  <c r="F134" i="1" s="1"/>
  <c r="Y94" i="1"/>
  <c r="Y70" i="1"/>
  <c r="Y46" i="1"/>
  <c r="Q43" i="1"/>
  <c r="T43" i="1" s="1"/>
  <c r="D93" i="1"/>
  <c r="U110" i="1"/>
  <c r="O110" i="1"/>
  <c r="Y41" i="1"/>
  <c r="Q17" i="1"/>
  <c r="T17" i="1" s="1"/>
  <c r="O107" i="1"/>
  <c r="U107" i="1"/>
  <c r="Y89" i="1"/>
  <c r="Q64" i="1"/>
  <c r="Y40" i="1"/>
  <c r="Y16" i="1"/>
  <c r="Q15" i="1"/>
  <c r="T15" i="1" s="1"/>
  <c r="U103" i="1"/>
  <c r="O103" i="1"/>
  <c r="Y37" i="1"/>
  <c r="U109" i="1"/>
  <c r="O109" i="1"/>
  <c r="O106" i="1"/>
  <c r="U106" i="1"/>
  <c r="Q59" i="1"/>
  <c r="D35" i="1"/>
  <c r="D11" i="1"/>
  <c r="Y99" i="1"/>
  <c r="Y60" i="1"/>
  <c r="Y90" i="1"/>
  <c r="Y87" i="1"/>
  <c r="Y81" i="1"/>
  <c r="O108" i="1"/>
  <c r="U108" i="1"/>
  <c r="D56" i="1"/>
  <c r="U105" i="1"/>
  <c r="O105" i="1"/>
  <c r="Y7" i="1"/>
  <c r="U102" i="1"/>
  <c r="O102" i="1"/>
  <c r="Y6" i="1"/>
  <c r="Q29" i="1"/>
  <c r="Q5" i="1"/>
  <c r="T5" i="1" s="1"/>
  <c r="Y100" i="1"/>
  <c r="Y76" i="1"/>
  <c r="Y28" i="1"/>
  <c r="U111" i="1"/>
  <c r="O111" i="1"/>
  <c r="Y74" i="1"/>
  <c r="U101" i="1"/>
  <c r="O101" i="1"/>
  <c r="U104" i="1"/>
  <c r="O104" i="1"/>
  <c r="D96" i="1"/>
  <c r="Y96" i="1"/>
  <c r="Q95" i="1"/>
  <c r="T95" i="1" s="1"/>
  <c r="Y95" i="1"/>
  <c r="Q71" i="1"/>
  <c r="T71" i="1" s="1"/>
  <c r="Y71" i="1"/>
  <c r="Q47" i="1"/>
  <c r="T47" i="1" s="1"/>
  <c r="Y47" i="1"/>
  <c r="D23" i="1"/>
  <c r="Y23" i="1"/>
  <c r="D22" i="1"/>
  <c r="Y22" i="1"/>
  <c r="Q45" i="1"/>
  <c r="Y45" i="1"/>
  <c r="Q21" i="1"/>
  <c r="T21" i="1" s="1"/>
  <c r="Y21" i="1"/>
  <c r="D69" i="1"/>
  <c r="Y69" i="1"/>
  <c r="Q92" i="1"/>
  <c r="T92" i="1" s="1"/>
  <c r="Y92" i="1"/>
  <c r="Q68" i="1"/>
  <c r="T68" i="1" s="1"/>
  <c r="Y68" i="1"/>
  <c r="D44" i="1"/>
  <c r="Y44" i="1"/>
  <c r="D20" i="1"/>
  <c r="Y20" i="1"/>
  <c r="Q85" i="1"/>
  <c r="T85" i="1" s="1"/>
  <c r="Y85" i="1"/>
  <c r="Q37" i="1"/>
  <c r="D91" i="1"/>
  <c r="Y91" i="1"/>
  <c r="Q67" i="1"/>
  <c r="T67" i="1" s="1"/>
  <c r="Y67" i="1"/>
  <c r="Q66" i="1"/>
  <c r="Y66" i="1"/>
  <c r="Q42" i="1"/>
  <c r="T42" i="1" s="1"/>
  <c r="Y42" i="1"/>
  <c r="D18" i="1"/>
  <c r="Y18" i="1"/>
  <c r="Q88" i="1"/>
  <c r="T88" i="1" s="1"/>
  <c r="Y88" i="1"/>
  <c r="Q63" i="1"/>
  <c r="T63" i="1" s="1"/>
  <c r="Y63" i="1"/>
  <c r="Q39" i="1"/>
  <c r="T39" i="1" s="1"/>
  <c r="Y39" i="1"/>
  <c r="D86" i="1"/>
  <c r="Y86" i="1"/>
  <c r="Q62" i="1"/>
  <c r="Y62" i="1"/>
  <c r="Q38" i="1"/>
  <c r="T38" i="1" s="1"/>
  <c r="Y38" i="1"/>
  <c r="Q14" i="1"/>
  <c r="T14" i="1" s="1"/>
  <c r="Y14" i="1"/>
  <c r="Q36" i="1"/>
  <c r="T36" i="1" s="1"/>
  <c r="Y36" i="1"/>
  <c r="Q12" i="1"/>
  <c r="Y12" i="1"/>
  <c r="D65" i="1"/>
  <c r="Y65" i="1"/>
  <c r="Q61" i="1"/>
  <c r="T61" i="1" s="1"/>
  <c r="Y61" i="1"/>
  <c r="Q82" i="1"/>
  <c r="Y82" i="1"/>
  <c r="D58" i="1"/>
  <c r="Y58" i="1"/>
  <c r="Q57" i="1"/>
  <c r="T57" i="1" s="1"/>
  <c r="Y57" i="1"/>
  <c r="Q33" i="1"/>
  <c r="Y33" i="1"/>
  <c r="Q9" i="1"/>
  <c r="T9" i="1" s="1"/>
  <c r="Y9" i="1"/>
  <c r="Q80" i="1"/>
  <c r="T80" i="1" s="1"/>
  <c r="Y80" i="1"/>
  <c r="Q8" i="1"/>
  <c r="T8" i="1" s="1"/>
  <c r="Y8" i="1"/>
  <c r="D84" i="1"/>
  <c r="Y84" i="1"/>
  <c r="Q65" i="1"/>
  <c r="T65" i="1" s="1"/>
  <c r="Q79" i="1"/>
  <c r="Y79" i="1"/>
  <c r="Q55" i="1"/>
  <c r="Y55" i="1"/>
  <c r="D54" i="1"/>
  <c r="Y54" i="1"/>
  <c r="Q30" i="1"/>
  <c r="Y30" i="1"/>
  <c r="D77" i="1"/>
  <c r="Y77" i="1"/>
  <c r="D53" i="1"/>
  <c r="Y53" i="1"/>
  <c r="D52" i="1"/>
  <c r="Y52" i="1"/>
  <c r="Q4" i="1"/>
  <c r="T4" i="1" s="1"/>
  <c r="Y4" i="1"/>
  <c r="Q83" i="1"/>
  <c r="Y83" i="1"/>
  <c r="D51" i="1"/>
  <c r="Y51" i="1"/>
  <c r="D75" i="1"/>
  <c r="Y75" i="1"/>
  <c r="D27" i="1"/>
  <c r="Y27" i="1"/>
  <c r="Q98" i="1"/>
  <c r="T98" i="1" s="1"/>
  <c r="Y98" i="1"/>
  <c r="Q78" i="1"/>
  <c r="Y78" i="1"/>
  <c r="D97" i="1"/>
  <c r="Y97" i="1"/>
  <c r="Q73" i="1"/>
  <c r="T73" i="1" s="1"/>
  <c r="Y73" i="1"/>
  <c r="Q49" i="1"/>
  <c r="T49" i="1" s="1"/>
  <c r="Y49" i="1"/>
  <c r="Q25" i="1"/>
  <c r="Y25" i="1"/>
  <c r="D72" i="1"/>
  <c r="Y72" i="1"/>
  <c r="D48" i="1"/>
  <c r="Y48" i="1"/>
  <c r="D24" i="1"/>
  <c r="Y24" i="1"/>
  <c r="D14" i="1"/>
  <c r="Q58" i="1"/>
  <c r="T58" i="1" s="1"/>
  <c r="D92" i="1"/>
  <c r="D68" i="1"/>
  <c r="Q44" i="1"/>
  <c r="T44" i="1" s="1"/>
  <c r="D62" i="1"/>
  <c r="D49" i="1"/>
  <c r="D38" i="1"/>
  <c r="Q24" i="1"/>
  <c r="T24" i="1" s="1"/>
  <c r="Q18" i="1"/>
  <c r="Q53" i="1"/>
  <c r="T53" i="1" s="1"/>
  <c r="D85" i="1"/>
  <c r="D80" i="1"/>
  <c r="D4" i="1"/>
  <c r="Q91" i="1"/>
  <c r="T91" i="1" s="1"/>
  <c r="D21" i="1"/>
  <c r="Q52" i="1"/>
  <c r="Q86" i="1"/>
  <c r="T86" i="1" s="1"/>
  <c r="Q77" i="1"/>
  <c r="T77" i="1" s="1"/>
  <c r="Q51" i="1"/>
  <c r="D39" i="1"/>
  <c r="D36" i="1"/>
  <c r="D33" i="1"/>
  <c r="Q27" i="1"/>
  <c r="T27" i="1" s="1"/>
  <c r="D63" i="1"/>
  <c r="D78" i="1"/>
  <c r="O23" i="1"/>
  <c r="O55" i="1"/>
  <c r="Q54" i="1"/>
  <c r="Q23" i="1"/>
  <c r="T23" i="1" s="1"/>
  <c r="Q22" i="1"/>
  <c r="O8" i="1"/>
  <c r="D47" i="1"/>
  <c r="O67" i="1"/>
  <c r="D71" i="1"/>
  <c r="O65" i="1"/>
  <c r="D95" i="1"/>
  <c r="D66" i="1"/>
  <c r="D73" i="1"/>
  <c r="D82" i="1"/>
  <c r="D83" i="1"/>
  <c r="Q75" i="1"/>
  <c r="T75" i="1" s="1"/>
  <c r="Q97" i="1"/>
  <c r="T97" i="1" s="1"/>
  <c r="Q96" i="1"/>
  <c r="T96" i="1" s="1"/>
  <c r="Q72" i="1"/>
  <c r="T72" i="1" s="1"/>
  <c r="D61" i="1"/>
  <c r="D88" i="1"/>
  <c r="D57" i="1"/>
  <c r="Q69" i="1"/>
  <c r="T69" i="1" s="1"/>
  <c r="Q84" i="1"/>
  <c r="Q48" i="1"/>
  <c r="D45" i="1"/>
  <c r="Q20" i="1"/>
  <c r="T20" i="1" s="1"/>
  <c r="D42" i="1"/>
  <c r="D12" i="1"/>
  <c r="D9" i="1"/>
  <c r="D30" i="1"/>
  <c r="D25" i="1"/>
  <c r="D37" i="1"/>
  <c r="D79" i="1"/>
  <c r="D98" i="1"/>
  <c r="G278" i="1" l="1"/>
  <c r="H278" i="1" s="1"/>
  <c r="I278" i="1" s="1"/>
  <c r="J278" i="1" s="1"/>
  <c r="R278" i="1" s="1"/>
  <c r="O278" i="1"/>
  <c r="G320" i="1"/>
  <c r="H320" i="1" s="1"/>
  <c r="I320" i="1" s="1"/>
  <c r="J320" i="1" s="1"/>
  <c r="R320" i="1" s="1"/>
  <c r="O320" i="1"/>
  <c r="G267" i="1"/>
  <c r="H267" i="1" s="1"/>
  <c r="I267" i="1" s="1"/>
  <c r="J267" i="1" s="1"/>
  <c r="R267" i="1" s="1"/>
  <c r="O267" i="1"/>
  <c r="G308" i="1"/>
  <c r="H308" i="1" s="1"/>
  <c r="I308" i="1" s="1"/>
  <c r="J308" i="1" s="1"/>
  <c r="R308" i="1" s="1"/>
  <c r="O308" i="1"/>
  <c r="G251" i="1"/>
  <c r="H251" i="1" s="1"/>
  <c r="I251" i="1" s="1"/>
  <c r="J251" i="1" s="1"/>
  <c r="R251" i="1" s="1"/>
  <c r="O251" i="1"/>
  <c r="G315" i="1"/>
  <c r="H315" i="1" s="1"/>
  <c r="I315" i="1" s="1"/>
  <c r="J315" i="1" s="1"/>
  <c r="R315" i="1" s="1"/>
  <c r="O315" i="1"/>
  <c r="G260" i="1"/>
  <c r="H260" i="1" s="1"/>
  <c r="I260" i="1" s="1"/>
  <c r="J260" i="1" s="1"/>
  <c r="R260" i="1" s="1"/>
  <c r="O260" i="1"/>
  <c r="G294" i="1"/>
  <c r="H294" i="1" s="1"/>
  <c r="I294" i="1" s="1"/>
  <c r="J294" i="1" s="1"/>
  <c r="R294" i="1" s="1"/>
  <c r="O294" i="1"/>
  <c r="G255" i="1"/>
  <c r="H255" i="1" s="1"/>
  <c r="I255" i="1" s="1"/>
  <c r="J255" i="1" s="1"/>
  <c r="R255" i="1" s="1"/>
  <c r="O255" i="1"/>
  <c r="G250" i="1"/>
  <c r="H250" i="1" s="1"/>
  <c r="I250" i="1" s="1"/>
  <c r="J250" i="1" s="1"/>
  <c r="R250" i="1" s="1"/>
  <c r="O250" i="1"/>
  <c r="G317" i="1"/>
  <c r="H317" i="1" s="1"/>
  <c r="I317" i="1" s="1"/>
  <c r="J317" i="1" s="1"/>
  <c r="R317" i="1" s="1"/>
  <c r="O317" i="1"/>
  <c r="G243" i="1"/>
  <c r="H243" i="1" s="1"/>
  <c r="I243" i="1" s="1"/>
  <c r="J243" i="1" s="1"/>
  <c r="R243" i="1" s="1"/>
  <c r="O243" i="1"/>
  <c r="G310" i="1"/>
  <c r="H310" i="1" s="1"/>
  <c r="I310" i="1" s="1"/>
  <c r="J310" i="1" s="1"/>
  <c r="R310" i="1" s="1"/>
  <c r="O310" i="1"/>
  <c r="G332" i="1"/>
  <c r="H332" i="1" s="1"/>
  <c r="I332" i="1" s="1"/>
  <c r="J332" i="1" s="1"/>
  <c r="R332" i="1" s="1"/>
  <c r="O332" i="1"/>
  <c r="G303" i="1"/>
  <c r="H303" i="1" s="1"/>
  <c r="I303" i="1" s="1"/>
  <c r="J303" i="1" s="1"/>
  <c r="R303" i="1" s="1"/>
  <c r="O303" i="1"/>
  <c r="G279" i="1"/>
  <c r="H279" i="1" s="1"/>
  <c r="I279" i="1" s="1"/>
  <c r="J279" i="1" s="1"/>
  <c r="R279" i="1" s="1"/>
  <c r="O279" i="1"/>
  <c r="V165" i="1"/>
  <c r="G165" i="1" s="1"/>
  <c r="H165" i="1" s="1"/>
  <c r="I165" i="1" s="1"/>
  <c r="J165" i="1" s="1"/>
  <c r="R165" i="1" s="1"/>
  <c r="V182" i="1"/>
  <c r="G182" i="1" s="1"/>
  <c r="H182" i="1" s="1"/>
  <c r="I182" i="1" s="1"/>
  <c r="J182" i="1" s="1"/>
  <c r="R182" i="1" s="1"/>
  <c r="V324" i="1"/>
  <c r="V231" i="1"/>
  <c r="G231" i="1" s="1"/>
  <c r="H231" i="1" s="1"/>
  <c r="I231" i="1" s="1"/>
  <c r="J231" i="1" s="1"/>
  <c r="R231" i="1" s="1"/>
  <c r="V145" i="1"/>
  <c r="G145" i="1" s="1"/>
  <c r="H145" i="1" s="1"/>
  <c r="I145" i="1" s="1"/>
  <c r="J145" i="1" s="1"/>
  <c r="R145" i="1" s="1"/>
  <c r="V183" i="1"/>
  <c r="G183" i="1" s="1"/>
  <c r="H183" i="1" s="1"/>
  <c r="I183" i="1" s="1"/>
  <c r="J183" i="1" s="1"/>
  <c r="R183" i="1" s="1"/>
  <c r="V163" i="1"/>
  <c r="G163" i="1" s="1"/>
  <c r="H163" i="1" s="1"/>
  <c r="I163" i="1" s="1"/>
  <c r="J163" i="1" s="1"/>
  <c r="R163" i="1" s="1"/>
  <c r="V259" i="1"/>
  <c r="V115" i="1"/>
  <c r="G115" i="1" s="1"/>
  <c r="H115" i="1" s="1"/>
  <c r="I115" i="1" s="1"/>
  <c r="J115" i="1" s="1"/>
  <c r="R115" i="1" s="1"/>
  <c r="S115" i="1" s="1"/>
  <c r="T115" i="1" s="1"/>
  <c r="V142" i="1"/>
  <c r="G142" i="1" s="1"/>
  <c r="H142" i="1" s="1"/>
  <c r="I142" i="1" s="1"/>
  <c r="J142" i="1" s="1"/>
  <c r="R142" i="1" s="1"/>
  <c r="V164" i="1"/>
  <c r="G164" i="1" s="1"/>
  <c r="H164" i="1" s="1"/>
  <c r="I164" i="1" s="1"/>
  <c r="J164" i="1" s="1"/>
  <c r="R164" i="1" s="1"/>
  <c r="V211" i="1"/>
  <c r="G211" i="1" s="1"/>
  <c r="H211" i="1" s="1"/>
  <c r="I211" i="1" s="1"/>
  <c r="J211" i="1" s="1"/>
  <c r="R211" i="1" s="1"/>
  <c r="V149" i="1"/>
  <c r="G149" i="1" s="1"/>
  <c r="H149" i="1" s="1"/>
  <c r="I149" i="1" s="1"/>
  <c r="J149" i="1" s="1"/>
  <c r="R149" i="1" s="1"/>
  <c r="V192" i="1"/>
  <c r="G192" i="1" s="1"/>
  <c r="H192" i="1" s="1"/>
  <c r="I192" i="1" s="1"/>
  <c r="J192" i="1" s="1"/>
  <c r="R192" i="1" s="1"/>
  <c r="V296" i="1"/>
  <c r="V316" i="1"/>
  <c r="V275" i="1"/>
  <c r="V299" i="1"/>
  <c r="V203" i="1"/>
  <c r="G203" i="1" s="1"/>
  <c r="H203" i="1" s="1"/>
  <c r="I203" i="1" s="1"/>
  <c r="J203" i="1" s="1"/>
  <c r="R203" i="1" s="1"/>
  <c r="V204" i="1"/>
  <c r="G204" i="1" s="1"/>
  <c r="H204" i="1" s="1"/>
  <c r="I204" i="1" s="1"/>
  <c r="J204" i="1" s="1"/>
  <c r="R204" i="1" s="1"/>
  <c r="V224" i="1"/>
  <c r="G224" i="1" s="1"/>
  <c r="H224" i="1" s="1"/>
  <c r="I224" i="1" s="1"/>
  <c r="J224" i="1" s="1"/>
  <c r="R224" i="1" s="1"/>
  <c r="V242" i="1"/>
  <c r="V252" i="1"/>
  <c r="V261" i="1"/>
  <c r="V126" i="1"/>
  <c r="G126" i="1" s="1"/>
  <c r="H126" i="1" s="1"/>
  <c r="I126" i="1" s="1"/>
  <c r="J126" i="1" s="1"/>
  <c r="R126" i="1" s="1"/>
  <c r="S126" i="1" s="1"/>
  <c r="T126" i="1" s="1"/>
  <c r="V185" i="1"/>
  <c r="G185" i="1" s="1"/>
  <c r="H185" i="1" s="1"/>
  <c r="I185" i="1" s="1"/>
  <c r="J185" i="1" s="1"/>
  <c r="R185" i="1" s="1"/>
  <c r="V178" i="1"/>
  <c r="G178" i="1" s="1"/>
  <c r="H178" i="1" s="1"/>
  <c r="I178" i="1" s="1"/>
  <c r="J178" i="1" s="1"/>
  <c r="R178" i="1" s="1"/>
  <c r="V119" i="1"/>
  <c r="G119" i="1" s="1"/>
  <c r="H119" i="1" s="1"/>
  <c r="I119" i="1" s="1"/>
  <c r="J119" i="1" s="1"/>
  <c r="R119" i="1" s="1"/>
  <c r="S119" i="1" s="1"/>
  <c r="T119" i="1" s="1"/>
  <c r="V152" i="1"/>
  <c r="G152" i="1" s="1"/>
  <c r="H152" i="1" s="1"/>
  <c r="I152" i="1" s="1"/>
  <c r="J152" i="1" s="1"/>
  <c r="R152" i="1" s="1"/>
  <c r="V150" i="1"/>
  <c r="G150" i="1" s="1"/>
  <c r="H150" i="1" s="1"/>
  <c r="I150" i="1" s="1"/>
  <c r="J150" i="1" s="1"/>
  <c r="R150" i="1" s="1"/>
  <c r="V166" i="1"/>
  <c r="G166" i="1" s="1"/>
  <c r="H166" i="1" s="1"/>
  <c r="I166" i="1" s="1"/>
  <c r="J166" i="1" s="1"/>
  <c r="R166" i="1" s="1"/>
  <c r="V244" i="1"/>
  <c r="V323" i="1"/>
  <c r="V123" i="1"/>
  <c r="G123" i="1" s="1"/>
  <c r="H123" i="1" s="1"/>
  <c r="I123" i="1" s="1"/>
  <c r="J123" i="1" s="1"/>
  <c r="R123" i="1" s="1"/>
  <c r="S123" i="1" s="1"/>
  <c r="T123" i="1" s="1"/>
  <c r="V144" i="1"/>
  <c r="G144" i="1" s="1"/>
  <c r="H144" i="1" s="1"/>
  <c r="I144" i="1" s="1"/>
  <c r="J144" i="1" s="1"/>
  <c r="R144" i="1" s="1"/>
  <c r="V229" i="1"/>
  <c r="G229" i="1" s="1"/>
  <c r="H229" i="1" s="1"/>
  <c r="I229" i="1" s="1"/>
  <c r="J229" i="1" s="1"/>
  <c r="R229" i="1" s="1"/>
  <c r="V223" i="1"/>
  <c r="G223" i="1" s="1"/>
  <c r="H223" i="1" s="1"/>
  <c r="I223" i="1" s="1"/>
  <c r="J223" i="1" s="1"/>
  <c r="R223" i="1" s="1"/>
  <c r="V154" i="1"/>
  <c r="G154" i="1" s="1"/>
  <c r="H154" i="1" s="1"/>
  <c r="I154" i="1" s="1"/>
  <c r="J154" i="1" s="1"/>
  <c r="R154" i="1" s="1"/>
  <c r="V262" i="1"/>
  <c r="V264" i="1"/>
  <c r="V307" i="1"/>
  <c r="V135" i="1"/>
  <c r="G135" i="1" s="1"/>
  <c r="H135" i="1" s="1"/>
  <c r="I135" i="1" s="1"/>
  <c r="J135" i="1" s="1"/>
  <c r="R135" i="1" s="1"/>
  <c r="S135" i="1" s="1"/>
  <c r="T135" i="1" s="1"/>
  <c r="V141" i="1"/>
  <c r="G141" i="1" s="1"/>
  <c r="H141" i="1" s="1"/>
  <c r="I141" i="1" s="1"/>
  <c r="J141" i="1" s="1"/>
  <c r="R141" i="1" s="1"/>
  <c r="V197" i="1"/>
  <c r="G197" i="1" s="1"/>
  <c r="H197" i="1" s="1"/>
  <c r="I197" i="1" s="1"/>
  <c r="J197" i="1" s="1"/>
  <c r="R197" i="1" s="1"/>
  <c r="V196" i="1"/>
  <c r="G196" i="1" s="1"/>
  <c r="H196" i="1" s="1"/>
  <c r="I196" i="1" s="1"/>
  <c r="J196" i="1" s="1"/>
  <c r="R196" i="1" s="1"/>
  <c r="V298" i="1"/>
  <c r="V237" i="1"/>
  <c r="V290" i="1"/>
  <c r="V117" i="1"/>
  <c r="G117" i="1" s="1"/>
  <c r="H117" i="1" s="1"/>
  <c r="I117" i="1" s="1"/>
  <c r="J117" i="1" s="1"/>
  <c r="R117" i="1" s="1"/>
  <c r="S117" i="1" s="1"/>
  <c r="T117" i="1" s="1"/>
  <c r="V169" i="1"/>
  <c r="G169" i="1" s="1"/>
  <c r="H169" i="1" s="1"/>
  <c r="I169" i="1" s="1"/>
  <c r="J169" i="1" s="1"/>
  <c r="R169" i="1" s="1"/>
  <c r="V177" i="1"/>
  <c r="G177" i="1" s="1"/>
  <c r="H177" i="1" s="1"/>
  <c r="I177" i="1" s="1"/>
  <c r="J177" i="1" s="1"/>
  <c r="R177" i="1" s="1"/>
  <c r="V226" i="1"/>
  <c r="G226" i="1" s="1"/>
  <c r="H226" i="1" s="1"/>
  <c r="I226" i="1" s="1"/>
  <c r="J226" i="1" s="1"/>
  <c r="R226" i="1" s="1"/>
  <c r="V153" i="1"/>
  <c r="G153" i="1" s="1"/>
  <c r="H153" i="1" s="1"/>
  <c r="I153" i="1" s="1"/>
  <c r="J153" i="1" s="1"/>
  <c r="R153" i="1" s="1"/>
  <c r="V214" i="1"/>
  <c r="G214" i="1" s="1"/>
  <c r="H214" i="1" s="1"/>
  <c r="I214" i="1" s="1"/>
  <c r="J214" i="1" s="1"/>
  <c r="R214" i="1" s="1"/>
  <c r="V235" i="1"/>
  <c r="V241" i="1"/>
  <c r="V285" i="1"/>
  <c r="V158" i="1"/>
  <c r="G158" i="1" s="1"/>
  <c r="H158" i="1" s="1"/>
  <c r="I158" i="1" s="1"/>
  <c r="J158" i="1" s="1"/>
  <c r="R158" i="1" s="1"/>
  <c r="V227" i="1"/>
  <c r="G227" i="1" s="1"/>
  <c r="H227" i="1" s="1"/>
  <c r="I227" i="1" s="1"/>
  <c r="J227" i="1" s="1"/>
  <c r="R227" i="1" s="1"/>
  <c r="V221" i="1"/>
  <c r="G221" i="1" s="1"/>
  <c r="H221" i="1" s="1"/>
  <c r="I221" i="1" s="1"/>
  <c r="J221" i="1" s="1"/>
  <c r="R221" i="1" s="1"/>
  <c r="V253" i="1"/>
  <c r="V325" i="1"/>
  <c r="V295" i="1"/>
  <c r="V139" i="1"/>
  <c r="G139" i="1" s="1"/>
  <c r="H139" i="1" s="1"/>
  <c r="I139" i="1" s="1"/>
  <c r="J139" i="1" s="1"/>
  <c r="R139" i="1" s="1"/>
  <c r="S139" i="1" s="1"/>
  <c r="T139" i="1" s="1"/>
  <c r="V172" i="1"/>
  <c r="G172" i="1" s="1"/>
  <c r="H172" i="1" s="1"/>
  <c r="I172" i="1" s="1"/>
  <c r="J172" i="1" s="1"/>
  <c r="R172" i="1" s="1"/>
  <c r="V215" i="1"/>
  <c r="G215" i="1" s="1"/>
  <c r="H215" i="1" s="1"/>
  <c r="I215" i="1" s="1"/>
  <c r="J215" i="1" s="1"/>
  <c r="R215" i="1" s="1"/>
  <c r="V201" i="1"/>
  <c r="G201" i="1" s="1"/>
  <c r="H201" i="1" s="1"/>
  <c r="I201" i="1" s="1"/>
  <c r="J201" i="1" s="1"/>
  <c r="R201" i="1" s="1"/>
  <c r="V306" i="1"/>
  <c r="V236" i="1"/>
  <c r="V270" i="1"/>
  <c r="V129" i="1"/>
  <c r="G129" i="1" s="1"/>
  <c r="H129" i="1" s="1"/>
  <c r="I129" i="1" s="1"/>
  <c r="J129" i="1" s="1"/>
  <c r="R129" i="1" s="1"/>
  <c r="S129" i="1" s="1"/>
  <c r="T129" i="1" s="1"/>
  <c r="V151" i="1"/>
  <c r="G151" i="1" s="1"/>
  <c r="H151" i="1" s="1"/>
  <c r="I151" i="1" s="1"/>
  <c r="J151" i="1" s="1"/>
  <c r="R151" i="1" s="1"/>
  <c r="V176" i="1"/>
  <c r="G176" i="1" s="1"/>
  <c r="H176" i="1" s="1"/>
  <c r="I176" i="1" s="1"/>
  <c r="J176" i="1" s="1"/>
  <c r="R176" i="1" s="1"/>
  <c r="V156" i="1"/>
  <c r="G156" i="1" s="1"/>
  <c r="H156" i="1" s="1"/>
  <c r="I156" i="1" s="1"/>
  <c r="J156" i="1" s="1"/>
  <c r="R156" i="1" s="1"/>
  <c r="V167" i="1"/>
  <c r="G167" i="1" s="1"/>
  <c r="H167" i="1" s="1"/>
  <c r="I167" i="1" s="1"/>
  <c r="J167" i="1" s="1"/>
  <c r="R167" i="1" s="1"/>
  <c r="V263" i="1"/>
  <c r="V328" i="1"/>
  <c r="V240" i="1"/>
  <c r="V137" i="1"/>
  <c r="G137" i="1" s="1"/>
  <c r="H137" i="1" s="1"/>
  <c r="I137" i="1" s="1"/>
  <c r="J137" i="1" s="1"/>
  <c r="R137" i="1" s="1"/>
  <c r="S137" i="1" s="1"/>
  <c r="T137" i="1" s="1"/>
  <c r="V198" i="1"/>
  <c r="G198" i="1" s="1"/>
  <c r="H198" i="1" s="1"/>
  <c r="I198" i="1" s="1"/>
  <c r="J198" i="1" s="1"/>
  <c r="R198" i="1" s="1"/>
  <c r="V199" i="1"/>
  <c r="G199" i="1" s="1"/>
  <c r="H199" i="1" s="1"/>
  <c r="I199" i="1" s="1"/>
  <c r="J199" i="1" s="1"/>
  <c r="R199" i="1" s="1"/>
  <c r="V155" i="1"/>
  <c r="G155" i="1" s="1"/>
  <c r="H155" i="1" s="1"/>
  <c r="I155" i="1" s="1"/>
  <c r="J155" i="1" s="1"/>
  <c r="R155" i="1" s="1"/>
  <c r="V220" i="1"/>
  <c r="G220" i="1" s="1"/>
  <c r="H220" i="1" s="1"/>
  <c r="I220" i="1" s="1"/>
  <c r="J220" i="1" s="1"/>
  <c r="R220" i="1" s="1"/>
  <c r="V168" i="1"/>
  <c r="G168" i="1" s="1"/>
  <c r="H168" i="1" s="1"/>
  <c r="I168" i="1" s="1"/>
  <c r="J168" i="1" s="1"/>
  <c r="R168" i="1" s="1"/>
  <c r="V297" i="1"/>
  <c r="V330" i="1"/>
  <c r="V245" i="1"/>
  <c r="V273" i="1"/>
  <c r="V134" i="1"/>
  <c r="G134" i="1" s="1"/>
  <c r="H134" i="1" s="1"/>
  <c r="I134" i="1" s="1"/>
  <c r="J134" i="1" s="1"/>
  <c r="R134" i="1" s="1"/>
  <c r="S134" i="1" s="1"/>
  <c r="T134" i="1" s="1"/>
  <c r="V112" i="1"/>
  <c r="G112" i="1" s="1"/>
  <c r="H112" i="1" s="1"/>
  <c r="I112" i="1" s="1"/>
  <c r="J112" i="1" s="1"/>
  <c r="R112" i="1" s="1"/>
  <c r="S112" i="1" s="1"/>
  <c r="T112" i="1" s="1"/>
  <c r="V122" i="1"/>
  <c r="G122" i="1" s="1"/>
  <c r="H122" i="1" s="1"/>
  <c r="I122" i="1" s="1"/>
  <c r="J122" i="1" s="1"/>
  <c r="R122" i="1" s="1"/>
  <c r="S122" i="1" s="1"/>
  <c r="T122" i="1" s="1"/>
  <c r="V193" i="1"/>
  <c r="G193" i="1" s="1"/>
  <c r="H193" i="1" s="1"/>
  <c r="I193" i="1" s="1"/>
  <c r="J193" i="1" s="1"/>
  <c r="R193" i="1" s="1"/>
  <c r="V180" i="1"/>
  <c r="G180" i="1" s="1"/>
  <c r="H180" i="1" s="1"/>
  <c r="I180" i="1" s="1"/>
  <c r="J180" i="1" s="1"/>
  <c r="R180" i="1" s="1"/>
  <c r="V175" i="1"/>
  <c r="G175" i="1" s="1"/>
  <c r="H175" i="1" s="1"/>
  <c r="I175" i="1" s="1"/>
  <c r="J175" i="1" s="1"/>
  <c r="R175" i="1" s="1"/>
  <c r="V288" i="1"/>
  <c r="V333" i="1"/>
  <c r="V269" i="1"/>
  <c r="V292" i="1"/>
  <c r="V114" i="1"/>
  <c r="G114" i="1" s="1"/>
  <c r="H114" i="1" s="1"/>
  <c r="I114" i="1" s="1"/>
  <c r="J114" i="1" s="1"/>
  <c r="R114" i="1" s="1"/>
  <c r="S114" i="1" s="1"/>
  <c r="T114" i="1" s="1"/>
  <c r="V148" i="1"/>
  <c r="G148" i="1" s="1"/>
  <c r="H148" i="1" s="1"/>
  <c r="I148" i="1" s="1"/>
  <c r="J148" i="1" s="1"/>
  <c r="R148" i="1" s="1"/>
  <c r="V265" i="1"/>
  <c r="V302" i="1"/>
  <c r="V276" i="1"/>
  <c r="V247" i="1"/>
  <c r="V136" i="1"/>
  <c r="G136" i="1" s="1"/>
  <c r="H136" i="1" s="1"/>
  <c r="I136" i="1" s="1"/>
  <c r="J136" i="1" s="1"/>
  <c r="R136" i="1" s="1"/>
  <c r="S136" i="1" s="1"/>
  <c r="T136" i="1" s="1"/>
  <c r="V216" i="1"/>
  <c r="G216" i="1" s="1"/>
  <c r="H216" i="1" s="1"/>
  <c r="I216" i="1" s="1"/>
  <c r="J216" i="1" s="1"/>
  <c r="R216" i="1" s="1"/>
  <c r="V318" i="1"/>
  <c r="V118" i="1"/>
  <c r="G118" i="1" s="1"/>
  <c r="H118" i="1" s="1"/>
  <c r="I118" i="1" s="1"/>
  <c r="J118" i="1" s="1"/>
  <c r="R118" i="1" s="1"/>
  <c r="S118" i="1" s="1"/>
  <c r="T118" i="1" s="1"/>
  <c r="V121" i="1"/>
  <c r="G121" i="1" s="1"/>
  <c r="H121" i="1" s="1"/>
  <c r="I121" i="1" s="1"/>
  <c r="J121" i="1" s="1"/>
  <c r="R121" i="1" s="1"/>
  <c r="S121" i="1" s="1"/>
  <c r="T121" i="1" s="1"/>
  <c r="V228" i="1"/>
  <c r="G228" i="1" s="1"/>
  <c r="H228" i="1" s="1"/>
  <c r="I228" i="1" s="1"/>
  <c r="J228" i="1" s="1"/>
  <c r="R228" i="1" s="1"/>
  <c r="V202" i="1"/>
  <c r="G202" i="1" s="1"/>
  <c r="H202" i="1" s="1"/>
  <c r="I202" i="1" s="1"/>
  <c r="J202" i="1" s="1"/>
  <c r="R202" i="1" s="1"/>
  <c r="V189" i="1"/>
  <c r="G189" i="1" s="1"/>
  <c r="H189" i="1" s="1"/>
  <c r="I189" i="1" s="1"/>
  <c r="J189" i="1" s="1"/>
  <c r="R189" i="1" s="1"/>
  <c r="V319" i="1"/>
  <c r="V248" i="1"/>
  <c r="V305" i="1"/>
  <c r="V281" i="1"/>
  <c r="V128" i="1"/>
  <c r="G128" i="1" s="1"/>
  <c r="H128" i="1" s="1"/>
  <c r="I128" i="1" s="1"/>
  <c r="J128" i="1" s="1"/>
  <c r="R128" i="1" s="1"/>
  <c r="S128" i="1" s="1"/>
  <c r="T128" i="1" s="1"/>
  <c r="V116" i="1"/>
  <c r="G116" i="1" s="1"/>
  <c r="H116" i="1" s="1"/>
  <c r="I116" i="1" s="1"/>
  <c r="J116" i="1" s="1"/>
  <c r="R116" i="1" s="1"/>
  <c r="S116" i="1" s="1"/>
  <c r="T116" i="1" s="1"/>
  <c r="V188" i="1"/>
  <c r="G188" i="1" s="1"/>
  <c r="H188" i="1" s="1"/>
  <c r="I188" i="1" s="1"/>
  <c r="J188" i="1" s="1"/>
  <c r="R188" i="1" s="1"/>
  <c r="V206" i="1"/>
  <c r="G206" i="1" s="1"/>
  <c r="H206" i="1" s="1"/>
  <c r="I206" i="1" s="1"/>
  <c r="J206" i="1" s="1"/>
  <c r="R206" i="1" s="1"/>
  <c r="V200" i="1"/>
  <c r="G200" i="1" s="1"/>
  <c r="H200" i="1" s="1"/>
  <c r="I200" i="1" s="1"/>
  <c r="J200" i="1" s="1"/>
  <c r="R200" i="1" s="1"/>
  <c r="V249" i="1"/>
  <c r="V300" i="1"/>
  <c r="V313" i="1"/>
  <c r="V256" i="1"/>
  <c r="V225" i="1"/>
  <c r="G225" i="1" s="1"/>
  <c r="H225" i="1" s="1"/>
  <c r="I225" i="1" s="1"/>
  <c r="J225" i="1" s="1"/>
  <c r="R225" i="1" s="1"/>
  <c r="V314" i="1"/>
  <c r="V173" i="1"/>
  <c r="G173" i="1" s="1"/>
  <c r="H173" i="1" s="1"/>
  <c r="I173" i="1" s="1"/>
  <c r="J173" i="1" s="1"/>
  <c r="R173" i="1" s="1"/>
  <c r="V157" i="1"/>
  <c r="G157" i="1" s="1"/>
  <c r="H157" i="1" s="1"/>
  <c r="I157" i="1" s="1"/>
  <c r="J157" i="1" s="1"/>
  <c r="R157" i="1" s="1"/>
  <c r="V181" i="1"/>
  <c r="G181" i="1" s="1"/>
  <c r="H181" i="1" s="1"/>
  <c r="I181" i="1" s="1"/>
  <c r="J181" i="1" s="1"/>
  <c r="R181" i="1" s="1"/>
  <c r="V321" i="1"/>
  <c r="V304" i="1"/>
  <c r="V274" i="1"/>
  <c r="V331" i="1"/>
  <c r="V124" i="1"/>
  <c r="G124" i="1" s="1"/>
  <c r="H124" i="1" s="1"/>
  <c r="I124" i="1" s="1"/>
  <c r="J124" i="1" s="1"/>
  <c r="R124" i="1" s="1"/>
  <c r="S124" i="1" s="1"/>
  <c r="T124" i="1" s="1"/>
  <c r="V133" i="1"/>
  <c r="G133" i="1" s="1"/>
  <c r="H133" i="1" s="1"/>
  <c r="I133" i="1" s="1"/>
  <c r="J133" i="1" s="1"/>
  <c r="R133" i="1" s="1"/>
  <c r="S133" i="1" s="1"/>
  <c r="T133" i="1" s="1"/>
  <c r="V217" i="1"/>
  <c r="G217" i="1" s="1"/>
  <c r="H217" i="1" s="1"/>
  <c r="I217" i="1" s="1"/>
  <c r="J217" i="1" s="1"/>
  <c r="R217" i="1" s="1"/>
  <c r="V213" i="1"/>
  <c r="G213" i="1" s="1"/>
  <c r="H213" i="1" s="1"/>
  <c r="I213" i="1" s="1"/>
  <c r="J213" i="1" s="1"/>
  <c r="R213" i="1" s="1"/>
  <c r="V143" i="1"/>
  <c r="G143" i="1" s="1"/>
  <c r="H143" i="1" s="1"/>
  <c r="I143" i="1" s="1"/>
  <c r="J143" i="1" s="1"/>
  <c r="R143" i="1" s="1"/>
  <c r="V146" i="1"/>
  <c r="G146" i="1" s="1"/>
  <c r="H146" i="1" s="1"/>
  <c r="I146" i="1" s="1"/>
  <c r="J146" i="1" s="1"/>
  <c r="R146" i="1" s="1"/>
  <c r="V286" i="1"/>
  <c r="V289" i="1"/>
  <c r="V272" i="1"/>
  <c r="V301" i="1"/>
  <c r="V138" i="1"/>
  <c r="G138" i="1" s="1"/>
  <c r="H138" i="1" s="1"/>
  <c r="I138" i="1" s="1"/>
  <c r="J138" i="1" s="1"/>
  <c r="R138" i="1" s="1"/>
  <c r="S138" i="1" s="1"/>
  <c r="T138" i="1" s="1"/>
  <c r="V186" i="1"/>
  <c r="G186" i="1" s="1"/>
  <c r="H186" i="1" s="1"/>
  <c r="I186" i="1" s="1"/>
  <c r="J186" i="1" s="1"/>
  <c r="R186" i="1" s="1"/>
  <c r="V293" i="1"/>
  <c r="V257" i="1"/>
  <c r="V322" i="1"/>
  <c r="V271" i="1"/>
  <c r="V266" i="1"/>
  <c r="V287" i="1"/>
  <c r="V234" i="1"/>
  <c r="V291" i="1"/>
  <c r="V125" i="1"/>
  <c r="G125" i="1" s="1"/>
  <c r="H125" i="1" s="1"/>
  <c r="I125" i="1" s="1"/>
  <c r="J125" i="1" s="1"/>
  <c r="R125" i="1" s="1"/>
  <c r="S125" i="1" s="1"/>
  <c r="T125" i="1" s="1"/>
  <c r="V140" i="1"/>
  <c r="G140" i="1" s="1"/>
  <c r="H140" i="1" s="1"/>
  <c r="I140" i="1" s="1"/>
  <c r="J140" i="1" s="1"/>
  <c r="R140" i="1" s="1"/>
  <c r="V218" i="1"/>
  <c r="G218" i="1" s="1"/>
  <c r="H218" i="1" s="1"/>
  <c r="I218" i="1" s="1"/>
  <c r="J218" i="1" s="1"/>
  <c r="R218" i="1" s="1"/>
  <c r="V187" i="1"/>
  <c r="G187" i="1" s="1"/>
  <c r="H187" i="1" s="1"/>
  <c r="I187" i="1" s="1"/>
  <c r="J187" i="1" s="1"/>
  <c r="R187" i="1" s="1"/>
  <c r="V205" i="1"/>
  <c r="G205" i="1" s="1"/>
  <c r="H205" i="1" s="1"/>
  <c r="I205" i="1" s="1"/>
  <c r="J205" i="1" s="1"/>
  <c r="R205" i="1" s="1"/>
  <c r="V170" i="1"/>
  <c r="G170" i="1" s="1"/>
  <c r="H170" i="1" s="1"/>
  <c r="I170" i="1" s="1"/>
  <c r="J170" i="1" s="1"/>
  <c r="R170" i="1" s="1"/>
  <c r="V326" i="1"/>
  <c r="V312" i="1"/>
  <c r="V258" i="1"/>
  <c r="V132" i="1"/>
  <c r="G132" i="1" s="1"/>
  <c r="H132" i="1" s="1"/>
  <c r="I132" i="1" s="1"/>
  <c r="J132" i="1" s="1"/>
  <c r="R132" i="1" s="1"/>
  <c r="S132" i="1" s="1"/>
  <c r="T132" i="1" s="1"/>
  <c r="V179" i="1"/>
  <c r="G179" i="1" s="1"/>
  <c r="H179" i="1" s="1"/>
  <c r="I179" i="1" s="1"/>
  <c r="J179" i="1" s="1"/>
  <c r="R179" i="1" s="1"/>
  <c r="V161" i="1"/>
  <c r="G161" i="1" s="1"/>
  <c r="H161" i="1" s="1"/>
  <c r="I161" i="1" s="1"/>
  <c r="J161" i="1" s="1"/>
  <c r="R161" i="1" s="1"/>
  <c r="V309" i="1"/>
  <c r="V130" i="1"/>
  <c r="G130" i="1" s="1"/>
  <c r="H130" i="1" s="1"/>
  <c r="I130" i="1" s="1"/>
  <c r="J130" i="1" s="1"/>
  <c r="R130" i="1" s="1"/>
  <c r="S130" i="1" s="1"/>
  <c r="T130" i="1" s="1"/>
  <c r="V191" i="1"/>
  <c r="G191" i="1" s="1"/>
  <c r="H191" i="1" s="1"/>
  <c r="I191" i="1" s="1"/>
  <c r="J191" i="1" s="1"/>
  <c r="R191" i="1" s="1"/>
  <c r="V238" i="1"/>
  <c r="V282" i="1"/>
  <c r="V131" i="1"/>
  <c r="G131" i="1" s="1"/>
  <c r="H131" i="1" s="1"/>
  <c r="I131" i="1" s="1"/>
  <c r="J131" i="1" s="1"/>
  <c r="R131" i="1" s="1"/>
  <c r="S131" i="1" s="1"/>
  <c r="T131" i="1" s="1"/>
  <c r="V120" i="1"/>
  <c r="G120" i="1" s="1"/>
  <c r="H120" i="1" s="1"/>
  <c r="I120" i="1" s="1"/>
  <c r="J120" i="1" s="1"/>
  <c r="R120" i="1" s="1"/>
  <c r="S120" i="1" s="1"/>
  <c r="T120" i="1" s="1"/>
  <c r="V233" i="1"/>
  <c r="G233" i="1" s="1"/>
  <c r="H233" i="1" s="1"/>
  <c r="I233" i="1" s="1"/>
  <c r="J233" i="1" s="1"/>
  <c r="R233" i="1" s="1"/>
  <c r="V219" i="1"/>
  <c r="G219" i="1" s="1"/>
  <c r="H219" i="1" s="1"/>
  <c r="I219" i="1" s="1"/>
  <c r="J219" i="1" s="1"/>
  <c r="R219" i="1" s="1"/>
  <c r="V195" i="1"/>
  <c r="G195" i="1" s="1"/>
  <c r="H195" i="1" s="1"/>
  <c r="I195" i="1" s="1"/>
  <c r="J195" i="1" s="1"/>
  <c r="R195" i="1" s="1"/>
  <c r="V232" i="1"/>
  <c r="G232" i="1" s="1"/>
  <c r="H232" i="1" s="1"/>
  <c r="I232" i="1" s="1"/>
  <c r="J232" i="1" s="1"/>
  <c r="R232" i="1" s="1"/>
  <c r="V194" i="1"/>
  <c r="G194" i="1" s="1"/>
  <c r="H194" i="1" s="1"/>
  <c r="I194" i="1" s="1"/>
  <c r="J194" i="1" s="1"/>
  <c r="R194" i="1" s="1"/>
  <c r="V311" i="1"/>
  <c r="V239" i="1"/>
  <c r="V283" i="1"/>
  <c r="V127" i="1"/>
  <c r="G127" i="1" s="1"/>
  <c r="H127" i="1" s="1"/>
  <c r="I127" i="1" s="1"/>
  <c r="J127" i="1" s="1"/>
  <c r="R127" i="1" s="1"/>
  <c r="S127" i="1" s="1"/>
  <c r="T127" i="1" s="1"/>
  <c r="V280" i="1"/>
  <c r="V268" i="1"/>
  <c r="V329" i="1"/>
  <c r="V174" i="1"/>
  <c r="G174" i="1" s="1"/>
  <c r="H174" i="1" s="1"/>
  <c r="I174" i="1" s="1"/>
  <c r="J174" i="1" s="1"/>
  <c r="R174" i="1" s="1"/>
  <c r="V147" i="1"/>
  <c r="G147" i="1" s="1"/>
  <c r="H147" i="1" s="1"/>
  <c r="I147" i="1" s="1"/>
  <c r="J147" i="1" s="1"/>
  <c r="R147" i="1" s="1"/>
  <c r="V246" i="1"/>
  <c r="V207" i="1"/>
  <c r="G207" i="1" s="1"/>
  <c r="H207" i="1" s="1"/>
  <c r="I207" i="1" s="1"/>
  <c r="J207" i="1" s="1"/>
  <c r="R207" i="1" s="1"/>
  <c r="V171" i="1"/>
  <c r="G171" i="1" s="1"/>
  <c r="H171" i="1" s="1"/>
  <c r="I171" i="1" s="1"/>
  <c r="J171" i="1" s="1"/>
  <c r="R171" i="1" s="1"/>
  <c r="V210" i="1"/>
  <c r="G210" i="1" s="1"/>
  <c r="H210" i="1" s="1"/>
  <c r="I210" i="1" s="1"/>
  <c r="J210" i="1" s="1"/>
  <c r="R210" i="1" s="1"/>
  <c r="V327" i="1"/>
  <c r="V113" i="1"/>
  <c r="G113" i="1" s="1"/>
  <c r="H113" i="1" s="1"/>
  <c r="I113" i="1" s="1"/>
  <c r="J113" i="1" s="1"/>
  <c r="R113" i="1" s="1"/>
  <c r="S113" i="1" s="1"/>
  <c r="T113" i="1" s="1"/>
  <c r="V159" i="1"/>
  <c r="G159" i="1" s="1"/>
  <c r="H159" i="1" s="1"/>
  <c r="I159" i="1" s="1"/>
  <c r="J159" i="1" s="1"/>
  <c r="R159" i="1" s="1"/>
  <c r="V212" i="1"/>
  <c r="G212" i="1" s="1"/>
  <c r="H212" i="1" s="1"/>
  <c r="I212" i="1" s="1"/>
  <c r="J212" i="1" s="1"/>
  <c r="R212" i="1" s="1"/>
  <c r="V209" i="1"/>
  <c r="G209" i="1" s="1"/>
  <c r="H209" i="1" s="1"/>
  <c r="I209" i="1" s="1"/>
  <c r="J209" i="1" s="1"/>
  <c r="R209" i="1" s="1"/>
  <c r="V162" i="1"/>
  <c r="G162" i="1" s="1"/>
  <c r="H162" i="1" s="1"/>
  <c r="I162" i="1" s="1"/>
  <c r="J162" i="1" s="1"/>
  <c r="R162" i="1" s="1"/>
  <c r="V277" i="1"/>
  <c r="V284" i="1"/>
  <c r="V254" i="1"/>
  <c r="T3" i="1"/>
  <c r="Y3" i="1"/>
  <c r="D3" i="1"/>
  <c r="D41" i="1"/>
  <c r="U41" i="1" s="1"/>
  <c r="Q46" i="1"/>
  <c r="D46" i="1"/>
  <c r="U46" i="1" s="1"/>
  <c r="T66" i="1"/>
  <c r="E110" i="1"/>
  <c r="F110" i="1" s="1"/>
  <c r="U45" i="1"/>
  <c r="U83" i="1"/>
  <c r="E55" i="1"/>
  <c r="F55" i="1" s="1"/>
  <c r="E104" i="1"/>
  <c r="F104" i="1" s="1"/>
  <c r="E101" i="1"/>
  <c r="F101" i="1" s="1"/>
  <c r="U82" i="1"/>
  <c r="U52" i="1"/>
  <c r="U73" i="1"/>
  <c r="U21" i="1"/>
  <c r="U80" i="1"/>
  <c r="U77" i="1"/>
  <c r="U97" i="1"/>
  <c r="T12" i="1"/>
  <c r="U47" i="1"/>
  <c r="U54" i="1"/>
  <c r="U22" i="1"/>
  <c r="U38" i="1"/>
  <c r="U65" i="1"/>
  <c r="E65" i="1"/>
  <c r="E108" i="1"/>
  <c r="F108" i="1" s="1"/>
  <c r="U49" i="1"/>
  <c r="U23" i="1"/>
  <c r="E23" i="1"/>
  <c r="E67" i="1"/>
  <c r="F67" i="1" s="1"/>
  <c r="E107" i="1"/>
  <c r="F107" i="1" s="1"/>
  <c r="U95" i="1"/>
  <c r="U4" i="1"/>
  <c r="U58" i="1"/>
  <c r="U71" i="1"/>
  <c r="U85" i="1"/>
  <c r="U18" i="1"/>
  <c r="U62" i="1"/>
  <c r="D17" i="1"/>
  <c r="U27" i="1"/>
  <c r="U98" i="1"/>
  <c r="U68" i="1"/>
  <c r="U91" i="1"/>
  <c r="E8" i="1"/>
  <c r="F8" i="1" s="1"/>
  <c r="U66" i="1"/>
  <c r="U53" i="1"/>
  <c r="U69" i="1"/>
  <c r="U79" i="1"/>
  <c r="U92" i="1"/>
  <c r="U75" i="1"/>
  <c r="U37" i="1"/>
  <c r="U84" i="1"/>
  <c r="U9" i="1"/>
  <c r="U61" i="1"/>
  <c r="U33" i="1"/>
  <c r="U24" i="1"/>
  <c r="U51" i="1"/>
  <c r="U20" i="1"/>
  <c r="U96" i="1"/>
  <c r="U36" i="1"/>
  <c r="U56" i="1"/>
  <c r="U25" i="1"/>
  <c r="U57" i="1"/>
  <c r="U14" i="1"/>
  <c r="U3" i="1"/>
  <c r="U30" i="1"/>
  <c r="U88" i="1"/>
  <c r="E111" i="1"/>
  <c r="F111" i="1" s="1"/>
  <c r="E106" i="1"/>
  <c r="F106" i="1" s="1"/>
  <c r="U42" i="1"/>
  <c r="U86" i="1"/>
  <c r="U12" i="1"/>
  <c r="U39" i="1"/>
  <c r="U48" i="1"/>
  <c r="U44" i="1"/>
  <c r="U72" i="1"/>
  <c r="U93" i="1"/>
  <c r="E109" i="1"/>
  <c r="F109" i="1" s="1"/>
  <c r="U11" i="1"/>
  <c r="E102" i="1"/>
  <c r="F102" i="1" s="1"/>
  <c r="U35" i="1"/>
  <c r="E103" i="1"/>
  <c r="F103" i="1" s="1"/>
  <c r="E105" i="1"/>
  <c r="F105" i="1" s="1"/>
  <c r="O62" i="1"/>
  <c r="T82" i="1"/>
  <c r="Q93" i="1"/>
  <c r="T93" i="1" s="1"/>
  <c r="O27" i="1"/>
  <c r="Q41" i="1"/>
  <c r="T41" i="1" s="1"/>
  <c r="T79" i="1"/>
  <c r="T33" i="1"/>
  <c r="T62" i="1"/>
  <c r="T52" i="1"/>
  <c r="O4" i="1"/>
  <c r="T45" i="1"/>
  <c r="Q35" i="1"/>
  <c r="T35" i="1" s="1"/>
  <c r="O22" i="1"/>
  <c r="Q90" i="1"/>
  <c r="T90" i="1" s="1"/>
  <c r="O91" i="1"/>
  <c r="D59" i="1"/>
  <c r="Q89" i="1"/>
  <c r="T89" i="1" s="1"/>
  <c r="T30" i="1"/>
  <c r="D87" i="1"/>
  <c r="O87" i="1" s="1"/>
  <c r="D28" i="1"/>
  <c r="T64" i="1"/>
  <c r="T29" i="1"/>
  <c r="D100" i="1"/>
  <c r="O100" i="1" s="1"/>
  <c r="Q60" i="1"/>
  <c r="T60" i="1" s="1"/>
  <c r="D64" i="1"/>
  <c r="O64" i="1" s="1"/>
  <c r="O54" i="1"/>
  <c r="D6" i="1"/>
  <c r="Y64" i="1"/>
  <c r="D31" i="1"/>
  <c r="Q31" i="1"/>
  <c r="Q7" i="1"/>
  <c r="D7" i="1"/>
  <c r="D89" i="1"/>
  <c r="Q76" i="1"/>
  <c r="T76" i="1" s="1"/>
  <c r="D70" i="1"/>
  <c r="Y31" i="1"/>
  <c r="Y11" i="1"/>
  <c r="Q6" i="1"/>
  <c r="T37" i="1"/>
  <c r="T83" i="1"/>
  <c r="O84" i="1"/>
  <c r="T25" i="1"/>
  <c r="Q100" i="1"/>
  <c r="T100" i="1" s="1"/>
  <c r="D81" i="1"/>
  <c r="O81" i="1" s="1"/>
  <c r="Q40" i="1"/>
  <c r="Y35" i="1"/>
  <c r="Q32" i="1"/>
  <c r="D32" i="1"/>
  <c r="Q16" i="1"/>
  <c r="Y32" i="1"/>
  <c r="Y59" i="1"/>
  <c r="Y17" i="1"/>
  <c r="D5" i="1"/>
  <c r="O20" i="1"/>
  <c r="D76" i="1"/>
  <c r="D15" i="1"/>
  <c r="O24" i="1"/>
  <c r="O48" i="1"/>
  <c r="Y56" i="1"/>
  <c r="Q56" i="1"/>
  <c r="T56" i="1" s="1"/>
  <c r="Q11" i="1"/>
  <c r="Q81" i="1"/>
  <c r="T81" i="1" s="1"/>
  <c r="D60" i="1"/>
  <c r="O60" i="1" s="1"/>
  <c r="Q28" i="1"/>
  <c r="Q13" i="1"/>
  <c r="D13" i="1"/>
  <c r="Q87" i="1"/>
  <c r="T87" i="1" s="1"/>
  <c r="D16" i="1"/>
  <c r="O16" i="1" s="1"/>
  <c r="Y13" i="1"/>
  <c r="Y93" i="1"/>
  <c r="D19" i="1"/>
  <c r="Q19" i="1"/>
  <c r="D90" i="1"/>
  <c r="O90" i="1" s="1"/>
  <c r="Y19" i="1"/>
  <c r="O11" i="1"/>
  <c r="O52" i="1"/>
  <c r="Y5" i="1"/>
  <c r="Y43" i="1"/>
  <c r="D10" i="1"/>
  <c r="Q10" i="1"/>
  <c r="Q70" i="1"/>
  <c r="T70" i="1" s="1"/>
  <c r="Y29" i="1"/>
  <c r="Y10" i="1"/>
  <c r="Y15" i="1"/>
  <c r="O56" i="1"/>
  <c r="D34" i="1"/>
  <c r="Q34" i="1"/>
  <c r="O96" i="1"/>
  <c r="D29" i="1"/>
  <c r="Y34" i="1"/>
  <c r="D40" i="1"/>
  <c r="O75" i="1"/>
  <c r="D43" i="1"/>
  <c r="O68" i="1"/>
  <c r="O44" i="1"/>
  <c r="O69" i="1"/>
  <c r="O36" i="1"/>
  <c r="T55" i="1"/>
  <c r="O38" i="1"/>
  <c r="O35" i="1"/>
  <c r="T18" i="1"/>
  <c r="T78" i="1"/>
  <c r="O80" i="1"/>
  <c r="O14" i="1"/>
  <c r="O86" i="1"/>
  <c r="O77" i="1"/>
  <c r="T22" i="1"/>
  <c r="O59" i="1"/>
  <c r="O97" i="1"/>
  <c r="T51" i="1"/>
  <c r="O51" i="1"/>
  <c r="O85" i="1"/>
  <c r="O28" i="1"/>
  <c r="O3" i="1"/>
  <c r="D26" i="1"/>
  <c r="O26" i="1" s="1"/>
  <c r="Y26" i="1"/>
  <c r="O53" i="1"/>
  <c r="O18" i="1"/>
  <c r="Q50" i="1"/>
  <c r="T50" i="1" s="1"/>
  <c r="Y50" i="1"/>
  <c r="O58" i="1"/>
  <c r="O92" i="1"/>
  <c r="O72" i="1"/>
  <c r="O21" i="1"/>
  <c r="O39" i="1"/>
  <c r="O33" i="1"/>
  <c r="O49" i="1"/>
  <c r="O78" i="1"/>
  <c r="U78" i="1"/>
  <c r="O63" i="1"/>
  <c r="U63" i="1"/>
  <c r="T54" i="1"/>
  <c r="O47" i="1"/>
  <c r="O57" i="1"/>
  <c r="O93" i="1"/>
  <c r="O17" i="1"/>
  <c r="O46" i="1"/>
  <c r="D50" i="1"/>
  <c r="O71" i="1"/>
  <c r="O89" i="1"/>
  <c r="O9" i="1"/>
  <c r="O61" i="1"/>
  <c r="O88" i="1"/>
  <c r="O45" i="1"/>
  <c r="Q26" i="1"/>
  <c r="O98" i="1"/>
  <c r="O37" i="1"/>
  <c r="O83" i="1"/>
  <c r="O25" i="1"/>
  <c r="O95" i="1"/>
  <c r="O66" i="1"/>
  <c r="O82" i="1"/>
  <c r="O79" i="1"/>
  <c r="O41" i="1"/>
  <c r="O30" i="1"/>
  <c r="O73" i="1"/>
  <c r="O12" i="1"/>
  <c r="O42" i="1"/>
  <c r="T84" i="1"/>
  <c r="D94" i="1"/>
  <c r="Q94" i="1"/>
  <c r="D99" i="1"/>
  <c r="Q99" i="1"/>
  <c r="D74" i="1"/>
  <c r="Q74" i="1"/>
  <c r="T59" i="1"/>
  <c r="T48" i="1"/>
  <c r="G254" i="1" l="1"/>
  <c r="H254" i="1" s="1"/>
  <c r="I254" i="1" s="1"/>
  <c r="J254" i="1" s="1"/>
  <c r="R254" i="1" s="1"/>
  <c r="O254" i="1"/>
  <c r="G327" i="1"/>
  <c r="H327" i="1" s="1"/>
  <c r="I327" i="1" s="1"/>
  <c r="J327" i="1" s="1"/>
  <c r="R327" i="1" s="1"/>
  <c r="O327" i="1"/>
  <c r="G268" i="1"/>
  <c r="H268" i="1" s="1"/>
  <c r="I268" i="1" s="1"/>
  <c r="J268" i="1" s="1"/>
  <c r="R268" i="1" s="1"/>
  <c r="O268" i="1"/>
  <c r="G287" i="1"/>
  <c r="H287" i="1" s="1"/>
  <c r="I287" i="1" s="1"/>
  <c r="J287" i="1" s="1"/>
  <c r="R287" i="1" s="1"/>
  <c r="O287" i="1"/>
  <c r="G301" i="1"/>
  <c r="H301" i="1" s="1"/>
  <c r="I301" i="1" s="1"/>
  <c r="J301" i="1" s="1"/>
  <c r="R301" i="1" s="1"/>
  <c r="O301" i="1"/>
  <c r="G247" i="1"/>
  <c r="H247" i="1" s="1"/>
  <c r="I247" i="1" s="1"/>
  <c r="J247" i="1" s="1"/>
  <c r="R247" i="1" s="1"/>
  <c r="O247" i="1"/>
  <c r="G333" i="1"/>
  <c r="H333" i="1" s="1"/>
  <c r="I333" i="1" s="1"/>
  <c r="J333" i="1" s="1"/>
  <c r="R333" i="1" s="1"/>
  <c r="O333" i="1"/>
  <c r="G273" i="1"/>
  <c r="H273" i="1" s="1"/>
  <c r="I273" i="1" s="1"/>
  <c r="J273" i="1" s="1"/>
  <c r="R273" i="1" s="1"/>
  <c r="O273" i="1"/>
  <c r="G241" i="1"/>
  <c r="H241" i="1" s="1"/>
  <c r="I241" i="1" s="1"/>
  <c r="J241" i="1" s="1"/>
  <c r="R241" i="1" s="1"/>
  <c r="O241" i="1"/>
  <c r="G290" i="1"/>
  <c r="H290" i="1" s="1"/>
  <c r="I290" i="1" s="1"/>
  <c r="J290" i="1" s="1"/>
  <c r="R290" i="1" s="1"/>
  <c r="O290" i="1"/>
  <c r="G264" i="1"/>
  <c r="H264" i="1" s="1"/>
  <c r="I264" i="1" s="1"/>
  <c r="J264" i="1" s="1"/>
  <c r="R264" i="1" s="1"/>
  <c r="O264" i="1"/>
  <c r="G244" i="1"/>
  <c r="H244" i="1" s="1"/>
  <c r="I244" i="1" s="1"/>
  <c r="J244" i="1" s="1"/>
  <c r="R244" i="1" s="1"/>
  <c r="O244" i="1"/>
  <c r="G261" i="1"/>
  <c r="H261" i="1" s="1"/>
  <c r="I261" i="1" s="1"/>
  <c r="J261" i="1" s="1"/>
  <c r="R261" i="1" s="1"/>
  <c r="O261" i="1"/>
  <c r="G316" i="1"/>
  <c r="H316" i="1" s="1"/>
  <c r="I316" i="1" s="1"/>
  <c r="J316" i="1" s="1"/>
  <c r="R316" i="1" s="1"/>
  <c r="O316" i="1"/>
  <c r="G259" i="1"/>
  <c r="H259" i="1" s="1"/>
  <c r="I259" i="1" s="1"/>
  <c r="J259" i="1" s="1"/>
  <c r="R259" i="1" s="1"/>
  <c r="O259" i="1"/>
  <c r="G280" i="1"/>
  <c r="H280" i="1" s="1"/>
  <c r="I280" i="1" s="1"/>
  <c r="J280" i="1" s="1"/>
  <c r="R280" i="1" s="1"/>
  <c r="O280" i="1"/>
  <c r="G309" i="1"/>
  <c r="H309" i="1" s="1"/>
  <c r="I309" i="1" s="1"/>
  <c r="J309" i="1" s="1"/>
  <c r="R309" i="1" s="1"/>
  <c r="O309" i="1"/>
  <c r="G266" i="1"/>
  <c r="H266" i="1" s="1"/>
  <c r="I266" i="1" s="1"/>
  <c r="J266" i="1" s="1"/>
  <c r="R266" i="1" s="1"/>
  <c r="O266" i="1"/>
  <c r="G272" i="1"/>
  <c r="H272" i="1" s="1"/>
  <c r="I272" i="1" s="1"/>
  <c r="J272" i="1" s="1"/>
  <c r="R272" i="1" s="1"/>
  <c r="O272" i="1"/>
  <c r="G314" i="1"/>
  <c r="H314" i="1" s="1"/>
  <c r="I314" i="1" s="1"/>
  <c r="J314" i="1" s="1"/>
  <c r="R314" i="1" s="1"/>
  <c r="O314" i="1"/>
  <c r="G276" i="1"/>
  <c r="H276" i="1" s="1"/>
  <c r="I276" i="1" s="1"/>
  <c r="J276" i="1" s="1"/>
  <c r="R276" i="1" s="1"/>
  <c r="O276" i="1"/>
  <c r="G288" i="1"/>
  <c r="H288" i="1" s="1"/>
  <c r="I288" i="1" s="1"/>
  <c r="J288" i="1" s="1"/>
  <c r="R288" i="1" s="1"/>
  <c r="O288" i="1"/>
  <c r="G245" i="1"/>
  <c r="H245" i="1" s="1"/>
  <c r="I245" i="1" s="1"/>
  <c r="J245" i="1" s="1"/>
  <c r="R245" i="1" s="1"/>
  <c r="O245" i="1"/>
  <c r="G295" i="1"/>
  <c r="H295" i="1" s="1"/>
  <c r="I295" i="1" s="1"/>
  <c r="J295" i="1" s="1"/>
  <c r="R295" i="1" s="1"/>
  <c r="O295" i="1"/>
  <c r="G235" i="1"/>
  <c r="H235" i="1" s="1"/>
  <c r="I235" i="1" s="1"/>
  <c r="J235" i="1" s="1"/>
  <c r="R235" i="1" s="1"/>
  <c r="O235" i="1"/>
  <c r="G237" i="1"/>
  <c r="H237" i="1" s="1"/>
  <c r="I237" i="1" s="1"/>
  <c r="J237" i="1" s="1"/>
  <c r="R237" i="1" s="1"/>
  <c r="O237" i="1"/>
  <c r="G262" i="1"/>
  <c r="H262" i="1" s="1"/>
  <c r="I262" i="1" s="1"/>
  <c r="J262" i="1" s="1"/>
  <c r="R262" i="1" s="1"/>
  <c r="O262" i="1"/>
  <c r="G252" i="1"/>
  <c r="H252" i="1" s="1"/>
  <c r="I252" i="1" s="1"/>
  <c r="J252" i="1" s="1"/>
  <c r="R252" i="1" s="1"/>
  <c r="O252" i="1"/>
  <c r="G296" i="1"/>
  <c r="H296" i="1" s="1"/>
  <c r="I296" i="1" s="1"/>
  <c r="J296" i="1" s="1"/>
  <c r="R296" i="1" s="1"/>
  <c r="O296" i="1"/>
  <c r="G284" i="1"/>
  <c r="H284" i="1" s="1"/>
  <c r="I284" i="1" s="1"/>
  <c r="J284" i="1" s="1"/>
  <c r="R284" i="1" s="1"/>
  <c r="O284" i="1"/>
  <c r="G277" i="1"/>
  <c r="H277" i="1" s="1"/>
  <c r="I277" i="1" s="1"/>
  <c r="J277" i="1" s="1"/>
  <c r="R277" i="1" s="1"/>
  <c r="O277" i="1"/>
  <c r="G271" i="1"/>
  <c r="H271" i="1" s="1"/>
  <c r="I271" i="1" s="1"/>
  <c r="J271" i="1" s="1"/>
  <c r="R271" i="1" s="1"/>
  <c r="O271" i="1"/>
  <c r="G289" i="1"/>
  <c r="H289" i="1" s="1"/>
  <c r="I289" i="1" s="1"/>
  <c r="J289" i="1" s="1"/>
  <c r="R289" i="1" s="1"/>
  <c r="O289" i="1"/>
  <c r="G331" i="1"/>
  <c r="H331" i="1" s="1"/>
  <c r="I331" i="1" s="1"/>
  <c r="J331" i="1" s="1"/>
  <c r="R331" i="1" s="1"/>
  <c r="O331" i="1"/>
  <c r="G302" i="1"/>
  <c r="H302" i="1" s="1"/>
  <c r="I302" i="1" s="1"/>
  <c r="J302" i="1" s="1"/>
  <c r="R302" i="1" s="1"/>
  <c r="O302" i="1"/>
  <c r="G330" i="1"/>
  <c r="H330" i="1" s="1"/>
  <c r="I330" i="1" s="1"/>
  <c r="J330" i="1" s="1"/>
  <c r="R330" i="1" s="1"/>
  <c r="O330" i="1"/>
  <c r="G240" i="1"/>
  <c r="H240" i="1" s="1"/>
  <c r="I240" i="1" s="1"/>
  <c r="J240" i="1" s="1"/>
  <c r="R240" i="1" s="1"/>
  <c r="O240" i="1"/>
  <c r="G270" i="1"/>
  <c r="H270" i="1" s="1"/>
  <c r="I270" i="1" s="1"/>
  <c r="J270" i="1" s="1"/>
  <c r="R270" i="1" s="1"/>
  <c r="O270" i="1"/>
  <c r="G325" i="1"/>
  <c r="H325" i="1" s="1"/>
  <c r="I325" i="1" s="1"/>
  <c r="J325" i="1" s="1"/>
  <c r="R325" i="1" s="1"/>
  <c r="O325" i="1"/>
  <c r="G298" i="1"/>
  <c r="H298" i="1" s="1"/>
  <c r="I298" i="1" s="1"/>
  <c r="J298" i="1" s="1"/>
  <c r="R298" i="1" s="1"/>
  <c r="O298" i="1"/>
  <c r="G242" i="1"/>
  <c r="H242" i="1" s="1"/>
  <c r="I242" i="1" s="1"/>
  <c r="J242" i="1" s="1"/>
  <c r="R242" i="1" s="1"/>
  <c r="O242" i="1"/>
  <c r="G283" i="1"/>
  <c r="H283" i="1" s="1"/>
  <c r="I283" i="1" s="1"/>
  <c r="J283" i="1" s="1"/>
  <c r="R283" i="1" s="1"/>
  <c r="O283" i="1"/>
  <c r="G274" i="1"/>
  <c r="H274" i="1" s="1"/>
  <c r="I274" i="1" s="1"/>
  <c r="J274" i="1" s="1"/>
  <c r="R274" i="1" s="1"/>
  <c r="O274" i="1"/>
  <c r="G265" i="1"/>
  <c r="H265" i="1" s="1"/>
  <c r="I265" i="1" s="1"/>
  <c r="J265" i="1" s="1"/>
  <c r="R265" i="1" s="1"/>
  <c r="O265" i="1"/>
  <c r="G297" i="1"/>
  <c r="H297" i="1" s="1"/>
  <c r="I297" i="1" s="1"/>
  <c r="J297" i="1" s="1"/>
  <c r="R297" i="1" s="1"/>
  <c r="O297" i="1"/>
  <c r="G328" i="1"/>
  <c r="H328" i="1" s="1"/>
  <c r="I328" i="1" s="1"/>
  <c r="J328" i="1" s="1"/>
  <c r="R328" i="1" s="1"/>
  <c r="O328" i="1"/>
  <c r="G236" i="1"/>
  <c r="H236" i="1" s="1"/>
  <c r="I236" i="1" s="1"/>
  <c r="J236" i="1" s="1"/>
  <c r="R236" i="1" s="1"/>
  <c r="O236" i="1"/>
  <c r="G253" i="1"/>
  <c r="H253" i="1" s="1"/>
  <c r="I253" i="1" s="1"/>
  <c r="J253" i="1" s="1"/>
  <c r="R253" i="1" s="1"/>
  <c r="O253" i="1"/>
  <c r="G286" i="1"/>
  <c r="H286" i="1" s="1"/>
  <c r="I286" i="1" s="1"/>
  <c r="J286" i="1" s="1"/>
  <c r="R286" i="1" s="1"/>
  <c r="O286" i="1"/>
  <c r="G256" i="1"/>
  <c r="H256" i="1" s="1"/>
  <c r="I256" i="1" s="1"/>
  <c r="J256" i="1" s="1"/>
  <c r="R256" i="1" s="1"/>
  <c r="O256" i="1"/>
  <c r="G246" i="1"/>
  <c r="H246" i="1" s="1"/>
  <c r="I246" i="1" s="1"/>
  <c r="J246" i="1" s="1"/>
  <c r="R246" i="1" s="1"/>
  <c r="O246" i="1"/>
  <c r="G239" i="1"/>
  <c r="H239" i="1" s="1"/>
  <c r="I239" i="1" s="1"/>
  <c r="J239" i="1" s="1"/>
  <c r="R239" i="1" s="1"/>
  <c r="O239" i="1"/>
  <c r="G257" i="1"/>
  <c r="H257" i="1" s="1"/>
  <c r="I257" i="1" s="1"/>
  <c r="J257" i="1" s="1"/>
  <c r="R257" i="1" s="1"/>
  <c r="O257" i="1"/>
  <c r="G304" i="1"/>
  <c r="H304" i="1" s="1"/>
  <c r="I304" i="1" s="1"/>
  <c r="J304" i="1" s="1"/>
  <c r="R304" i="1" s="1"/>
  <c r="O304" i="1"/>
  <c r="G313" i="1"/>
  <c r="H313" i="1" s="1"/>
  <c r="I313" i="1" s="1"/>
  <c r="J313" i="1" s="1"/>
  <c r="R313" i="1" s="1"/>
  <c r="O313" i="1"/>
  <c r="G281" i="1"/>
  <c r="H281" i="1" s="1"/>
  <c r="I281" i="1" s="1"/>
  <c r="J281" i="1" s="1"/>
  <c r="R281" i="1" s="1"/>
  <c r="O281" i="1"/>
  <c r="G263" i="1"/>
  <c r="H263" i="1" s="1"/>
  <c r="I263" i="1" s="1"/>
  <c r="J263" i="1" s="1"/>
  <c r="R263" i="1" s="1"/>
  <c r="O263" i="1"/>
  <c r="G306" i="1"/>
  <c r="H306" i="1" s="1"/>
  <c r="I306" i="1" s="1"/>
  <c r="J306" i="1" s="1"/>
  <c r="R306" i="1" s="1"/>
  <c r="O306" i="1"/>
  <c r="G311" i="1"/>
  <c r="H311" i="1" s="1"/>
  <c r="I311" i="1" s="1"/>
  <c r="J311" i="1" s="1"/>
  <c r="R311" i="1" s="1"/>
  <c r="O311" i="1"/>
  <c r="G282" i="1"/>
  <c r="H282" i="1" s="1"/>
  <c r="I282" i="1" s="1"/>
  <c r="J282" i="1" s="1"/>
  <c r="R282" i="1" s="1"/>
  <c r="O282" i="1"/>
  <c r="G258" i="1"/>
  <c r="H258" i="1" s="1"/>
  <c r="I258" i="1" s="1"/>
  <c r="J258" i="1" s="1"/>
  <c r="R258" i="1" s="1"/>
  <c r="O258" i="1"/>
  <c r="G293" i="1"/>
  <c r="H293" i="1" s="1"/>
  <c r="I293" i="1" s="1"/>
  <c r="J293" i="1" s="1"/>
  <c r="R293" i="1" s="1"/>
  <c r="O293" i="1"/>
  <c r="G321" i="1"/>
  <c r="H321" i="1" s="1"/>
  <c r="I321" i="1" s="1"/>
  <c r="J321" i="1" s="1"/>
  <c r="R321" i="1" s="1"/>
  <c r="O321" i="1"/>
  <c r="G300" i="1"/>
  <c r="H300" i="1" s="1"/>
  <c r="I300" i="1" s="1"/>
  <c r="J300" i="1" s="1"/>
  <c r="R300" i="1" s="1"/>
  <c r="O300" i="1"/>
  <c r="G305" i="1"/>
  <c r="H305" i="1" s="1"/>
  <c r="I305" i="1" s="1"/>
  <c r="J305" i="1" s="1"/>
  <c r="R305" i="1" s="1"/>
  <c r="O305" i="1"/>
  <c r="G318" i="1"/>
  <c r="H318" i="1" s="1"/>
  <c r="I318" i="1" s="1"/>
  <c r="J318" i="1" s="1"/>
  <c r="R318" i="1" s="1"/>
  <c r="O318" i="1"/>
  <c r="G324" i="1"/>
  <c r="H324" i="1" s="1"/>
  <c r="I324" i="1" s="1"/>
  <c r="J324" i="1" s="1"/>
  <c r="R324" i="1" s="1"/>
  <c r="O324" i="1"/>
  <c r="G238" i="1"/>
  <c r="H238" i="1" s="1"/>
  <c r="I238" i="1" s="1"/>
  <c r="J238" i="1" s="1"/>
  <c r="R238" i="1" s="1"/>
  <c r="O238" i="1"/>
  <c r="G312" i="1"/>
  <c r="H312" i="1" s="1"/>
  <c r="I312" i="1" s="1"/>
  <c r="J312" i="1" s="1"/>
  <c r="R312" i="1" s="1"/>
  <c r="O312" i="1"/>
  <c r="G291" i="1"/>
  <c r="H291" i="1" s="1"/>
  <c r="I291" i="1" s="1"/>
  <c r="J291" i="1" s="1"/>
  <c r="R291" i="1" s="1"/>
  <c r="O291" i="1"/>
  <c r="G249" i="1"/>
  <c r="H249" i="1" s="1"/>
  <c r="I249" i="1" s="1"/>
  <c r="J249" i="1" s="1"/>
  <c r="R249" i="1" s="1"/>
  <c r="O249" i="1"/>
  <c r="G248" i="1"/>
  <c r="H248" i="1" s="1"/>
  <c r="I248" i="1" s="1"/>
  <c r="J248" i="1" s="1"/>
  <c r="R248" i="1" s="1"/>
  <c r="O248" i="1"/>
  <c r="G292" i="1"/>
  <c r="H292" i="1" s="1"/>
  <c r="I292" i="1" s="1"/>
  <c r="J292" i="1" s="1"/>
  <c r="R292" i="1" s="1"/>
  <c r="O292" i="1"/>
  <c r="G299" i="1"/>
  <c r="H299" i="1" s="1"/>
  <c r="I299" i="1" s="1"/>
  <c r="J299" i="1" s="1"/>
  <c r="R299" i="1" s="1"/>
  <c r="O299" i="1"/>
  <c r="G322" i="1"/>
  <c r="H322" i="1" s="1"/>
  <c r="I322" i="1" s="1"/>
  <c r="J322" i="1" s="1"/>
  <c r="R322" i="1" s="1"/>
  <c r="O322" i="1"/>
  <c r="G329" i="1"/>
  <c r="H329" i="1" s="1"/>
  <c r="I329" i="1" s="1"/>
  <c r="J329" i="1" s="1"/>
  <c r="R329" i="1" s="1"/>
  <c r="O329" i="1"/>
  <c r="G326" i="1"/>
  <c r="H326" i="1" s="1"/>
  <c r="I326" i="1" s="1"/>
  <c r="J326" i="1" s="1"/>
  <c r="R326" i="1" s="1"/>
  <c r="O326" i="1"/>
  <c r="G234" i="1"/>
  <c r="H234" i="1" s="1"/>
  <c r="I234" i="1" s="1"/>
  <c r="J234" i="1" s="1"/>
  <c r="R234" i="1" s="1"/>
  <c r="O234" i="1"/>
  <c r="G319" i="1"/>
  <c r="H319" i="1" s="1"/>
  <c r="I319" i="1" s="1"/>
  <c r="J319" i="1" s="1"/>
  <c r="R319" i="1" s="1"/>
  <c r="O319" i="1"/>
  <c r="G269" i="1"/>
  <c r="H269" i="1" s="1"/>
  <c r="I269" i="1" s="1"/>
  <c r="J269" i="1" s="1"/>
  <c r="R269" i="1" s="1"/>
  <c r="O269" i="1"/>
  <c r="G285" i="1"/>
  <c r="H285" i="1" s="1"/>
  <c r="I285" i="1" s="1"/>
  <c r="J285" i="1" s="1"/>
  <c r="R285" i="1" s="1"/>
  <c r="O285" i="1"/>
  <c r="G307" i="1"/>
  <c r="H307" i="1" s="1"/>
  <c r="I307" i="1" s="1"/>
  <c r="J307" i="1" s="1"/>
  <c r="R307" i="1" s="1"/>
  <c r="O307" i="1"/>
  <c r="G323" i="1"/>
  <c r="H323" i="1" s="1"/>
  <c r="I323" i="1" s="1"/>
  <c r="J323" i="1" s="1"/>
  <c r="R323" i="1" s="1"/>
  <c r="O323" i="1"/>
  <c r="G275" i="1"/>
  <c r="H275" i="1" s="1"/>
  <c r="I275" i="1" s="1"/>
  <c r="J275" i="1" s="1"/>
  <c r="R275" i="1" s="1"/>
  <c r="O275" i="1"/>
  <c r="T46" i="1"/>
  <c r="V105" i="1"/>
  <c r="G105" i="1" s="1"/>
  <c r="H105" i="1" s="1"/>
  <c r="I105" i="1" s="1"/>
  <c r="J105" i="1" s="1"/>
  <c r="R105" i="1" s="1"/>
  <c r="V103" i="1"/>
  <c r="G103" i="1" s="1"/>
  <c r="H103" i="1" s="1"/>
  <c r="I103" i="1" s="1"/>
  <c r="J103" i="1" s="1"/>
  <c r="R103" i="1" s="1"/>
  <c r="V101" i="1"/>
  <c r="G101" i="1" s="1"/>
  <c r="H101" i="1" s="1"/>
  <c r="I101" i="1" s="1"/>
  <c r="J101" i="1" s="1"/>
  <c r="R101" i="1" s="1"/>
  <c r="V102" i="1"/>
  <c r="G102" i="1" s="1"/>
  <c r="H102" i="1" s="1"/>
  <c r="I102" i="1" s="1"/>
  <c r="J102" i="1" s="1"/>
  <c r="R102" i="1" s="1"/>
  <c r="V104" i="1"/>
  <c r="G104" i="1" s="1"/>
  <c r="H104" i="1" s="1"/>
  <c r="I104" i="1" s="1"/>
  <c r="J104" i="1" s="1"/>
  <c r="R104" i="1" s="1"/>
  <c r="V55" i="1"/>
  <c r="G55" i="1" s="1"/>
  <c r="H55" i="1" s="1"/>
  <c r="I55" i="1" s="1"/>
  <c r="J55" i="1" s="1"/>
  <c r="R55" i="1" s="1"/>
  <c r="V107" i="1"/>
  <c r="G107" i="1" s="1"/>
  <c r="H107" i="1" s="1"/>
  <c r="I107" i="1" s="1"/>
  <c r="J107" i="1" s="1"/>
  <c r="R107" i="1" s="1"/>
  <c r="V110" i="1"/>
  <c r="G110" i="1" s="1"/>
  <c r="H110" i="1" s="1"/>
  <c r="I110" i="1" s="1"/>
  <c r="J110" i="1" s="1"/>
  <c r="R110" i="1" s="1"/>
  <c r="V67" i="1"/>
  <c r="G67" i="1" s="1"/>
  <c r="H67" i="1" s="1"/>
  <c r="I67" i="1" s="1"/>
  <c r="J67" i="1" s="1"/>
  <c r="R67" i="1" s="1"/>
  <c r="V108" i="1"/>
  <c r="G108" i="1" s="1"/>
  <c r="H108" i="1" s="1"/>
  <c r="I108" i="1" s="1"/>
  <c r="J108" i="1" s="1"/>
  <c r="R108" i="1" s="1"/>
  <c r="V109" i="1"/>
  <c r="G109" i="1" s="1"/>
  <c r="H109" i="1" s="1"/>
  <c r="I109" i="1" s="1"/>
  <c r="J109" i="1" s="1"/>
  <c r="R109" i="1" s="1"/>
  <c r="V106" i="1"/>
  <c r="G106" i="1" s="1"/>
  <c r="H106" i="1" s="1"/>
  <c r="I106" i="1" s="1"/>
  <c r="J106" i="1" s="1"/>
  <c r="R106" i="1" s="1"/>
  <c r="V111" i="1"/>
  <c r="G111" i="1" s="1"/>
  <c r="H111" i="1" s="1"/>
  <c r="I111" i="1" s="1"/>
  <c r="J111" i="1" s="1"/>
  <c r="R111" i="1" s="1"/>
  <c r="V8" i="1"/>
  <c r="G8" i="1" s="1"/>
  <c r="H8" i="1" s="1"/>
  <c r="I8" i="1" s="1"/>
  <c r="J8" i="1" s="1"/>
  <c r="R8" i="1" s="1"/>
  <c r="E11" i="1"/>
  <c r="F11" i="1" s="1"/>
  <c r="T11" i="1"/>
  <c r="E25" i="1"/>
  <c r="F25" i="1" s="1"/>
  <c r="E86" i="1"/>
  <c r="F86" i="1" s="1"/>
  <c r="U94" i="1"/>
  <c r="U70" i="1"/>
  <c r="U59" i="1"/>
  <c r="E59" i="1"/>
  <c r="E20" i="1"/>
  <c r="F20" i="1" s="1"/>
  <c r="E69" i="1"/>
  <c r="F69" i="1" s="1"/>
  <c r="E58" i="1"/>
  <c r="F58" i="1" s="1"/>
  <c r="E46" i="1"/>
  <c r="F46" i="1" s="1"/>
  <c r="E42" i="1"/>
  <c r="F42" i="1" s="1"/>
  <c r="U15" i="1"/>
  <c r="U76" i="1"/>
  <c r="U89" i="1"/>
  <c r="E89" i="1"/>
  <c r="E51" i="1"/>
  <c r="F51" i="1" s="1"/>
  <c r="E53" i="1"/>
  <c r="F53" i="1" s="1"/>
  <c r="E35" i="1"/>
  <c r="F35" i="1" s="1"/>
  <c r="E88" i="1"/>
  <c r="F88" i="1" s="1"/>
  <c r="E4" i="1"/>
  <c r="F4" i="1" s="1"/>
  <c r="E97" i="1"/>
  <c r="F97" i="1" s="1"/>
  <c r="U90" i="1"/>
  <c r="E90" i="1"/>
  <c r="E24" i="1"/>
  <c r="F24" i="1" s="1"/>
  <c r="E66" i="1"/>
  <c r="F66" i="1" s="1"/>
  <c r="U5" i="1"/>
  <c r="E30" i="1"/>
  <c r="F30" i="1" s="1"/>
  <c r="E95" i="1"/>
  <c r="F95" i="1" s="1"/>
  <c r="E77" i="1"/>
  <c r="F77" i="1" s="1"/>
  <c r="E33" i="1"/>
  <c r="F33" i="1" s="1"/>
  <c r="E3" i="1"/>
  <c r="F3" i="1" s="1"/>
  <c r="E91" i="1"/>
  <c r="F91" i="1" s="1"/>
  <c r="E80" i="1"/>
  <c r="F80" i="1" s="1"/>
  <c r="E61" i="1"/>
  <c r="F61" i="1" s="1"/>
  <c r="U40" i="1"/>
  <c r="E93" i="1"/>
  <c r="F93" i="1" s="1"/>
  <c r="E14" i="1"/>
  <c r="F14" i="1" s="1"/>
  <c r="E68" i="1"/>
  <c r="F68" i="1" s="1"/>
  <c r="F23" i="1"/>
  <c r="E21" i="1"/>
  <c r="F21" i="1" s="1"/>
  <c r="E9" i="1"/>
  <c r="F9" i="1" s="1"/>
  <c r="E72" i="1"/>
  <c r="F72" i="1" s="1"/>
  <c r="E63" i="1"/>
  <c r="F63" i="1" s="1"/>
  <c r="E98" i="1"/>
  <c r="F98" i="1" s="1"/>
  <c r="E49" i="1"/>
  <c r="F49" i="1" s="1"/>
  <c r="E73" i="1"/>
  <c r="F73" i="1" s="1"/>
  <c r="E57" i="1"/>
  <c r="F57" i="1" s="1"/>
  <c r="U100" i="1"/>
  <c r="E100" i="1"/>
  <c r="E44" i="1"/>
  <c r="F44" i="1" s="1"/>
  <c r="E84" i="1"/>
  <c r="F84" i="1" s="1"/>
  <c r="E27" i="1"/>
  <c r="F27" i="1" s="1"/>
  <c r="E52" i="1"/>
  <c r="F52" i="1" s="1"/>
  <c r="U50" i="1"/>
  <c r="O5" i="1"/>
  <c r="F65" i="1"/>
  <c r="U16" i="1"/>
  <c r="E16" i="1"/>
  <c r="U64" i="1"/>
  <c r="E64" i="1"/>
  <c r="U81" i="1"/>
  <c r="E81" i="1"/>
  <c r="E48" i="1"/>
  <c r="F48" i="1" s="1"/>
  <c r="E78" i="1"/>
  <c r="F78" i="1" s="1"/>
  <c r="U17" i="1"/>
  <c r="E17" i="1"/>
  <c r="E82" i="1"/>
  <c r="F82" i="1" s="1"/>
  <c r="U60" i="1"/>
  <c r="E60" i="1"/>
  <c r="E56" i="1"/>
  <c r="F56" i="1" s="1"/>
  <c r="E37" i="1"/>
  <c r="F37" i="1" s="1"/>
  <c r="E62" i="1"/>
  <c r="F62" i="1" s="1"/>
  <c r="E38" i="1"/>
  <c r="F38" i="1" s="1"/>
  <c r="U26" i="1"/>
  <c r="E26" i="1"/>
  <c r="E39" i="1"/>
  <c r="F39" i="1" s="1"/>
  <c r="U28" i="1"/>
  <c r="E28" i="1"/>
  <c r="E36" i="1"/>
  <c r="F36" i="1" s="1"/>
  <c r="E75" i="1"/>
  <c r="F75" i="1" s="1"/>
  <c r="E18" i="1"/>
  <c r="F18" i="1" s="1"/>
  <c r="E22" i="1"/>
  <c r="F22" i="1" s="1"/>
  <c r="E12" i="1"/>
  <c r="F12" i="1" s="1"/>
  <c r="U74" i="1"/>
  <c r="O40" i="1"/>
  <c r="E41" i="1"/>
  <c r="F41" i="1" s="1"/>
  <c r="E92" i="1"/>
  <c r="F92" i="1" s="1"/>
  <c r="E85" i="1"/>
  <c r="F85" i="1" s="1"/>
  <c r="E54" i="1"/>
  <c r="F54" i="1" s="1"/>
  <c r="E83" i="1"/>
  <c r="F83" i="1" s="1"/>
  <c r="U87" i="1"/>
  <c r="E87" i="1"/>
  <c r="U99" i="1"/>
  <c r="O70" i="1"/>
  <c r="E96" i="1"/>
  <c r="F96" i="1" s="1"/>
  <c r="E79" i="1"/>
  <c r="F79" i="1" s="1"/>
  <c r="E71" i="1"/>
  <c r="F71" i="1" s="1"/>
  <c r="E47" i="1"/>
  <c r="F47" i="1" s="1"/>
  <c r="E45" i="1"/>
  <c r="F45" i="1" s="1"/>
  <c r="O15" i="1"/>
  <c r="T10" i="1"/>
  <c r="T6" i="1"/>
  <c r="U10" i="1"/>
  <c r="O10" i="1"/>
  <c r="O76" i="1"/>
  <c r="U7" i="1"/>
  <c r="O7" i="1"/>
  <c r="T7" i="1"/>
  <c r="T31" i="1"/>
  <c r="U43" i="1"/>
  <c r="O43" i="1"/>
  <c r="T19" i="1"/>
  <c r="U31" i="1"/>
  <c r="O31" i="1"/>
  <c r="U19" i="1"/>
  <c r="O19" i="1"/>
  <c r="U6" i="1"/>
  <c r="O6" i="1"/>
  <c r="T16" i="1"/>
  <c r="U29" i="1"/>
  <c r="O29" i="1"/>
  <c r="U32" i="1"/>
  <c r="O32" i="1"/>
  <c r="T32" i="1"/>
  <c r="T34" i="1"/>
  <c r="U13" i="1"/>
  <c r="O13" i="1"/>
  <c r="U34" i="1"/>
  <c r="O34" i="1"/>
  <c r="T13" i="1"/>
  <c r="T40" i="1"/>
  <c r="T28" i="1"/>
  <c r="O50" i="1"/>
  <c r="O74" i="1"/>
  <c r="O99" i="1"/>
  <c r="O94" i="1"/>
  <c r="T26" i="1"/>
  <c r="T74" i="1"/>
  <c r="T99" i="1"/>
  <c r="T94" i="1"/>
  <c r="C2" i="1"/>
  <c r="M2" i="1" s="1"/>
  <c r="Y2" i="1" s="1"/>
  <c r="V33" i="1" l="1"/>
  <c r="G33" i="1" s="1"/>
  <c r="H33" i="1" s="1"/>
  <c r="I33" i="1" s="1"/>
  <c r="J33" i="1" s="1"/>
  <c r="R33" i="1" s="1"/>
  <c r="V52" i="1"/>
  <c r="G52" i="1" s="1"/>
  <c r="H52" i="1" s="1"/>
  <c r="I52" i="1" s="1"/>
  <c r="J52" i="1" s="1"/>
  <c r="R52" i="1" s="1"/>
  <c r="V11" i="1"/>
  <c r="G11" i="1" s="1"/>
  <c r="H11" i="1" s="1"/>
  <c r="I11" i="1" s="1"/>
  <c r="J11" i="1" s="1"/>
  <c r="R11" i="1" s="1"/>
  <c r="V20" i="1"/>
  <c r="G20" i="1" s="1"/>
  <c r="H20" i="1" s="1"/>
  <c r="I20" i="1" s="1"/>
  <c r="J20" i="1" s="1"/>
  <c r="R20" i="1" s="1"/>
  <c r="V77" i="1"/>
  <c r="G77" i="1" s="1"/>
  <c r="H77" i="1" s="1"/>
  <c r="I77" i="1" s="1"/>
  <c r="J77" i="1" s="1"/>
  <c r="R77" i="1" s="1"/>
  <c r="V84" i="1"/>
  <c r="G84" i="1" s="1"/>
  <c r="H84" i="1" s="1"/>
  <c r="I84" i="1" s="1"/>
  <c r="J84" i="1" s="1"/>
  <c r="R84" i="1" s="1"/>
  <c r="V95" i="1"/>
  <c r="G95" i="1" s="1"/>
  <c r="H95" i="1" s="1"/>
  <c r="I95" i="1" s="1"/>
  <c r="J95" i="1" s="1"/>
  <c r="R95" i="1" s="1"/>
  <c r="V71" i="1"/>
  <c r="G71" i="1" s="1"/>
  <c r="H71" i="1" s="1"/>
  <c r="I71" i="1" s="1"/>
  <c r="J71" i="1" s="1"/>
  <c r="R71" i="1" s="1"/>
  <c r="V38" i="1"/>
  <c r="G38" i="1" s="1"/>
  <c r="H38" i="1" s="1"/>
  <c r="I38" i="1" s="1"/>
  <c r="J38" i="1" s="1"/>
  <c r="R38" i="1" s="1"/>
  <c r="V79" i="1"/>
  <c r="G79" i="1" s="1"/>
  <c r="H79" i="1" s="1"/>
  <c r="I79" i="1" s="1"/>
  <c r="J79" i="1" s="1"/>
  <c r="R79" i="1" s="1"/>
  <c r="V62" i="1"/>
  <c r="G62" i="1" s="1"/>
  <c r="H62" i="1" s="1"/>
  <c r="I62" i="1" s="1"/>
  <c r="J62" i="1" s="1"/>
  <c r="R62" i="1" s="1"/>
  <c r="V86" i="1"/>
  <c r="G86" i="1" s="1"/>
  <c r="H86" i="1" s="1"/>
  <c r="I86" i="1" s="1"/>
  <c r="J86" i="1" s="1"/>
  <c r="R86" i="1" s="1"/>
  <c r="V96" i="1"/>
  <c r="G96" i="1" s="1"/>
  <c r="H96" i="1" s="1"/>
  <c r="I96" i="1" s="1"/>
  <c r="J96" i="1" s="1"/>
  <c r="R96" i="1" s="1"/>
  <c r="V37" i="1"/>
  <c r="G37" i="1" s="1"/>
  <c r="H37" i="1" s="1"/>
  <c r="I37" i="1" s="1"/>
  <c r="J37" i="1" s="1"/>
  <c r="R37" i="1" s="1"/>
  <c r="V24" i="1"/>
  <c r="G24" i="1" s="1"/>
  <c r="H24" i="1" s="1"/>
  <c r="I24" i="1" s="1"/>
  <c r="J24" i="1" s="1"/>
  <c r="R24" i="1" s="1"/>
  <c r="V25" i="1"/>
  <c r="G25" i="1" s="1"/>
  <c r="H25" i="1" s="1"/>
  <c r="I25" i="1" s="1"/>
  <c r="J25" i="1" s="1"/>
  <c r="R25" i="1" s="1"/>
  <c r="V93" i="1"/>
  <c r="G93" i="1" s="1"/>
  <c r="H93" i="1" s="1"/>
  <c r="I93" i="1" s="1"/>
  <c r="J93" i="1" s="1"/>
  <c r="R93" i="1" s="1"/>
  <c r="V49" i="1"/>
  <c r="G49" i="1" s="1"/>
  <c r="H49" i="1" s="1"/>
  <c r="I49" i="1" s="1"/>
  <c r="J49" i="1" s="1"/>
  <c r="R49" i="1" s="1"/>
  <c r="V98" i="1"/>
  <c r="G98" i="1" s="1"/>
  <c r="H98" i="1" s="1"/>
  <c r="I98" i="1" s="1"/>
  <c r="J98" i="1" s="1"/>
  <c r="R98" i="1" s="1"/>
  <c r="V97" i="1"/>
  <c r="G97" i="1" s="1"/>
  <c r="H97" i="1" s="1"/>
  <c r="I97" i="1" s="1"/>
  <c r="J97" i="1" s="1"/>
  <c r="R97" i="1" s="1"/>
  <c r="V44" i="1"/>
  <c r="G44" i="1" s="1"/>
  <c r="H44" i="1" s="1"/>
  <c r="I44" i="1" s="1"/>
  <c r="J44" i="1" s="1"/>
  <c r="R44" i="1" s="1"/>
  <c r="V56" i="1"/>
  <c r="G56" i="1" s="1"/>
  <c r="H56" i="1" s="1"/>
  <c r="I56" i="1" s="1"/>
  <c r="J56" i="1" s="1"/>
  <c r="R56" i="1" s="1"/>
  <c r="V73" i="1"/>
  <c r="G73" i="1" s="1"/>
  <c r="H73" i="1" s="1"/>
  <c r="I73" i="1" s="1"/>
  <c r="J73" i="1" s="1"/>
  <c r="R73" i="1" s="1"/>
  <c r="V82" i="1"/>
  <c r="G82" i="1" s="1"/>
  <c r="H82" i="1" s="1"/>
  <c r="I82" i="1" s="1"/>
  <c r="J82" i="1" s="1"/>
  <c r="R82" i="1" s="1"/>
  <c r="V4" i="1"/>
  <c r="G4" i="1" s="1"/>
  <c r="H4" i="1" s="1"/>
  <c r="I4" i="1" s="1"/>
  <c r="J4" i="1" s="1"/>
  <c r="R4" i="1" s="1"/>
  <c r="V83" i="1"/>
  <c r="G83" i="1" s="1"/>
  <c r="H83" i="1" s="1"/>
  <c r="I83" i="1" s="1"/>
  <c r="J83" i="1" s="1"/>
  <c r="R83" i="1" s="1"/>
  <c r="V72" i="1"/>
  <c r="G72" i="1" s="1"/>
  <c r="H72" i="1" s="1"/>
  <c r="I72" i="1" s="1"/>
  <c r="J72" i="1" s="1"/>
  <c r="R72" i="1" s="1"/>
  <c r="V88" i="1"/>
  <c r="G88" i="1" s="1"/>
  <c r="H88" i="1" s="1"/>
  <c r="I88" i="1" s="1"/>
  <c r="J88" i="1" s="1"/>
  <c r="R88" i="1" s="1"/>
  <c r="V47" i="1"/>
  <c r="G47" i="1" s="1"/>
  <c r="H47" i="1" s="1"/>
  <c r="I47" i="1" s="1"/>
  <c r="J47" i="1" s="1"/>
  <c r="R47" i="1" s="1"/>
  <c r="V35" i="1"/>
  <c r="G35" i="1" s="1"/>
  <c r="H35" i="1" s="1"/>
  <c r="I35" i="1" s="1"/>
  <c r="J35" i="1" s="1"/>
  <c r="R35" i="1" s="1"/>
  <c r="V85" i="1"/>
  <c r="G85" i="1" s="1"/>
  <c r="H85" i="1" s="1"/>
  <c r="I85" i="1" s="1"/>
  <c r="J85" i="1" s="1"/>
  <c r="R85" i="1" s="1"/>
  <c r="V78" i="1"/>
  <c r="G78" i="1" s="1"/>
  <c r="H78" i="1" s="1"/>
  <c r="I78" i="1" s="1"/>
  <c r="J78" i="1" s="1"/>
  <c r="R78" i="1" s="1"/>
  <c r="V53" i="1"/>
  <c r="G53" i="1" s="1"/>
  <c r="H53" i="1" s="1"/>
  <c r="I53" i="1" s="1"/>
  <c r="J53" i="1" s="1"/>
  <c r="R53" i="1" s="1"/>
  <c r="V41" i="1"/>
  <c r="G41" i="1" s="1"/>
  <c r="H41" i="1" s="1"/>
  <c r="I41" i="1" s="1"/>
  <c r="J41" i="1" s="1"/>
  <c r="R41" i="1" s="1"/>
  <c r="V68" i="1"/>
  <c r="G68" i="1" s="1"/>
  <c r="H68" i="1" s="1"/>
  <c r="I68" i="1" s="1"/>
  <c r="J68" i="1" s="1"/>
  <c r="R68" i="1" s="1"/>
  <c r="V14" i="1"/>
  <c r="G14" i="1" s="1"/>
  <c r="H14" i="1" s="1"/>
  <c r="I14" i="1" s="1"/>
  <c r="J14" i="1" s="1"/>
  <c r="R14" i="1" s="1"/>
  <c r="V92" i="1"/>
  <c r="G92" i="1" s="1"/>
  <c r="H92" i="1" s="1"/>
  <c r="I92" i="1" s="1"/>
  <c r="J92" i="1" s="1"/>
  <c r="R92" i="1" s="1"/>
  <c r="V23" i="1"/>
  <c r="G23" i="1" s="1"/>
  <c r="H23" i="1" s="1"/>
  <c r="I23" i="1" s="1"/>
  <c r="J23" i="1" s="1"/>
  <c r="R23" i="1" s="1"/>
  <c r="V22" i="1"/>
  <c r="G22" i="1" s="1"/>
  <c r="H22" i="1" s="1"/>
  <c r="I22" i="1" s="1"/>
  <c r="J22" i="1" s="1"/>
  <c r="R22" i="1" s="1"/>
  <c r="V61" i="1"/>
  <c r="G61" i="1" s="1"/>
  <c r="H61" i="1" s="1"/>
  <c r="I61" i="1" s="1"/>
  <c r="J61" i="1" s="1"/>
  <c r="R61" i="1" s="1"/>
  <c r="V42" i="1"/>
  <c r="G42" i="1" s="1"/>
  <c r="H42" i="1" s="1"/>
  <c r="I42" i="1" s="1"/>
  <c r="J42" i="1" s="1"/>
  <c r="R42" i="1" s="1"/>
  <c r="V80" i="1"/>
  <c r="G80" i="1" s="1"/>
  <c r="H80" i="1" s="1"/>
  <c r="I80" i="1" s="1"/>
  <c r="J80" i="1" s="1"/>
  <c r="R80" i="1" s="1"/>
  <c r="V46" i="1"/>
  <c r="G46" i="1" s="1"/>
  <c r="H46" i="1" s="1"/>
  <c r="I46" i="1" s="1"/>
  <c r="J46" i="1" s="1"/>
  <c r="R46" i="1" s="1"/>
  <c r="V75" i="1"/>
  <c r="G75" i="1" s="1"/>
  <c r="H75" i="1" s="1"/>
  <c r="I75" i="1" s="1"/>
  <c r="J75" i="1" s="1"/>
  <c r="R75" i="1" s="1"/>
  <c r="V65" i="1"/>
  <c r="G65" i="1" s="1"/>
  <c r="H65" i="1" s="1"/>
  <c r="I65" i="1" s="1"/>
  <c r="J65" i="1" s="1"/>
  <c r="R65" i="1" s="1"/>
  <c r="V91" i="1"/>
  <c r="G91" i="1" s="1"/>
  <c r="H91" i="1" s="1"/>
  <c r="I91" i="1" s="1"/>
  <c r="J91" i="1" s="1"/>
  <c r="R91" i="1" s="1"/>
  <c r="V58" i="1"/>
  <c r="G58" i="1" s="1"/>
  <c r="H58" i="1" s="1"/>
  <c r="I58" i="1" s="1"/>
  <c r="J58" i="1" s="1"/>
  <c r="R58" i="1" s="1"/>
  <c r="V3" i="1"/>
  <c r="G3" i="1" s="1"/>
  <c r="H3" i="1" s="1"/>
  <c r="I3" i="1" s="1"/>
  <c r="J3" i="1" s="1"/>
  <c r="R3" i="1" s="1"/>
  <c r="V48" i="1"/>
  <c r="G48" i="1" s="1"/>
  <c r="H48" i="1" s="1"/>
  <c r="I48" i="1" s="1"/>
  <c r="J48" i="1" s="1"/>
  <c r="R48" i="1" s="1"/>
  <c r="V57" i="1"/>
  <c r="G57" i="1" s="1"/>
  <c r="H57" i="1" s="1"/>
  <c r="I57" i="1" s="1"/>
  <c r="J57" i="1" s="1"/>
  <c r="R57" i="1" s="1"/>
  <c r="V30" i="1"/>
  <c r="G30" i="1" s="1"/>
  <c r="H30" i="1" s="1"/>
  <c r="I30" i="1" s="1"/>
  <c r="J30" i="1" s="1"/>
  <c r="R30" i="1" s="1"/>
  <c r="V39" i="1"/>
  <c r="G39" i="1" s="1"/>
  <c r="H39" i="1" s="1"/>
  <c r="I39" i="1" s="1"/>
  <c r="J39" i="1" s="1"/>
  <c r="R39" i="1" s="1"/>
  <c r="V54" i="1"/>
  <c r="G54" i="1" s="1"/>
  <c r="H54" i="1" s="1"/>
  <c r="I54" i="1" s="1"/>
  <c r="J54" i="1" s="1"/>
  <c r="R54" i="1" s="1"/>
  <c r="V21" i="1"/>
  <c r="G21" i="1" s="1"/>
  <c r="H21" i="1" s="1"/>
  <c r="I21" i="1" s="1"/>
  <c r="J21" i="1" s="1"/>
  <c r="R21" i="1" s="1"/>
  <c r="V69" i="1"/>
  <c r="G69" i="1" s="1"/>
  <c r="H69" i="1" s="1"/>
  <c r="I69" i="1" s="1"/>
  <c r="J69" i="1" s="1"/>
  <c r="R69" i="1" s="1"/>
  <c r="V36" i="1"/>
  <c r="G36" i="1" s="1"/>
  <c r="H36" i="1" s="1"/>
  <c r="I36" i="1" s="1"/>
  <c r="J36" i="1" s="1"/>
  <c r="R36" i="1" s="1"/>
  <c r="V27" i="1"/>
  <c r="G27" i="1" s="1"/>
  <c r="H27" i="1" s="1"/>
  <c r="I27" i="1" s="1"/>
  <c r="J27" i="1" s="1"/>
  <c r="R27" i="1" s="1"/>
  <c r="V18" i="1"/>
  <c r="G18" i="1" s="1"/>
  <c r="H18" i="1" s="1"/>
  <c r="I18" i="1" s="1"/>
  <c r="J18" i="1" s="1"/>
  <c r="R18" i="1" s="1"/>
  <c r="V63" i="1"/>
  <c r="G63" i="1" s="1"/>
  <c r="H63" i="1" s="1"/>
  <c r="I63" i="1" s="1"/>
  <c r="J63" i="1" s="1"/>
  <c r="R63" i="1" s="1"/>
  <c r="V45" i="1"/>
  <c r="G45" i="1" s="1"/>
  <c r="H45" i="1" s="1"/>
  <c r="I45" i="1" s="1"/>
  <c r="J45" i="1" s="1"/>
  <c r="R45" i="1" s="1"/>
  <c r="V51" i="1"/>
  <c r="G51" i="1" s="1"/>
  <c r="H51" i="1" s="1"/>
  <c r="I51" i="1" s="1"/>
  <c r="J51" i="1" s="1"/>
  <c r="R51" i="1" s="1"/>
  <c r="V66" i="1"/>
  <c r="G66" i="1" s="1"/>
  <c r="H66" i="1" s="1"/>
  <c r="I66" i="1" s="1"/>
  <c r="J66" i="1" s="1"/>
  <c r="R66" i="1" s="1"/>
  <c r="V9" i="1"/>
  <c r="G9" i="1" s="1"/>
  <c r="H9" i="1" s="1"/>
  <c r="I9" i="1" s="1"/>
  <c r="J9" i="1" s="1"/>
  <c r="R9" i="1" s="1"/>
  <c r="V12" i="1"/>
  <c r="G12" i="1" s="1"/>
  <c r="H12" i="1" s="1"/>
  <c r="I12" i="1" s="1"/>
  <c r="J12" i="1" s="1"/>
  <c r="R12" i="1" s="1"/>
  <c r="F16" i="1"/>
  <c r="E10" i="1"/>
  <c r="F10" i="1" s="1"/>
  <c r="E29" i="1"/>
  <c r="F29" i="1" s="1"/>
  <c r="F28" i="1"/>
  <c r="E6" i="1"/>
  <c r="F6" i="1" s="1"/>
  <c r="E7" i="1"/>
  <c r="F7" i="1" s="1"/>
  <c r="E50" i="1"/>
  <c r="F50" i="1" s="1"/>
  <c r="E40" i="1"/>
  <c r="F40" i="1" s="1"/>
  <c r="F89" i="1"/>
  <c r="F26" i="1"/>
  <c r="E76" i="1"/>
  <c r="F76" i="1" s="1"/>
  <c r="E99" i="1"/>
  <c r="F99" i="1" s="1"/>
  <c r="F100" i="1"/>
  <c r="E15" i="1"/>
  <c r="F15" i="1" s="1"/>
  <c r="E13" i="1"/>
  <c r="F13" i="1" s="1"/>
  <c r="E31" i="1"/>
  <c r="F31" i="1" s="1"/>
  <c r="E34" i="1"/>
  <c r="F34" i="1" s="1"/>
  <c r="E43" i="1"/>
  <c r="F43" i="1" s="1"/>
  <c r="F17" i="1"/>
  <c r="F87" i="1"/>
  <c r="F60" i="1"/>
  <c r="E5" i="1"/>
  <c r="F5" i="1" s="1"/>
  <c r="F59" i="1"/>
  <c r="E74" i="1"/>
  <c r="F74" i="1" s="1"/>
  <c r="F81" i="1"/>
  <c r="E32" i="1"/>
  <c r="F32" i="1" s="1"/>
  <c r="E70" i="1"/>
  <c r="F70" i="1" s="1"/>
  <c r="F64" i="1"/>
  <c r="E19" i="1"/>
  <c r="F19" i="1" s="1"/>
  <c r="F90" i="1"/>
  <c r="E94" i="1"/>
  <c r="F94" i="1" s="1"/>
  <c r="Q2" i="1"/>
  <c r="T2" i="1" s="1"/>
  <c r="D2" i="1"/>
  <c r="U2" i="1" s="1"/>
  <c r="V10" i="1" l="1"/>
  <c r="G10" i="1" s="1"/>
  <c r="H10" i="1" s="1"/>
  <c r="I10" i="1" s="1"/>
  <c r="J10" i="1" s="1"/>
  <c r="R10" i="1" s="1"/>
  <c r="V94" i="1"/>
  <c r="G94" i="1" s="1"/>
  <c r="H94" i="1" s="1"/>
  <c r="I94" i="1" s="1"/>
  <c r="J94" i="1" s="1"/>
  <c r="R94" i="1" s="1"/>
  <c r="V40" i="1"/>
  <c r="G40" i="1" s="1"/>
  <c r="H40" i="1" s="1"/>
  <c r="I40" i="1" s="1"/>
  <c r="J40" i="1" s="1"/>
  <c r="R40" i="1" s="1"/>
  <c r="V19" i="1"/>
  <c r="G19" i="1" s="1"/>
  <c r="H19" i="1" s="1"/>
  <c r="I19" i="1" s="1"/>
  <c r="J19" i="1" s="1"/>
  <c r="R19" i="1" s="1"/>
  <c r="V7" i="1"/>
  <c r="G7" i="1" s="1"/>
  <c r="H7" i="1" s="1"/>
  <c r="I7" i="1" s="1"/>
  <c r="J7" i="1" s="1"/>
  <c r="R7" i="1" s="1"/>
  <c r="V90" i="1"/>
  <c r="G90" i="1" s="1"/>
  <c r="H90" i="1" s="1"/>
  <c r="I90" i="1" s="1"/>
  <c r="J90" i="1" s="1"/>
  <c r="R90" i="1" s="1"/>
  <c r="V50" i="1"/>
  <c r="G50" i="1" s="1"/>
  <c r="H50" i="1" s="1"/>
  <c r="I50" i="1" s="1"/>
  <c r="J50" i="1" s="1"/>
  <c r="R50" i="1" s="1"/>
  <c r="V64" i="1"/>
  <c r="G64" i="1" s="1"/>
  <c r="H64" i="1" s="1"/>
  <c r="I64" i="1" s="1"/>
  <c r="J64" i="1" s="1"/>
  <c r="R64" i="1" s="1"/>
  <c r="V6" i="1"/>
  <c r="G6" i="1" s="1"/>
  <c r="H6" i="1" s="1"/>
  <c r="I6" i="1" s="1"/>
  <c r="J6" i="1" s="1"/>
  <c r="R6" i="1" s="1"/>
  <c r="V43" i="1"/>
  <c r="G43" i="1" s="1"/>
  <c r="H43" i="1" s="1"/>
  <c r="I43" i="1" s="1"/>
  <c r="J43" i="1" s="1"/>
  <c r="R43" i="1" s="1"/>
  <c r="V99" i="1"/>
  <c r="G99" i="1" s="1"/>
  <c r="H99" i="1" s="1"/>
  <c r="I99" i="1" s="1"/>
  <c r="J99" i="1" s="1"/>
  <c r="R99" i="1" s="1"/>
  <c r="V70" i="1"/>
  <c r="G70" i="1" s="1"/>
  <c r="H70" i="1" s="1"/>
  <c r="I70" i="1" s="1"/>
  <c r="J70" i="1" s="1"/>
  <c r="R70" i="1" s="1"/>
  <c r="V28" i="1"/>
  <c r="G28" i="1" s="1"/>
  <c r="H28" i="1" s="1"/>
  <c r="I28" i="1" s="1"/>
  <c r="J28" i="1" s="1"/>
  <c r="R28" i="1" s="1"/>
  <c r="V81" i="1"/>
  <c r="G81" i="1" s="1"/>
  <c r="H81" i="1" s="1"/>
  <c r="I81" i="1" s="1"/>
  <c r="J81" i="1" s="1"/>
  <c r="R81" i="1" s="1"/>
  <c r="V89" i="1"/>
  <c r="G89" i="1" s="1"/>
  <c r="H89" i="1" s="1"/>
  <c r="I89" i="1" s="1"/>
  <c r="J89" i="1" s="1"/>
  <c r="R89" i="1" s="1"/>
  <c r="V32" i="1"/>
  <c r="G32" i="1" s="1"/>
  <c r="H32" i="1" s="1"/>
  <c r="I32" i="1" s="1"/>
  <c r="J32" i="1" s="1"/>
  <c r="R32" i="1" s="1"/>
  <c r="V29" i="1"/>
  <c r="G29" i="1" s="1"/>
  <c r="H29" i="1" s="1"/>
  <c r="I29" i="1" s="1"/>
  <c r="J29" i="1" s="1"/>
  <c r="R29" i="1" s="1"/>
  <c r="V74" i="1"/>
  <c r="G74" i="1" s="1"/>
  <c r="H74" i="1" s="1"/>
  <c r="I74" i="1" s="1"/>
  <c r="J74" i="1" s="1"/>
  <c r="R74" i="1" s="1"/>
  <c r="V16" i="1"/>
  <c r="G16" i="1" s="1"/>
  <c r="H16" i="1" s="1"/>
  <c r="I16" i="1" s="1"/>
  <c r="J16" i="1" s="1"/>
  <c r="R16" i="1" s="1"/>
  <c r="V59" i="1"/>
  <c r="G59" i="1" s="1"/>
  <c r="H59" i="1" s="1"/>
  <c r="I59" i="1" s="1"/>
  <c r="J59" i="1" s="1"/>
  <c r="R59" i="1" s="1"/>
  <c r="V5" i="1"/>
  <c r="G5" i="1" s="1"/>
  <c r="H5" i="1" s="1"/>
  <c r="I5" i="1" s="1"/>
  <c r="J5" i="1" s="1"/>
  <c r="R5" i="1" s="1"/>
  <c r="V87" i="1"/>
  <c r="G87" i="1" s="1"/>
  <c r="H87" i="1" s="1"/>
  <c r="I87" i="1" s="1"/>
  <c r="J87" i="1" s="1"/>
  <c r="R87" i="1" s="1"/>
  <c r="V17" i="1"/>
  <c r="G17" i="1" s="1"/>
  <c r="H17" i="1" s="1"/>
  <c r="I17" i="1" s="1"/>
  <c r="J17" i="1" s="1"/>
  <c r="R17" i="1" s="1"/>
  <c r="V34" i="1"/>
  <c r="G34" i="1" s="1"/>
  <c r="H34" i="1" s="1"/>
  <c r="I34" i="1" s="1"/>
  <c r="J34" i="1" s="1"/>
  <c r="R34" i="1" s="1"/>
  <c r="V13" i="1"/>
  <c r="G13" i="1" s="1"/>
  <c r="H13" i="1" s="1"/>
  <c r="I13" i="1" s="1"/>
  <c r="J13" i="1" s="1"/>
  <c r="R13" i="1" s="1"/>
  <c r="V31" i="1"/>
  <c r="G31" i="1" s="1"/>
  <c r="H31" i="1" s="1"/>
  <c r="I31" i="1" s="1"/>
  <c r="J31" i="1" s="1"/>
  <c r="R31" i="1" s="1"/>
  <c r="V15" i="1"/>
  <c r="G15" i="1" s="1"/>
  <c r="H15" i="1" s="1"/>
  <c r="I15" i="1" s="1"/>
  <c r="J15" i="1" s="1"/>
  <c r="R15" i="1" s="1"/>
  <c r="V100" i="1"/>
  <c r="G100" i="1" s="1"/>
  <c r="H100" i="1" s="1"/>
  <c r="I100" i="1" s="1"/>
  <c r="J100" i="1" s="1"/>
  <c r="R100" i="1" s="1"/>
  <c r="V76" i="1"/>
  <c r="G76" i="1" s="1"/>
  <c r="H76" i="1" s="1"/>
  <c r="I76" i="1" s="1"/>
  <c r="J76" i="1" s="1"/>
  <c r="R76" i="1" s="1"/>
  <c r="V26" i="1"/>
  <c r="G26" i="1" s="1"/>
  <c r="H26" i="1" s="1"/>
  <c r="I26" i="1" s="1"/>
  <c r="J26" i="1" s="1"/>
  <c r="R26" i="1" s="1"/>
  <c r="V60" i="1"/>
  <c r="G60" i="1" s="1"/>
  <c r="H60" i="1" s="1"/>
  <c r="I60" i="1" s="1"/>
  <c r="J60" i="1" s="1"/>
  <c r="R60" i="1" s="1"/>
  <c r="E2" i="1" l="1"/>
  <c r="F2" i="1" s="1"/>
  <c r="V2" i="1" l="1"/>
  <c r="G2" i="1" s="1"/>
  <c r="H2" i="1" s="1"/>
  <c r="I2" i="1" s="1"/>
  <c r="J2" i="1" s="1"/>
  <c r="R2" i="1" s="1"/>
</calcChain>
</file>

<file path=xl/sharedStrings.xml><?xml version="1.0" encoding="utf-8"?>
<sst xmlns="http://schemas.openxmlformats.org/spreadsheetml/2006/main" count="823" uniqueCount="728">
  <si>
    <t>Aveline</t>
  </si>
  <si>
    <t>Spot</t>
  </si>
  <si>
    <t>Medium</t>
  </si>
  <si>
    <t>Elliptical</t>
  </si>
  <si>
    <t>Flood</t>
  </si>
  <si>
    <t>Road</t>
  </si>
  <si>
    <t>P</t>
  </si>
  <si>
    <t>NLED</t>
  </si>
  <si>
    <t>FLED</t>
  </si>
  <si>
    <t>P180041</t>
  </si>
  <si>
    <t>P180041 Светильник Aveline 310 Flood 7Вт</t>
  </si>
  <si>
    <t>P180041DD</t>
  </si>
  <si>
    <t>P180041DD Светильник Aveline 310 Flood 7Вт DALI</t>
  </si>
  <si>
    <t>P180042</t>
  </si>
  <si>
    <t>P180042 Светильник Aveline 310 7W Elliptical</t>
  </si>
  <si>
    <t>P180042DD</t>
  </si>
  <si>
    <t>P180044</t>
  </si>
  <si>
    <t>P180044 Светильник Aveline 610 Flood 14Вт</t>
  </si>
  <si>
    <t>P180044DD</t>
  </si>
  <si>
    <t>P180044DD Светильник Aveline 610 Flood 14Вт DALI</t>
  </si>
  <si>
    <t>P180045</t>
  </si>
  <si>
    <t>P180045 Светильник Aveline 610 14W Elliptical</t>
  </si>
  <si>
    <t xml:space="preserve">P180045DD </t>
  </si>
  <si>
    <t>P180047</t>
  </si>
  <si>
    <t>P180047 Светильник Aveline 910 Flood 21Вт</t>
  </si>
  <si>
    <t>P180047DD</t>
  </si>
  <si>
    <t>P180047DD Светильник Aveline 910 Flood 21Вт DALI</t>
  </si>
  <si>
    <t>P180048</t>
  </si>
  <si>
    <t>P180048DD</t>
  </si>
  <si>
    <t>P180050</t>
  </si>
  <si>
    <t>P180050 Светильник Aveline 1210 Flood 28Вт</t>
  </si>
  <si>
    <t>P180050DD</t>
  </si>
  <si>
    <t>P180050DD Светильник Aveline 1210 Flood 28Вт DALI</t>
  </si>
  <si>
    <t>P180051</t>
  </si>
  <si>
    <t>P180051 Светильник Aveline 1210 Elliptical 28Вт</t>
  </si>
  <si>
    <t>P180051DD</t>
  </si>
  <si>
    <t>P180051DD Светильник Aveline 1210 Elliptical 28Вт DALI</t>
  </si>
  <si>
    <t>P180053</t>
  </si>
  <si>
    <t>P180053 Светильник Aveline 1510 Flood 35Вт</t>
  </si>
  <si>
    <t>P180053DD</t>
  </si>
  <si>
    <t>P180053DD Светильник Aveline 1510 Flood 35Вт DALI</t>
  </si>
  <si>
    <t>P180054</t>
  </si>
  <si>
    <t xml:space="preserve">P180054 Светильник Aveline 1510 35W Elliptical </t>
  </si>
  <si>
    <t>P180054DD</t>
  </si>
  <si>
    <t>P180054DD Светильник Aveline 1510 35W Elliptical DALI</t>
  </si>
  <si>
    <t>P180160</t>
  </si>
  <si>
    <t>P180160 Светильник Aveline 310 Spot 7Вт</t>
  </si>
  <si>
    <t>P180160DD</t>
  </si>
  <si>
    <t xml:space="preserve">P180160DD Светильник Aveline 310 Spot 7Вт DALI </t>
  </si>
  <si>
    <t>P180161</t>
  </si>
  <si>
    <t>P180161 Светильник Aveline 610 Spot 14Вт</t>
  </si>
  <si>
    <t>P180161DD</t>
  </si>
  <si>
    <t>P180161DD Светильник Aveline 610 Spot 14Вт DALI</t>
  </si>
  <si>
    <t>P180162</t>
  </si>
  <si>
    <t>P180162 Светильник Aveline 910 Spot 21Вт</t>
  </si>
  <si>
    <t>P180162DD</t>
  </si>
  <si>
    <t>P180162DD Светильник Aveline 910 Spot 21Вт DALI</t>
  </si>
  <si>
    <t>P180163</t>
  </si>
  <si>
    <t>P180163 Светильник Aveline 1210 Spot 28Вт</t>
  </si>
  <si>
    <t>P180163DD</t>
  </si>
  <si>
    <t>P180163DD Светильник Aveline 1210 Spot 28Вт DALI</t>
  </si>
  <si>
    <t>P180164</t>
  </si>
  <si>
    <t>P180164 Светильник Aveline 1510 Spot 35Вт</t>
  </si>
  <si>
    <t>P180164DD</t>
  </si>
  <si>
    <t>P180164DD Светильник Aveline 1510 Spot 35Вт DALI</t>
  </si>
  <si>
    <t>P180165</t>
  </si>
  <si>
    <t>P180165 Светильник Aveline 310 7W Diffuse</t>
  </si>
  <si>
    <t>P180165DD</t>
  </si>
  <si>
    <t>P180165DD Светильник Aveline 310 7W Diffuse DALI</t>
  </si>
  <si>
    <t>P180166</t>
  </si>
  <si>
    <t>P180166 Светильник Aveline 610 Diffuse 14Вт</t>
  </si>
  <si>
    <t>P180166DD</t>
  </si>
  <si>
    <t>P180166DD Светильник Aveline 610 Diffuse 14Вт DALI</t>
  </si>
  <si>
    <t>P180167</t>
  </si>
  <si>
    <t>P180167 Светильник Aveline 910 Diffuse 21Вт</t>
  </si>
  <si>
    <t>P180167DD</t>
  </si>
  <si>
    <t>P180167DD Светильник Aveline 910 Diffuse 21Вт DALI</t>
  </si>
  <si>
    <t>P180168</t>
  </si>
  <si>
    <t>P180168 Светильник Aveline 1210 Diffuse 28Вт</t>
  </si>
  <si>
    <t>P180168DD</t>
  </si>
  <si>
    <t>P180168DD Светильник Aveline 1210 Diffuse 28Вт DALI</t>
  </si>
  <si>
    <t>P180169</t>
  </si>
  <si>
    <t>P180169 Светильник Aveline 1510 Diffuse 35Вт</t>
  </si>
  <si>
    <t>P180169DD</t>
  </si>
  <si>
    <t>P180169DD Светильник Aveline 1510 Diffuse 35Вт DALI</t>
  </si>
  <si>
    <t>CCT</t>
  </si>
  <si>
    <t>P180040M</t>
  </si>
  <si>
    <t>P180040M Светильник Aveline 310 Medium 7Вт сквоз. провод</t>
  </si>
  <si>
    <t>P180041M</t>
  </si>
  <si>
    <t>P180041M Светильник Aveline 310 Flood 7Вт сквоз. провод</t>
  </si>
  <si>
    <t>P180042M</t>
  </si>
  <si>
    <t>P180043</t>
  </si>
  <si>
    <t>P180043 Светильник Aveline 610 Medium 14Вт</t>
  </si>
  <si>
    <t>P180043M</t>
  </si>
  <si>
    <t>P180044M</t>
  </si>
  <si>
    <t>P180044M Светильник Aveline 610 Flood 14Вт сквоз. провод</t>
  </si>
  <si>
    <t>P180045M</t>
  </si>
  <si>
    <t>P180046</t>
  </si>
  <si>
    <t>P180046 Светильник Aveline 910 Medium 21Вт</t>
  </si>
  <si>
    <t>P180046M</t>
  </si>
  <si>
    <t>P180047M</t>
  </si>
  <si>
    <t>P180047M Светильник Aveline 910 Flood 21Вт сквоз. провод</t>
  </si>
  <si>
    <t>P180048M</t>
  </si>
  <si>
    <t>P180049</t>
  </si>
  <si>
    <t>P180049 Светильник Aveline 1210 Medium 28Вт</t>
  </si>
  <si>
    <t>P180049M</t>
  </si>
  <si>
    <t>P180050M</t>
  </si>
  <si>
    <t>P180050M Светильник Aveline 1210 Flood 28Вт сквоз. провод</t>
  </si>
  <si>
    <t>P180051M</t>
  </si>
  <si>
    <t>P180052</t>
  </si>
  <si>
    <t xml:space="preserve">P180052 Светильник Aveline 1510 35W Medium </t>
  </si>
  <si>
    <t>P180052M</t>
  </si>
  <si>
    <t>P180053M</t>
  </si>
  <si>
    <t>P180053M Светильник Aveline 1510 Flood 35Вт сквоз. провод</t>
  </si>
  <si>
    <t>P180054M</t>
  </si>
  <si>
    <t>P180160M</t>
  </si>
  <si>
    <t>P180161M</t>
  </si>
  <si>
    <t>P180162M</t>
  </si>
  <si>
    <t>P180163M</t>
  </si>
  <si>
    <t>P180164M</t>
  </si>
  <si>
    <t>P180165M</t>
  </si>
  <si>
    <t>P180166M</t>
  </si>
  <si>
    <t>P180167M</t>
  </si>
  <si>
    <t>P180168M</t>
  </si>
  <si>
    <t>P180168M Светильник Aveline 1210 Diffuse 28Вт сквоз. провод</t>
  </si>
  <si>
    <t>P180169M</t>
  </si>
  <si>
    <t>P180169M Светильник Aveline 1510 35W Diffuse сквоз. провод</t>
  </si>
  <si>
    <t>P866952</t>
  </si>
  <si>
    <t>P866952 Светильник Aveline 310 Spot 7Вт DMX-RDM</t>
  </si>
  <si>
    <t>P866953</t>
  </si>
  <si>
    <t>P866953 Светильник Aveline 310 Medium 7Вт DMX-RDM</t>
  </si>
  <si>
    <t>P866954</t>
  </si>
  <si>
    <t>P866954 Светильник Aveline 310 Flood 7Вт DMX-RDM</t>
  </si>
  <si>
    <t>P866955</t>
  </si>
  <si>
    <t>P866956</t>
  </si>
  <si>
    <t>P866956 Светильник Aveline 310 Diffuse 7Вт DMX-RDM</t>
  </si>
  <si>
    <t>P866957</t>
  </si>
  <si>
    <t>P866957 Светильник Aveline 610 Spot 14Вт DMX-RDM</t>
  </si>
  <si>
    <t>P866958</t>
  </si>
  <si>
    <t>P866958 Светильник Aveline 610 Medium 14Вт DMX-RDM</t>
  </si>
  <si>
    <t>P866959</t>
  </si>
  <si>
    <t>P866959 Светильник Aveline 610 Flood 14Вт DMX-RDM</t>
  </si>
  <si>
    <t>P866960</t>
  </si>
  <si>
    <t>P866961</t>
  </si>
  <si>
    <t>P866961 Светильник Aveline 610 Diffuse 14Вт DMX-RDM</t>
  </si>
  <si>
    <t>P866962</t>
  </si>
  <si>
    <t>P866962 Светильник Aveline 910 Spot 21Вт DMX-RDM</t>
  </si>
  <si>
    <t>P866963</t>
  </si>
  <si>
    <t>P866963 Светильник Aveline 910 Medium 21Вт DMX-RDM</t>
  </si>
  <si>
    <t>P866964</t>
  </si>
  <si>
    <t>P866964 Светильник Aveline 910 Flood 21Вт DMX-RDM</t>
  </si>
  <si>
    <t>P866965</t>
  </si>
  <si>
    <t>P866966</t>
  </si>
  <si>
    <t>P866966 Светильник Aveline 910 Diffuse 21Вт DMX-RDM</t>
  </si>
  <si>
    <t>P866967</t>
  </si>
  <si>
    <t>P866967 Светильник Aveline 1210 Spot 28Вт DMX-RDM</t>
  </si>
  <si>
    <t>P866968</t>
  </si>
  <si>
    <t>P866968 Светильник Aveline 1210 Medium 28Вт DMX-RDM</t>
  </si>
  <si>
    <t>P866969</t>
  </si>
  <si>
    <t>P866969 Светильник Aveline 1210 Flood 28Вт DMX-RDM</t>
  </si>
  <si>
    <t>P866970</t>
  </si>
  <si>
    <t>P866971</t>
  </si>
  <si>
    <t>P866971 Светильник Aveline 1210 Diffuse 28Вт DMX-RDM</t>
  </si>
  <si>
    <t>P866972</t>
  </si>
  <si>
    <t>P866972 Светильник Aveline 1510 Spot 35Вт DMX-RDM</t>
  </si>
  <si>
    <t>P866973</t>
  </si>
  <si>
    <t>P866973 Светильник Aveline 1510 Medium 35Вт DMX-RDM</t>
  </si>
  <si>
    <t>P866974</t>
  </si>
  <si>
    <t>P866974 Светильник Aveline 1510 Flood 35Вт DMX-RDM</t>
  </si>
  <si>
    <t>P866975</t>
  </si>
  <si>
    <t>P866976</t>
  </si>
  <si>
    <t>P866976 Светильник Aveline 1510 Diffuse 35Вт DMX-RDM</t>
  </si>
  <si>
    <t>P180040DD</t>
  </si>
  <si>
    <t>P180040DD Светильник Aveline 310 Medium 7Вт DALI</t>
  </si>
  <si>
    <t>P180043DD</t>
  </si>
  <si>
    <t>P180043DD Светильник Aveline 610 Medium 14Вт DALI</t>
  </si>
  <si>
    <t>P180046DD</t>
  </si>
  <si>
    <t>P180046DD Светильник Aveline 910 Medium 21Вт DALI</t>
  </si>
  <si>
    <t>P180049DD</t>
  </si>
  <si>
    <t>P180049DD Светильник Aveline 1210 Medium 28Вт DALI</t>
  </si>
  <si>
    <t>P180052DD</t>
  </si>
  <si>
    <t>P180052DD Светильник Aveline 1510 35W Medium DALI</t>
  </si>
  <si>
    <t>Art</t>
  </si>
  <si>
    <t>Name</t>
  </si>
  <si>
    <t>Version</t>
  </si>
  <si>
    <t>Wide</t>
  </si>
  <si>
    <t>H=3000</t>
  </si>
  <si>
    <t>H=4500</t>
  </si>
  <si>
    <t>H=6000</t>
  </si>
  <si>
    <t>Optics</t>
  </si>
  <si>
    <t>Street</t>
  </si>
  <si>
    <t>Yard</t>
  </si>
  <si>
    <t>P180042DD Светильник Aveline 310 Elliptical 7Вт DALI</t>
  </si>
  <si>
    <t>P180045DD Светильник Aveline 610 Elliptical 14Вт DALI</t>
  </si>
  <si>
    <t>P180048DD Светильник Aveline 910 Elliptical 21Вт DALI</t>
  </si>
  <si>
    <t>Diffuse</t>
  </si>
  <si>
    <t>P866955 Светильник Aveline 310 Elliptical 7Вт DMX-RDM</t>
  </si>
  <si>
    <t>P866960 Светильник Aveline 610 Elliptical 14Вт DMX-RDM</t>
  </si>
  <si>
    <t>P866965 Светильник Aveline 910 Elliptical 21Вт DMX-RDM</t>
  </si>
  <si>
    <t>P866970 Светильник Aveline 1210 Elliptical 28Вт DMX-RDM</t>
  </si>
  <si>
    <t>P866975 Светильник Aveline 1510 Elliptical 35Вт DMX-RDM</t>
  </si>
  <si>
    <t>P180048 Светильник Aveline 910 21W Elliptical</t>
  </si>
  <si>
    <t>F</t>
  </si>
  <si>
    <t>DALI</t>
  </si>
  <si>
    <t>More1</t>
  </si>
  <si>
    <t>More2</t>
  </si>
  <si>
    <t>More3</t>
  </si>
  <si>
    <t>сквоз. провод</t>
  </si>
  <si>
    <t>IES</t>
  </si>
  <si>
    <t>Height</t>
  </si>
  <si>
    <t>Length</t>
  </si>
  <si>
    <t>Width</t>
  </si>
  <si>
    <t>dP</t>
  </si>
  <si>
    <t>dA</t>
  </si>
  <si>
    <t>ROT</t>
  </si>
  <si>
    <t>DMX-RDM</t>
  </si>
  <si>
    <t>P180043RGBW</t>
  </si>
  <si>
    <t xml:space="preserve">P180043RGBW Светильник Aveline RGBW 610 23Вт Medium DMX-RDM </t>
  </si>
  <si>
    <t>P180044RGBW</t>
  </si>
  <si>
    <t xml:space="preserve">P180044RGBW Светильник Aveline RGBW 610 23Вт Flood DMX-RDM </t>
  </si>
  <si>
    <t>P180045RGBW</t>
  </si>
  <si>
    <t xml:space="preserve">P180045RGBW Светильник Aveline RGBW 610 23Вт Elliptical DMX-RDM </t>
  </si>
  <si>
    <t>P180046RGBW</t>
  </si>
  <si>
    <t>P180046RGBW Светильник Aveline RGBW 910 35W Medium DMX-RDM</t>
  </si>
  <si>
    <t>P180047RGBW</t>
  </si>
  <si>
    <t xml:space="preserve">P180047RGBW Светильник Aveline RGBW 910 35Вт Flood DMX-RDM </t>
  </si>
  <si>
    <t>P180048RGBW</t>
  </si>
  <si>
    <t>P180048RGBW Светильник Aveline RGBW 910 21W Elliptical DMX-RDM</t>
  </si>
  <si>
    <t>P180049RGBW</t>
  </si>
  <si>
    <t xml:space="preserve">P180049RGBW Светильник Aveline RGBW 1210 46Вт Medium DMX-RDM </t>
  </si>
  <si>
    <t>P180050RGBW</t>
  </si>
  <si>
    <t xml:space="preserve">P180050RGBW Светильник Aveline RGBW 1210 46Вт Flood DMX-RDM </t>
  </si>
  <si>
    <t>P180051RGBW</t>
  </si>
  <si>
    <t>P180051RGBW Светильник Aveline RGBW 1210 46Вт Elliptical DMX-RDM</t>
  </si>
  <si>
    <t>P180052RGBW</t>
  </si>
  <si>
    <t>P180052RGBW Светильник Aveline RGBW 1510 57Вт Medium DMX-RDM</t>
  </si>
  <si>
    <t>P180053RGBW</t>
  </si>
  <si>
    <t xml:space="preserve">P180053RGBW Светильник Aveline RGBW 1510 57Вт Flood DMX-RDM </t>
  </si>
  <si>
    <t>P866539</t>
  </si>
  <si>
    <t>P866539 Светильник Bell New Г-образный 29Вт Road H=6000</t>
  </si>
  <si>
    <t>P866541</t>
  </si>
  <si>
    <t>P866541 Светильник Bell New Г-образный 29Вт Road H=4500</t>
  </si>
  <si>
    <t>P866654</t>
  </si>
  <si>
    <t>P866654 Светильник Bell New Г-образный 14Вт Street H=3000</t>
  </si>
  <si>
    <t>P866655</t>
  </si>
  <si>
    <t>P866655 Светильник Bell New Г-образный 14Вт Road H=3000</t>
  </si>
  <si>
    <t>P866656</t>
  </si>
  <si>
    <t>P866656 Светильник Bell New Г-образный 14Вт Yard H=3000</t>
  </si>
  <si>
    <t>P866657</t>
  </si>
  <si>
    <t>P866657 Светильник Bell New Г-образный 14Вт Street H=4500</t>
  </si>
  <si>
    <t>P866658</t>
  </si>
  <si>
    <t>P866658 Светильник Bell New Г-образный 14Вт Road H=4500</t>
  </si>
  <si>
    <t>P866659</t>
  </si>
  <si>
    <t>P866659 Светильник Bell New Г-образный 14Вт Yard H=4500</t>
  </si>
  <si>
    <t>P866660</t>
  </si>
  <si>
    <t>P866660 Светильник Bell New Г-образный 14Вт Street H=6000</t>
  </si>
  <si>
    <t>P866661</t>
  </si>
  <si>
    <t>P866661 Светильник Bell New Г-образный 14Вт Road H=6000</t>
  </si>
  <si>
    <t>P866662</t>
  </si>
  <si>
    <t>P866662 Светильник Bell New Г-образный 14Вт Yard H=6000</t>
  </si>
  <si>
    <t>P866663</t>
  </si>
  <si>
    <t>P866663 Светильник Bell New Г-образный 29Вт Street H=3000</t>
  </si>
  <si>
    <t>P866664</t>
  </si>
  <si>
    <t>P866664 Светильник Bell New Г-образный 29Вт Road H=3000</t>
  </si>
  <si>
    <t>P866665</t>
  </si>
  <si>
    <t>P866665 Светильник Bell New Г-образный 29Вт Yard H=3000</t>
  </si>
  <si>
    <t>P866666</t>
  </si>
  <si>
    <t>P866666 Светильник Bell New Г-образный 29Вт Street H=4500</t>
  </si>
  <si>
    <t>P866667</t>
  </si>
  <si>
    <t>P866667 Светильник Bell New Г-образный 29Вт Yard H=4500</t>
  </si>
  <si>
    <t>P866668</t>
  </si>
  <si>
    <t>P866668 Светильник Bell New Г-образный 29Вт Street H=6000</t>
  </si>
  <si>
    <t>P866669</t>
  </si>
  <si>
    <t>P866669 Светильник Bell New Г-образный 29Вт Yard H=6000</t>
  </si>
  <si>
    <t>P866670</t>
  </si>
  <si>
    <t>P866670 Светильник Bell New Г-образный 58Вт Street H=3000</t>
  </si>
  <si>
    <t>P866671</t>
  </si>
  <si>
    <t>P866671 Светильник Bell New Г-образный 58Вт Road H=3000</t>
  </si>
  <si>
    <t>P866672</t>
  </si>
  <si>
    <t>P866672 Светильник Bell New Г-образный 58Вт Yard H=3000</t>
  </si>
  <si>
    <t>P866673</t>
  </si>
  <si>
    <t>P866673 Светильник Bell New Г-образный 58Вт Street H=4500</t>
  </si>
  <si>
    <t>P866674</t>
  </si>
  <si>
    <t>P866674 Светильник Bell New Г-образный 58Вт Road H=4500</t>
  </si>
  <si>
    <t>P866675</t>
  </si>
  <si>
    <t>P866675 Светильник Bell New Г-образный 58Вт Yard H=4500</t>
  </si>
  <si>
    <t>P866676</t>
  </si>
  <si>
    <t>P866676 Светильник Bell New Г-образный 58Вт Street H=6000</t>
  </si>
  <si>
    <t>P866677</t>
  </si>
  <si>
    <t>P866677 Светильник Bell New Г-образный 58Вт Road H=6000</t>
  </si>
  <si>
    <t>P866678</t>
  </si>
  <si>
    <t>P866678 Светильник Bell New Г-образный 58Вт Yard H=6000</t>
  </si>
  <si>
    <t>P867989</t>
  </si>
  <si>
    <t>P867989 Светильник Bell New Г-образный 29Вт Road H=6000</t>
  </si>
  <si>
    <t>Aveline RGBW</t>
  </si>
  <si>
    <t>Bell New</t>
  </si>
  <si>
    <t>Г-образный</t>
  </si>
  <si>
    <t>Т-образный</t>
  </si>
  <si>
    <t>red</t>
  </si>
  <si>
    <t>SuperSpot</t>
  </si>
  <si>
    <t>P865354</t>
  </si>
  <si>
    <t>P865354 Светильник AVEPLANE 60W SuperSpot</t>
  </si>
  <si>
    <t>P865355</t>
  </si>
  <si>
    <t>P865355 Светильник AVEPLANE 60W Spot</t>
  </si>
  <si>
    <t>P865356</t>
  </si>
  <si>
    <t>P865356 Светильник AVEPLANE 60W Medium</t>
  </si>
  <si>
    <t>P865357</t>
  </si>
  <si>
    <t>P865357 Светильник AVEPLANE 60W Flood</t>
  </si>
  <si>
    <t>P865358</t>
  </si>
  <si>
    <t>P865358 Светильник AVEPLANE 60W Wide</t>
  </si>
  <si>
    <t>P865381</t>
  </si>
  <si>
    <t>P865381 Светильник AVEPLANE 90W SuperSpot</t>
  </si>
  <si>
    <t>P865382</t>
  </si>
  <si>
    <t>P865382 Светильник AVEPLANE 90W Spot</t>
  </si>
  <si>
    <t>P865383</t>
  </si>
  <si>
    <t>P865383 Светильник AVEPLANE 90W Medium</t>
  </si>
  <si>
    <t>P865384</t>
  </si>
  <si>
    <t>P865384 Светильник AVEPLANE 90W Flood</t>
  </si>
  <si>
    <t>P865385</t>
  </si>
  <si>
    <t>P865385 Светильник AVEPLANE 90W Wide</t>
  </si>
  <si>
    <t>P865388</t>
  </si>
  <si>
    <t>P865388 Светильник AVEPLANE 120W SuperSpot</t>
  </si>
  <si>
    <t>P865389</t>
  </si>
  <si>
    <t>P865389 Светильник AVEPLANE 120W Spot</t>
  </si>
  <si>
    <t>P865390</t>
  </si>
  <si>
    <t>P865390 Светильник AVEPLANE 120W Medium</t>
  </si>
  <si>
    <t>P865391</t>
  </si>
  <si>
    <t>P865391 Светильник AVEPLANE 120W Flood</t>
  </si>
  <si>
    <t>P865392</t>
  </si>
  <si>
    <t>P865392 Светильник AVEPLANE 120W Wide</t>
  </si>
  <si>
    <t>P865490</t>
  </si>
  <si>
    <t>P865490 Светильник AVEPLANE 180W SuperSpot</t>
  </si>
  <si>
    <t>P865491</t>
  </si>
  <si>
    <t>P865491 Светильник AVEPLANE 180W Spot</t>
  </si>
  <si>
    <t>P865492</t>
  </si>
  <si>
    <t>P865492 Светильник AVEPLANE 180W Medium</t>
  </si>
  <si>
    <t>P865493</t>
  </si>
  <si>
    <t>P865493 Светильник AVEPLANE 180W Flood</t>
  </si>
  <si>
    <t>P865494</t>
  </si>
  <si>
    <t>P865494 Светильник AVEPLANE 180W Wide</t>
  </si>
  <si>
    <t>P865605</t>
  </si>
  <si>
    <t xml:space="preserve">P865605 Светильник AVEPLANE 40W SuperSpot </t>
  </si>
  <si>
    <t>P865606</t>
  </si>
  <si>
    <t>P865606 Светильник AVEPLANE 40W Spot</t>
  </si>
  <si>
    <t>P865607</t>
  </si>
  <si>
    <t>P865607 Светильник AVEPLANE 40W Medium</t>
  </si>
  <si>
    <t>P865608</t>
  </si>
  <si>
    <t>P865608 Светильник AVEPLANE 40W Flood</t>
  </si>
  <si>
    <t>P865609</t>
  </si>
  <si>
    <t>P865609 Светильник AVEPLANE 40W Wide</t>
  </si>
  <si>
    <t>P81041</t>
  </si>
  <si>
    <t>P81041 Светильник AVEPLANE MINI 29W Spot</t>
  </si>
  <si>
    <t>P81042</t>
  </si>
  <si>
    <t>P81042 Светильник AVEPLANE MINI 29W Medium</t>
  </si>
  <si>
    <t>P81043</t>
  </si>
  <si>
    <t>P81043 Светильник AVEPLANE MINI 29W Flood</t>
  </si>
  <si>
    <t>P81044</t>
  </si>
  <si>
    <t>P81044 Светильник AVEPLANE MINI 29W Elliptical</t>
  </si>
  <si>
    <t>P81045</t>
  </si>
  <si>
    <t>P81045 Светильник AVEPLANE MINI 15W Spot</t>
  </si>
  <si>
    <t>P81046</t>
  </si>
  <si>
    <t>P81046 Светильник AVEPLANE MINI 15W Medium</t>
  </si>
  <si>
    <t>P81047</t>
  </si>
  <si>
    <t xml:space="preserve">P81047 Светильник AVEPLANE MINI 15W Flood </t>
  </si>
  <si>
    <t>P81048</t>
  </si>
  <si>
    <t>P81048 Светильник AVEPLANE MINI 15W Elliptical</t>
  </si>
  <si>
    <t>P864337</t>
  </si>
  <si>
    <t>P864337 Светильник AVEPLANE MINI 29W Diffuse</t>
  </si>
  <si>
    <t>P864338</t>
  </si>
  <si>
    <t>P864338 Светильник AVEPLANE MINI 15W Diffuse</t>
  </si>
  <si>
    <t>P865354RGBW</t>
  </si>
  <si>
    <t>P865354RGBW Светильник AVEPLANE RGBW 60W SuperSpot DMX-RDM</t>
  </si>
  <si>
    <t>P865355RGBW</t>
  </si>
  <si>
    <t>P865355RGBW Светильник AVEPLANE RGBW 60W Spot DMX-RDM</t>
  </si>
  <si>
    <t>P865356RGBW</t>
  </si>
  <si>
    <t>P865356RGBW Светильник AVEPLANE RGBW 60W Medium DMX-RDM</t>
  </si>
  <si>
    <t>P865357RGBW</t>
  </si>
  <si>
    <t>P865357RGBW Светильник AVEPLANE RGBW 60W Flood DMX-RDM</t>
  </si>
  <si>
    <t>P865358RGBW</t>
  </si>
  <si>
    <t>P865358RGBW Светильник AVEPLANE RGBW 60W Wide DMX-RDM</t>
  </si>
  <si>
    <t>P865359RGBW</t>
  </si>
  <si>
    <t>P865359RGBW Светильник AVEPLANE RGBW SW 60W Asymmetrical DMX-RDM</t>
  </si>
  <si>
    <t>P865360RGBW</t>
  </si>
  <si>
    <t>P865360RGBW Светильник AVEPLANE RGBW SW 60W Elliptical wide DMX-RDM</t>
  </si>
  <si>
    <t>P865381RGBW</t>
  </si>
  <si>
    <t>P865381RGBW Светильник AVEPLANE RGBW 90W SuperSpot DMX-RDM</t>
  </si>
  <si>
    <t>P865382RGBW</t>
  </si>
  <si>
    <t>P865382RGBW Светильник AVEPLANE RGBW 90W Spot DMX-RDM</t>
  </si>
  <si>
    <t>P865383RGBW</t>
  </si>
  <si>
    <t>P865383RGBW Светильник AVEPLANE RGBW 90W Medium DMX-RDM</t>
  </si>
  <si>
    <t>P865384RGBW</t>
  </si>
  <si>
    <t>P865384RGBW Светильник AVEPLANE RGBW 90W Flood DMX-RDM</t>
  </si>
  <si>
    <t>P865385RGBW</t>
  </si>
  <si>
    <t>P865385RGBW Светильник AVEPLANE RGBW 90W Wide DMX-RDM</t>
  </si>
  <si>
    <t>P865388RGBW</t>
  </si>
  <si>
    <t>P865388RGBW Светильник AVEPLANE RGBW 120W SuperSpot DMX-RDM</t>
  </si>
  <si>
    <t>P865389RGBW</t>
  </si>
  <si>
    <t>P865389RGBW Светильник AVEPLANE RGBW 120W Spot DMX-RDM</t>
  </si>
  <si>
    <t>P865390RGBW</t>
  </si>
  <si>
    <t>P865390RGBW Светильник AVEPLANE RGBW 120W Medium DMX-RDM</t>
  </si>
  <si>
    <t>P865391RGBW</t>
  </si>
  <si>
    <t xml:space="preserve">P865391RGBW Светильник AVEPLANE RGBW 120W Flood DMX-RDM </t>
  </si>
  <si>
    <t>P865392RGBW</t>
  </si>
  <si>
    <t>P865392RGBW Светильник AVEPLANE RGBW 120W Wide DMX-RDM</t>
  </si>
  <si>
    <t>P865393RGBW</t>
  </si>
  <si>
    <t>P865393RGBW Светильник AVEPLANE RGBW SW 120W Asymmetrical DMX-RDM</t>
  </si>
  <si>
    <t>P865394RGBW</t>
  </si>
  <si>
    <t>P865394RGBW Светильник AVEPLANE RGBW SW 120W Elliptical wide DMX-RDM</t>
  </si>
  <si>
    <t>P865490RGBW</t>
  </si>
  <si>
    <t>P865490RGBW Светильник AVEPLANE RGBW 180W SuperSpot DMX-RDM</t>
  </si>
  <si>
    <t>P865491RGBW</t>
  </si>
  <si>
    <t>P865491RGBW Светильник AVEPLANE RGBW 180W Spot DMX-RDM</t>
  </si>
  <si>
    <t>P865492RGBW</t>
  </si>
  <si>
    <t>P865492RGBW Светильник AVEPLANE RGBW 180W Medium DMX-RDM</t>
  </si>
  <si>
    <t>P865493RGBW</t>
  </si>
  <si>
    <t>P865493RGBW Светильник AVEPLANE RGBW 180W Flood DMX-RDM</t>
  </si>
  <si>
    <t>P865494RGBW</t>
  </si>
  <si>
    <t>P865494RGBW Светильник AVEPLANE RGBW 180W Wide DMX-RDM</t>
  </si>
  <si>
    <t>P865359</t>
  </si>
  <si>
    <t>P865359 Светильник AVEPLANE SW 60W Asymmetrical</t>
  </si>
  <si>
    <t>P865360</t>
  </si>
  <si>
    <t>P865360 Светильник AVEPLANE SW 60W Elliptical wide</t>
  </si>
  <si>
    <t>P865386</t>
  </si>
  <si>
    <t>P865386 Светильник AVEPLANE SW 90W Asymmetrical</t>
  </si>
  <si>
    <t>P865387</t>
  </si>
  <si>
    <t>P865387 Светильник AVEPLANE SW 90W Elliptical wide</t>
  </si>
  <si>
    <t>P865510</t>
  </si>
  <si>
    <t>P865510 Светильник AVEPLANE SW 180W Asymmetrical</t>
  </si>
  <si>
    <t>P865511</t>
  </si>
  <si>
    <t>P865511 Светильник AVEPLANE SW 180W Elliptical wide</t>
  </si>
  <si>
    <t>P865610</t>
  </si>
  <si>
    <t>P865610 Светильник AVEPLANE SW 40W Asymmetrical</t>
  </si>
  <si>
    <t>P865611</t>
  </si>
  <si>
    <t>P865611 Светильник AVEPLANE SW 40W Elliptical wide</t>
  </si>
  <si>
    <t>P865616</t>
  </si>
  <si>
    <t>P865616 Светильник AVEPLANE SW 40W Street</t>
  </si>
  <si>
    <t>P865617</t>
  </si>
  <si>
    <t>P865617 Светильник AVEPLANE SW 60W Street</t>
  </si>
  <si>
    <t>P865618</t>
  </si>
  <si>
    <t>P865618 Светильник AVEPLANE SW 90W Street</t>
  </si>
  <si>
    <t>P865619</t>
  </si>
  <si>
    <t>P865619 Светильник AVEPLANE SW 180W Street</t>
  </si>
  <si>
    <t>Asymmetrical</t>
  </si>
  <si>
    <t>Elliptical wide</t>
  </si>
  <si>
    <t>P864544</t>
  </si>
  <si>
    <t>P864545</t>
  </si>
  <si>
    <t>P864546</t>
  </si>
  <si>
    <t>P864546 Светильник Bicubo 19W Diffuse</t>
  </si>
  <si>
    <t>P864547</t>
  </si>
  <si>
    <t>P864547 Светильник Bicubo 28W Diffuse</t>
  </si>
  <si>
    <t>P865443</t>
  </si>
  <si>
    <t>P865443 Светильник Stralis 70 7W AC-DC Spot</t>
  </si>
  <si>
    <t>P865444</t>
  </si>
  <si>
    <t>P865444 Светильник Stralis 70 7W AC-DC Medium</t>
  </si>
  <si>
    <t>P865445</t>
  </si>
  <si>
    <t>P865445 Светильник Stralis 70 7W AC-DC Flood</t>
  </si>
  <si>
    <t>P865446</t>
  </si>
  <si>
    <t>P865446 Светильник Stralis 70 7W AC-DC Elliptical</t>
  </si>
  <si>
    <t>P865700</t>
  </si>
  <si>
    <t>P865700 Светильник Stralis 70 7W AC-DC Diffuse</t>
  </si>
  <si>
    <t>P865455RGBW</t>
  </si>
  <si>
    <t>P865455RGBW Stralis 70 RGBW 14W Spot</t>
  </si>
  <si>
    <t>P865456RGBW</t>
  </si>
  <si>
    <t>P865457RGBW</t>
  </si>
  <si>
    <t>P865457RGBW Stralis 70 RGBW 14W Flood</t>
  </si>
  <si>
    <t>P865458RGBW</t>
  </si>
  <si>
    <t>P865458RGBW Stralis 70 RGBW 14W Elliptical</t>
  </si>
  <si>
    <t>P865407</t>
  </si>
  <si>
    <t>P865407 Stralis 45 3W Spot</t>
  </si>
  <si>
    <t>P865408</t>
  </si>
  <si>
    <t>P865408 Светильник Stralis 45 3W Medium</t>
  </si>
  <si>
    <t>P865409</t>
  </si>
  <si>
    <t>P865409 Светильник Stralis 45 3W Flood</t>
  </si>
  <si>
    <t>P865410</t>
  </si>
  <si>
    <t>P865410 Stralis 45 3W Elliptical</t>
  </si>
  <si>
    <t>P865698</t>
  </si>
  <si>
    <t>P865698 Stralis 45 3W Diffuse</t>
  </si>
  <si>
    <t>P865447</t>
  </si>
  <si>
    <t>P865447 Stralis 125 20W AC-DC Spot</t>
  </si>
  <si>
    <t>P865448</t>
  </si>
  <si>
    <t>P865448 Stralis 125 20W AC-DC Medium</t>
  </si>
  <si>
    <t>P865449</t>
  </si>
  <si>
    <t>P865449 Stralis 125 20W AC-DC Flood</t>
  </si>
  <si>
    <t>P865450</t>
  </si>
  <si>
    <t>P865450 Светильник Stralis 125 20W AC-DC Elliptical</t>
  </si>
  <si>
    <t>P865702</t>
  </si>
  <si>
    <t>P865702 Stralis 125 20W AC-DC Diffuse</t>
  </si>
  <si>
    <t>P866771</t>
  </si>
  <si>
    <t>P866771 Светильник Osio Line 408 7W Spot</t>
  </si>
  <si>
    <t>P866771U</t>
  </si>
  <si>
    <t>P866772</t>
  </si>
  <si>
    <t>P866772 Светильник Osio Line 408 7W Medium</t>
  </si>
  <si>
    <t>P866772U</t>
  </si>
  <si>
    <t>P866773</t>
  </si>
  <si>
    <t>P866773 Светильник Osio Line 408 7W Flood</t>
  </si>
  <si>
    <t>P866773U</t>
  </si>
  <si>
    <t>P866774</t>
  </si>
  <si>
    <t>P866774 Светильник Osio Line 408 7W Elliptical</t>
  </si>
  <si>
    <t>P866774U</t>
  </si>
  <si>
    <t>P866775</t>
  </si>
  <si>
    <t>P866775 Светильник Osio Line 408 7W Diffuse</t>
  </si>
  <si>
    <t>P866775U</t>
  </si>
  <si>
    <t>P866776</t>
  </si>
  <si>
    <t>P866776 Светильник Osio Line 708 14W Spot</t>
  </si>
  <si>
    <t>P866776U</t>
  </si>
  <si>
    <t>P866777</t>
  </si>
  <si>
    <t>P866777 Светильник Osio Line 708 14W Medium</t>
  </si>
  <si>
    <t>P866777U</t>
  </si>
  <si>
    <t>P866778</t>
  </si>
  <si>
    <t>P866778 Светильник Osio Line 708 14W Flood</t>
  </si>
  <si>
    <t>P866778U</t>
  </si>
  <si>
    <t>P866779</t>
  </si>
  <si>
    <t>P866779 Светильник Osio Line 708 14W Elliptical</t>
  </si>
  <si>
    <t>P866779U</t>
  </si>
  <si>
    <t>P866780</t>
  </si>
  <si>
    <t>P866780 Светильник Osio Line 708 14W Diffuse</t>
  </si>
  <si>
    <t>P866780U</t>
  </si>
  <si>
    <t>P866781</t>
  </si>
  <si>
    <t>P866781 Светильник Osio Line 1008 21W Spot</t>
  </si>
  <si>
    <t>P866781U</t>
  </si>
  <si>
    <t>P866782</t>
  </si>
  <si>
    <t>P866782 Светильник Osio Line 1008 21W Medium</t>
  </si>
  <si>
    <t>P866782U</t>
  </si>
  <si>
    <t>P866783</t>
  </si>
  <si>
    <t>P866783 Светильник Osio Line 1008 21W Flood</t>
  </si>
  <si>
    <t>P866783U</t>
  </si>
  <si>
    <t>P866784</t>
  </si>
  <si>
    <t>P866784 Светильник Osio Line 1008 21W Elliptical</t>
  </si>
  <si>
    <t>P866784U</t>
  </si>
  <si>
    <t>P866785</t>
  </si>
  <si>
    <t>P866785 Светильник Osio Line 1008 21W Diffuse</t>
  </si>
  <si>
    <t>P866785U</t>
  </si>
  <si>
    <t>P866786</t>
  </si>
  <si>
    <t>P866786 Светильник Osio Line 1308 28W Spot</t>
  </si>
  <si>
    <t>P866786U</t>
  </si>
  <si>
    <t>P866787</t>
  </si>
  <si>
    <t>P866787 Светильник Osio Line 1308 28W Medium</t>
  </si>
  <si>
    <t>P866787U</t>
  </si>
  <si>
    <t>P866788</t>
  </si>
  <si>
    <t>P866788 Светильник Osio Line 1308 28W Flood</t>
  </si>
  <si>
    <t>P866788U</t>
  </si>
  <si>
    <t>P866789</t>
  </si>
  <si>
    <t>P866789 Светильник Osio Line 1308 28W Elliptical</t>
  </si>
  <si>
    <t>P866789U</t>
  </si>
  <si>
    <t>P866790</t>
  </si>
  <si>
    <t>P866790 Светильник Osio Line 1308 28W Diffuse</t>
  </si>
  <si>
    <t>P866790U</t>
  </si>
  <si>
    <t>P866791</t>
  </si>
  <si>
    <t>P866791 Светильник Osio Line 1608 35W Spot</t>
  </si>
  <si>
    <t>P866791U</t>
  </si>
  <si>
    <t>P866792</t>
  </si>
  <si>
    <t>P866792 Светильник Osio Line 1608 35W Medium</t>
  </si>
  <si>
    <t>P866792U</t>
  </si>
  <si>
    <t>P866793</t>
  </si>
  <si>
    <t>P866793 Светильник Osio Line 1608 35W Flood</t>
  </si>
  <si>
    <t>P866793U</t>
  </si>
  <si>
    <t>P866794</t>
  </si>
  <si>
    <t>P866794 Светильник Osio Line 1608 35W Elliptical</t>
  </si>
  <si>
    <t>P866794U</t>
  </si>
  <si>
    <t>P866795</t>
  </si>
  <si>
    <t>P866795 Светильник Osio Line 1608 35W Diffuse</t>
  </si>
  <si>
    <t>P866795U</t>
  </si>
  <si>
    <t>P866771RGBW</t>
  </si>
  <si>
    <t>P866771RGBW Светильник Osio Line RGBW 408 12W Spot DMX-RDM</t>
  </si>
  <si>
    <t>P866771RGBWU</t>
  </si>
  <si>
    <t>P866772RGBW</t>
  </si>
  <si>
    <t>P866772RGBW Светильник Osio Line RGBW 408 12W Medium DMX-RDM</t>
  </si>
  <si>
    <t>P866772RGBWU</t>
  </si>
  <si>
    <t>P866773RGBW</t>
  </si>
  <si>
    <t>P866773RGBW Светильник Osio Line RGBW 408 12W Flood DMX-RDM</t>
  </si>
  <si>
    <t>P866773RGBWU</t>
  </si>
  <si>
    <t>P866774RGBW</t>
  </si>
  <si>
    <t>P866774RGBW Светильник Osio Line RGBW 408 12W Elliptical DMX-RDM</t>
  </si>
  <si>
    <t>P866774RGBWU</t>
  </si>
  <si>
    <t>P866775RGBW</t>
  </si>
  <si>
    <t>P866775RGBW Светильник Osio Line RGBW 408 12W Diffuse DMX-RDM</t>
  </si>
  <si>
    <t>P866775RGBWU</t>
  </si>
  <si>
    <t>P866776RGBW</t>
  </si>
  <si>
    <t>P866776RGBW Светильник Osio Line RGBW 708 23W Spot DMX-RDM</t>
  </si>
  <si>
    <t>P866776RGBWU</t>
  </si>
  <si>
    <t>P866777RGBW</t>
  </si>
  <si>
    <t>P866777RGBW Светильник Osio Line RGBW 708 23W Medium DMX-RDM</t>
  </si>
  <si>
    <t>P866777RGBWU</t>
  </si>
  <si>
    <t>P866778RGBW</t>
  </si>
  <si>
    <t>P866778RGBW Светильник Osio Line RGBW 708 23W Flood DMX-RDM</t>
  </si>
  <si>
    <t>P866778RGBWU</t>
  </si>
  <si>
    <t>P866779RGBW</t>
  </si>
  <si>
    <t>P866779RGBW Светильник Osio Line RGBW 708 23W Elliptical DMX-RDM</t>
  </si>
  <si>
    <t>P866779RGBWU</t>
  </si>
  <si>
    <t>P866780RGBW</t>
  </si>
  <si>
    <t>P866780RGBW Светильник Osio Line RGBW 708 23W Diffuse DMX-RDM</t>
  </si>
  <si>
    <t>P866780RGBWU</t>
  </si>
  <si>
    <t>P866781RGBW</t>
  </si>
  <si>
    <t>P866781RGBW Светильник Osio Line RGBW 1008 35W Spot DMX-RDM</t>
  </si>
  <si>
    <t>P866781RGBWU</t>
  </si>
  <si>
    <t>P866782RGBW</t>
  </si>
  <si>
    <t>P866782RGBW Светильник Osio Line RGBW 1008 35W Medium DMX-RDM</t>
  </si>
  <si>
    <t>P866782RGBWU</t>
  </si>
  <si>
    <t>P866783RGBW</t>
  </si>
  <si>
    <t>P866783RGBW Светильник Osio Line RGBW 1008 35W Flood DMX-RDM</t>
  </si>
  <si>
    <t>P866783RGBWU</t>
  </si>
  <si>
    <t>P866784RGBW</t>
  </si>
  <si>
    <t>P866784RGBW Светильник Osio Line RGBW 1008 35W Elliptical DMX-RDM</t>
  </si>
  <si>
    <t>P866784RGBWU</t>
  </si>
  <si>
    <t>P866785RGBW</t>
  </si>
  <si>
    <t>P866785RGBW Светильник Osio Line RGBW 1008 35W Diffuse DMX-RDM</t>
  </si>
  <si>
    <t>P866785RGBWU</t>
  </si>
  <si>
    <t>P866786RGBW</t>
  </si>
  <si>
    <t>P866786RGBW Светильник Osio Line RGBW 1308 46W Spot DMX-RDM</t>
  </si>
  <si>
    <t>P866786RGBWU</t>
  </si>
  <si>
    <t>P866787RGBW</t>
  </si>
  <si>
    <t>P866787RGBW Светильник Osio Line RGBW 1308 46W Medium DMX-RDM</t>
  </si>
  <si>
    <t>P866787RGBWU</t>
  </si>
  <si>
    <t>P866788RGBW</t>
  </si>
  <si>
    <t>P866788RGBW Светильник Osio Line RGBW 1308 46W Flood DMX-RDM</t>
  </si>
  <si>
    <t>P866788RGBWU</t>
  </si>
  <si>
    <t>P866789RGBW</t>
  </si>
  <si>
    <t>P866789RGBW Светильник Osio Line RGBW 1308 46W Elliptical DMX-RDM</t>
  </si>
  <si>
    <t>P866789RGBWU</t>
  </si>
  <si>
    <t>P866790RGBW</t>
  </si>
  <si>
    <t>P866790RGBW Светильник Osio Line RGBW 1308 46W Diffuse DMX-RDM</t>
  </si>
  <si>
    <t>P866790RGBWU</t>
  </si>
  <si>
    <t>P866791RGBW</t>
  </si>
  <si>
    <t>P866791RGBW Светильник Osio Line RGBW 1608 57W Spot DMX-RDM</t>
  </si>
  <si>
    <t>P866791RGBWU</t>
  </si>
  <si>
    <t>P866792RGBW</t>
  </si>
  <si>
    <t>P866792RGBW Светильник Osio Line RGBW 1608 57W Medium DMX-RDM</t>
  </si>
  <si>
    <t>P866792RGBWU</t>
  </si>
  <si>
    <t>P866793RGBW</t>
  </si>
  <si>
    <t>P866793RGBW Светильник Osio Line RGBW 1608 57W Flood DMX-RDM</t>
  </si>
  <si>
    <t>P866793RGBWU</t>
  </si>
  <si>
    <t>P866794RGBW</t>
  </si>
  <si>
    <t>P866794RGBW Светильник Osio Line RGBW 1608 57W Elliptical DMX-RDM</t>
  </si>
  <si>
    <t>P866794RGBWU</t>
  </si>
  <si>
    <t>P866795RGBW</t>
  </si>
  <si>
    <t>P866795RGBW Светильник Osio Line RGBW 1608 57W Diffuse DMX-RDM</t>
  </si>
  <si>
    <t>P866795RGBWU</t>
  </si>
  <si>
    <t>Aveplane</t>
  </si>
  <si>
    <t>Bicubo</t>
  </si>
  <si>
    <t>Modulo</t>
  </si>
  <si>
    <t>Osio Line</t>
  </si>
  <si>
    <t>5 DEG</t>
  </si>
  <si>
    <t>Aveplane TW</t>
  </si>
  <si>
    <t>Aveplane RGBW</t>
  </si>
  <si>
    <t>SW</t>
  </si>
  <si>
    <t>P864544 Светильник Bicubo 19W SuperSpot</t>
  </si>
  <si>
    <t>P864545 Светильник Bicubo 28W SuperSpot</t>
  </si>
  <si>
    <t>Stralis 45</t>
  </si>
  <si>
    <t>Stralis 70</t>
  </si>
  <si>
    <t>Stralis 125</t>
  </si>
  <si>
    <t>TRASH</t>
  </si>
  <si>
    <t>AC-DC</t>
  </si>
  <si>
    <t>Stralis 70 RGBW</t>
  </si>
  <si>
    <t>Stralis 125 RGBW</t>
  </si>
  <si>
    <t>RGBW</t>
  </si>
  <si>
    <t>P865456RGBW Светильник Stralis 70 RGBW 14W Medium</t>
  </si>
  <si>
    <t>DMX</t>
  </si>
  <si>
    <t>выход питания к фасаду</t>
  </si>
  <si>
    <t>Osio Line RGBW</t>
  </si>
  <si>
    <t>P866795U Светильник Osio Line 1608 35W Diffuse 5 DEG</t>
  </si>
  <si>
    <t>P866794U Светильник Osio Line 1608 35W Elliptical 5 DEG</t>
  </si>
  <si>
    <t>P866793U Светильник Osio Line 1608 35W Flood 5 DEG</t>
  </si>
  <si>
    <t>P866792U Светильник Osio Line 1608 35W Medium 5 DEG</t>
  </si>
  <si>
    <t>P866791U Светильник Osio Line 1608 35W Spot 5 DEG</t>
  </si>
  <si>
    <t>P866790U Светильник Osio Line 1308 28W Diffuse 5 DEG</t>
  </si>
  <si>
    <t>P866789U Светильник Osio Line 1308 28W Elliptical 5 DEG</t>
  </si>
  <si>
    <t>P866788U Светильник Osio Line 1308 28W Flood 5 DEG</t>
  </si>
  <si>
    <t>P866787U Светильник Osio Line 1308 28W Medium 5 DEG</t>
  </si>
  <si>
    <t>P866786U Светильник Osio Line 1308 28W Spot 5 DEG</t>
  </si>
  <si>
    <t>P866785U Светильник Osio Line 1008 21W Diffuse 5 DEG</t>
  </si>
  <si>
    <t>P866784U Светильник Osio Line 1008 21W Elliptical 5 DEG</t>
  </si>
  <si>
    <t>P866783U Светильник Osio Line 1008 21W Flood 5 DEG</t>
  </si>
  <si>
    <t>P866782U Светильник Osio Line 1008 21W Medium 5 DEG</t>
  </si>
  <si>
    <t>P866781U Светильник Osio Line 1008 21W Spot 5 DEG</t>
  </si>
  <si>
    <t>P866780U Светильник Osio Line 708 14W Diffuse 5 DEG</t>
  </si>
  <si>
    <t>P866779U Светильник Osio Line 708 14W Elliptical 5 DEG</t>
  </si>
  <si>
    <t>P866778U Светильник Osio Line 708 14W Flood 5 DEG</t>
  </si>
  <si>
    <t>P866777U Светильник Osio Line 708 14W Medium 5 DEG</t>
  </si>
  <si>
    <t>P866776U Светильник Osio Line 708 14W Spot 5 DEG</t>
  </si>
  <si>
    <t>P866775U Светильник Osio Line 408 7W Diffuse 5 DEG</t>
  </si>
  <si>
    <t>P866774U Светильник Osio Line 408 7W Elliptical 5 DEG</t>
  </si>
  <si>
    <t>P866773U Светильник Osio Line 408 7W Flood 5 DEG</t>
  </si>
  <si>
    <t>P866772U Светильник Osio Line 408 7W Medium 5 DEG</t>
  </si>
  <si>
    <t>P866771U Светильник Osio Line 408 7W Spot 5 DEG</t>
  </si>
  <si>
    <t>P866795RGBWU Светильник Osio Line RGBW 1608 57W Diffuse 5 DEG DMX-RDM</t>
  </si>
  <si>
    <t>P866794RGBWU Светильник Osio Line RGBW 1608 57W Elliptical DMX-RDM 5 DEG</t>
  </si>
  <si>
    <t>P866793RGBWU Светильник Osio Line RGBW 1608 57W Flood DMX-RDM 5 DEG</t>
  </si>
  <si>
    <t>P866792RGBWU Светильник Osio Line RGBW 1608 57W Medium DMX-RDM</t>
  </si>
  <si>
    <t>P866791RGBWU Светильник Osio Line RGBW 1608 57W Spot DMX-RDM 5 DEG</t>
  </si>
  <si>
    <t>P866790RGBWU Светильник Osio Line RGBW 1308 46W Diffuse 5 DEG DMX-RDM</t>
  </si>
  <si>
    <t>P866789RGBWU Светильник Osio Line RGBW 1308 46W Elliptical DMX-RDM 5 DEG</t>
  </si>
  <si>
    <t>P866788RGBWU Светильник Osio Line RGBW 1308 46W Flood DMX-RDM 5 DEG</t>
  </si>
  <si>
    <t>P866787RGBWU Светильник Osio Line RGBW 1308 46W Medium DMX-RDM 5 DEG</t>
  </si>
  <si>
    <t>P866786RGBWU Светильник Osio Line RGBW 1308 46W Spot DMX-RDM 5 DEG</t>
  </si>
  <si>
    <t>P866785RGBWU Светильник Osio Line RGBW 1008 35W Diffuse DMX-RDM 5 DEG</t>
  </si>
  <si>
    <t>P866784RGBWU Светильник Osio Line RGBW 1008 35W Elliptical DMX-RDM 5 DEG</t>
  </si>
  <si>
    <t>P866783RGBWU Светильник Osio Line RGBW 1008 35W Flood DMX-RDM 5 DEG</t>
  </si>
  <si>
    <t>P866782RGBWU Светильник Osio Line RGBW 1008 35W Medium DMX-RDM 5 DEG</t>
  </si>
  <si>
    <t>P866781RGBWU Светильник Osio Line RGBW 1008 35W Spot DMX-RDM 5 DEG</t>
  </si>
  <si>
    <t>P866780RGBWU Светильник Osio Line RGBW 708 23W Diffuse DMX-RDM 5 DEG</t>
  </si>
  <si>
    <t>P866779RGBWU Светильник Osio Line RGBW 708 23W Elliptical DMX-RDM 5 DEG</t>
  </si>
  <si>
    <t>P866778RGBWU Светильник Osio Line RGBW 708 23W Flood DMX-RDM 5 DEG</t>
  </si>
  <si>
    <t>P866777RGBWU Светильник Osio Line RGBW 708 23W Medium DMX-RDM 5 DEG</t>
  </si>
  <si>
    <t>P866776RGBWU Светильник Osio Line RGBW 708 23W Spot DMX-RDM 5 DEG</t>
  </si>
  <si>
    <t>P866775RGBWU Светильник Osio Line RGBW 408 12W Diffuse DMX-RDM 5 DEG</t>
  </si>
  <si>
    <t>P866774RGBWU Светильник Osio Line RGBW 408 12W Elliptical DMX-RDM 5 DEG</t>
  </si>
  <si>
    <t>P866773RGBWU Светильник Osio Line RGBW 408 12W Flood DMX-RDM 5 DEG</t>
  </si>
  <si>
    <t>P866772RGBWU Светильник Osio Line RGBW 408 12W Medium DMX-RDM 5 DEG</t>
  </si>
  <si>
    <t>P866771RGBWU Светильник Osio Line RGBW 408 12W Spot DMX-RDM 5 DEG</t>
  </si>
  <si>
    <t>P180043M Светильник Aveline 610 Medium 14Вт сквоз. Провод</t>
  </si>
  <si>
    <t>P180042M Светильник Aveline 310 7W Elliptical сквоз. провод</t>
  </si>
  <si>
    <t>P180045M Светильник Aveline 610 14W Elliptical сквоз. провод</t>
  </si>
  <si>
    <t>P180048M Светильник Aveline 910 21W Elliptical сквоз. провод</t>
  </si>
  <si>
    <t>P180051M Светильник Aveline 1210 28W Elliptical сквоз. провод</t>
  </si>
  <si>
    <t>P180161M Светильник Aveline 610 Spot 14Вт сквоз. провод</t>
  </si>
  <si>
    <t>P180165M Светильник Aveline 310 7W Diffuse сквоз. провод</t>
  </si>
  <si>
    <t>P180166M Светильник Aveline 610 14W Diffuse сквоз. провод</t>
  </si>
  <si>
    <t>P180046M Светильник Aveline 910 Medium 21Вт сквоз. провод</t>
  </si>
  <si>
    <t>P180049M Светильник Aveline 1210 Medium 28Вт сквоз. провод</t>
  </si>
  <si>
    <t>P180052M Светильник Aveline 1510 35W Medium сквоз. провод</t>
  </si>
  <si>
    <t>P180054M Светильник Aveline 1510 35W Elliptical сквоз. провод</t>
  </si>
  <si>
    <t>P180162M Светильник Aveline 910 Spot 21Вт сквоз. провод</t>
  </si>
  <si>
    <t>P180163M Светильник Aveline 1210 Spot 28Вт сквоз. провод</t>
  </si>
  <si>
    <t>P180164M Светильник Aveline 1510 Spot 35Вт сквоз. провод</t>
  </si>
  <si>
    <t>P180167M Светильник Aveline 910 Diffuse 21Вт сквоз. провод</t>
  </si>
  <si>
    <t>P180160M Светильник Aveline 310 Spot 7Вт сквоз. Провод</t>
  </si>
  <si>
    <t>white</t>
  </si>
  <si>
    <t>Aveplane Mini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</si>
</sst>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1" applyNumberFormat="1" applyFont="1" applyFill="1" applyBorder="1" applyAlignment="1">
      <alignment horizontal="left" vertical="top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NumberFormat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3"/>
  <sheetViews>
    <sheetView tabSelected="1" zoomScale="85" zoomScaleNormal="85" workbookViewId="0">
      <pane ySplit="1" topLeftCell="A292" activePane="bottomLeft" state="frozen"/>
      <selection pane="bottomLeft" activeCell="W2" sqref="W2:W333"/>
    </sheetView>
  </sheetViews>
  <sheetFormatPr defaultRowHeight="15" x14ac:dyDescent="0.25"/>
  <cols>
    <col min="1" max="1" width="12.5703125" bestFit="1" customWidth="1"/>
    <col min="2" max="2" width="60.42578125" bestFit="1" customWidth="1"/>
    <col min="3" max="3" width="30.140625" hidden="1" customWidth="1"/>
    <col min="4" max="4" width="27.5703125" hidden="1" customWidth="1"/>
    <col min="5" max="10" width="22.28515625" hidden="1" customWidth="1"/>
    <col min="11" max="11" width="15.140625" customWidth="1"/>
    <col min="12" max="12" width="22.28515625" customWidth="1"/>
    <col min="13" max="13" width="11.7109375" bestFit="1" customWidth="1"/>
    <col min="15" max="15" width="30.140625" customWidth="1"/>
    <col min="18" max="18" width="9.140625" style="7"/>
  </cols>
  <sheetData>
    <row r="1" spans="1:29" x14ac:dyDescent="0.25">
      <c r="C1" s="3"/>
      <c r="D1" s="3"/>
      <c r="E1" s="3"/>
      <c r="F1" s="3"/>
      <c r="G1" s="3"/>
      <c r="H1" s="3"/>
      <c r="I1" s="3"/>
      <c r="J1" s="3"/>
      <c r="K1" s="2" t="s">
        <v>182</v>
      </c>
      <c r="L1" s="2" t="s">
        <v>183</v>
      </c>
      <c r="M1" s="2" t="s">
        <v>184</v>
      </c>
      <c r="N1" s="2" t="s">
        <v>189</v>
      </c>
      <c r="O1" s="2" t="s">
        <v>208</v>
      </c>
      <c r="P1" s="4" t="s">
        <v>85</v>
      </c>
      <c r="Q1" s="4" t="s">
        <v>7</v>
      </c>
      <c r="R1" s="6" t="s">
        <v>6</v>
      </c>
      <c r="S1" s="4" t="s">
        <v>8</v>
      </c>
      <c r="T1" s="2" t="s">
        <v>202</v>
      </c>
      <c r="U1" s="2" t="s">
        <v>204</v>
      </c>
      <c r="V1" s="2" t="s">
        <v>205</v>
      </c>
      <c r="W1" s="2" t="s">
        <v>206</v>
      </c>
      <c r="X1" s="4" t="s">
        <v>209</v>
      </c>
      <c r="Y1" s="4" t="s">
        <v>210</v>
      </c>
      <c r="Z1" s="4" t="s">
        <v>211</v>
      </c>
      <c r="AA1" s="4" t="s">
        <v>212</v>
      </c>
      <c r="AB1" s="4" t="s">
        <v>213</v>
      </c>
      <c r="AC1" s="4" t="s">
        <v>214</v>
      </c>
    </row>
    <row r="2" spans="1:29" x14ac:dyDescent="0.25">
      <c r="A2" s="1" t="s">
        <v>172</v>
      </c>
      <c r="B2" s="1" t="s">
        <v>173</v>
      </c>
      <c r="C2" t="str">
        <f t="shared" ref="C2:C33" si="0">TRIM(MID(B2,SEARCH(L2,B2)+LEN(L2)+1,500))</f>
        <v>310 Medium 7Вт DALI</v>
      </c>
      <c r="D2" t="str">
        <f>TRIM(REPLACE(C2,SEARCH(M2,C2),LEN(M2),""))</f>
        <v>Medium 7Вт DALI</v>
      </c>
      <c r="E2" t="str">
        <f>TRIM(REPLACE(D2,SEARCH(N2,D2),LEN(N2),""))</f>
        <v>7Вт DALI</v>
      </c>
      <c r="F2" t="str">
        <f t="shared" ref="F2:F65" si="1">TRIM(REPLACE(E2,SEARCH(U2,E2),LEN(U2),""))</f>
        <v>7Вт</v>
      </c>
      <c r="G2" t="str">
        <f t="shared" ref="G2:G65" si="2">TRIM(REPLACE(F2,SEARCH(V2,F2),LEN(V2),""))</f>
        <v>7Вт</v>
      </c>
      <c r="H2" t="str">
        <f t="shared" ref="H2:H17" si="3">IFERROR(REPLACE(G2,SEARCH("W",G2),1,"Вт"), G2)</f>
        <v>7Вт</v>
      </c>
      <c r="I2" s="5" t="str">
        <f>IFERROR(REPLACE(H2,SEARCH("Вт",H2),2,""), H2)</f>
        <v>7</v>
      </c>
      <c r="J2" t="str">
        <f t="shared" ref="J2:J65" si="4">IFERROR(2*REPLACE(I2,1,SEARCH("х",I2),""), I2)</f>
        <v>7</v>
      </c>
      <c r="K2" t="str">
        <f t="shared" ref="K2:K33" si="5">LEFT(A2,7)</f>
        <v>P180040</v>
      </c>
      <c r="L2" t="str">
        <f>LOOKUP(,-SEARCH(" "&amp;Switches!$A$2:'Switches'!$A$1000&amp;" "," "&amp;TRIM(B2)&amp;" "),Switches!$A$2:'Switches'!$A$1000)</f>
        <v>Aveline</v>
      </c>
      <c r="M2">
        <f>IFERROR(LOOKUP(,-SEARCH(" "&amp;Switches!$B$2:'Switches'!$B$1000&amp;" "," "&amp;C2&amp;" "),Switches!$B$2:'Switches'!$B$1000), "")</f>
        <v>310</v>
      </c>
      <c r="N2" t="str">
        <f>LOOKUP(,-SEARCH(" "&amp;Switches!$C$2:'Switches'!$C$1000&amp;" "," "&amp;TRIM(B2)&amp;" "),Switches!$C$2:'Switches'!$C$1000)</f>
        <v>Medium</v>
      </c>
      <c r="O2" t="str">
        <f t="shared" ref="O2:O4" si="6">N2&amp;".ies"</f>
        <v>Medium.ies</v>
      </c>
      <c r="P2">
        <v>3000</v>
      </c>
      <c r="Q2">
        <f t="shared" ref="Q2:Q33" si="7">ROUND(M2/310,0)*6</f>
        <v>6</v>
      </c>
      <c r="R2" s="7" t="str">
        <f t="shared" ref="R2:R66" si="8">J2</f>
        <v>7</v>
      </c>
      <c r="S2">
        <v>110</v>
      </c>
      <c r="T2">
        <f t="shared" ref="T2:T33" si="9">Q2*S2</f>
        <v>660</v>
      </c>
      <c r="U2" t="str">
        <f>IF(ISTEXT(LOOKUP(,-SEARCH(" "&amp;Switches!$K$2:'Switches'!$K$1000&amp;" "," "&amp;D2&amp;" "),Switches!$K$2:'Switches'!$K$1000)), LOOKUP(,-SEARCH(" "&amp;Switches!$K$2:'Switches'!$K$1000&amp;" "," "&amp;D2&amp;" "),Switches!$K$2:'Switches'!$K$1000),"")</f>
        <v>DALI</v>
      </c>
      <c r="V2" t="str">
        <f>IFERROR(LOOKUP(,-SEARCH(" "&amp;Switches!$L$2:'Switches'!$L$1000&amp;" "," "&amp;F2&amp;" "),Switches!$L$2:'Switches'!$L$1000),"")</f>
        <v/>
      </c>
      <c r="W2" t="str">
        <f>IFERROR(LOOKUP(,-SEARCH(" "&amp;Switches!$M$2:'Switches'!$M$1000&amp;" "," "&amp;L2&amp;" "),Switches!$M$2:'Switches'!$M$1000),"")</f>
        <v/>
      </c>
      <c r="X2">
        <v>0.05</v>
      </c>
      <c r="Y2">
        <f t="shared" ref="Y2" si="10">M2/1000</f>
        <v>0.31</v>
      </c>
      <c r="Z2">
        <v>6.3E-2</v>
      </c>
      <c r="AA2">
        <v>2</v>
      </c>
      <c r="AB2">
        <v>2</v>
      </c>
      <c r="AC2">
        <v>0</v>
      </c>
    </row>
    <row r="3" spans="1:29" x14ac:dyDescent="0.25">
      <c r="A3" s="1" t="s">
        <v>86</v>
      </c>
      <c r="B3" s="1" t="s">
        <v>87</v>
      </c>
      <c r="C3" t="str">
        <f t="shared" si="0"/>
        <v>310 Medium 7Вт сквоз. провод</v>
      </c>
      <c r="D3" t="str">
        <f t="shared" ref="D3:D34" si="11">TRIM(REPLACE(C3,SEARCH(M3,C3),LEN(M3),""))</f>
        <v>Medium 7Вт сквоз. провод</v>
      </c>
      <c r="E3" t="str">
        <f t="shared" ref="E3:E66" si="12">TRIM(REPLACE(D3,SEARCH(N3,D3),LEN(N3),""))</f>
        <v>7Вт сквоз. провод</v>
      </c>
      <c r="F3" t="str">
        <f t="shared" si="1"/>
        <v>7Вт</v>
      </c>
      <c r="G3" t="str">
        <f t="shared" si="2"/>
        <v>7Вт</v>
      </c>
      <c r="H3" t="str">
        <f t="shared" si="3"/>
        <v>7Вт</v>
      </c>
      <c r="I3" t="str">
        <f t="shared" ref="I3:I66" si="13">IFERROR(REPLACE(H3,SEARCH("Вт",H3),2,""), H3)</f>
        <v>7</v>
      </c>
      <c r="J3" t="str">
        <f t="shared" si="4"/>
        <v>7</v>
      </c>
      <c r="K3" t="str">
        <f t="shared" si="5"/>
        <v>P180040</v>
      </c>
      <c r="L3" t="str">
        <f>LOOKUP(,-SEARCH(" "&amp;Switches!$A$2:'Switches'!$A$1000&amp;" "," "&amp;TRIM(B3)&amp;" "),Switches!$A$2:'Switches'!$A$1000)</f>
        <v>Aveline</v>
      </c>
      <c r="M3">
        <f>IFERROR(LOOKUP(,-SEARCH(" "&amp;Switches!$B$2:'Switches'!$B$1000&amp;" "," "&amp;C3&amp;" "),Switches!$B$2:'Switches'!$B$1000), "")</f>
        <v>310</v>
      </c>
      <c r="N3" t="str">
        <f>LOOKUP(,-SEARCH(" "&amp;Switches!$C$2:'Switches'!$C$1000&amp;" "," "&amp;TRIM(B3)&amp;" "),Switches!$C$2:'Switches'!$C$1000)</f>
        <v>Medium</v>
      </c>
      <c r="O3" t="str">
        <f t="shared" si="6"/>
        <v>Medium.ies</v>
      </c>
      <c r="P3">
        <v>3000</v>
      </c>
      <c r="Q3">
        <f t="shared" si="7"/>
        <v>6</v>
      </c>
      <c r="R3" s="7" t="str">
        <f t="shared" si="8"/>
        <v>7</v>
      </c>
      <c r="S3">
        <v>110</v>
      </c>
      <c r="T3">
        <f t="shared" si="9"/>
        <v>660</v>
      </c>
      <c r="U3" t="str">
        <f>IF(ISTEXT(LOOKUP(,-SEARCH(" "&amp;Switches!$K$2:'Switches'!$K$60&amp;" "," "&amp;D3&amp;" "),Switches!$K$2:'Switches'!$K$60)), LOOKUP(,-SEARCH(" "&amp;Switches!$K$2:'Switches'!$K$60&amp;" "," "&amp;D3&amp;" "),Switches!$K$2:'Switches'!$K$60),"")</f>
        <v>сквоз. провод</v>
      </c>
      <c r="V3" t="str">
        <f>IFERROR(LOOKUP(,-SEARCH(" "&amp;Switches!$L$2:'Switches'!$L$1000&amp;" "," "&amp;F3&amp;" "),Switches!$L$2:'Switches'!$L$1000),"")</f>
        <v/>
      </c>
      <c r="W3" t="str">
        <f>IFERROR(LOOKUP(,-SEARCH(" "&amp;Switches!$M$2:'Switches'!$M$1000&amp;" "," "&amp;L3&amp;" "),Switches!$M$2:'Switches'!$M$1000),"")</f>
        <v/>
      </c>
      <c r="X3">
        <v>0.05</v>
      </c>
      <c r="Y3">
        <f t="shared" ref="Y3:Y33" si="14">M3/1000</f>
        <v>0.31</v>
      </c>
      <c r="Z3">
        <v>6.3E-2</v>
      </c>
      <c r="AA3">
        <v>2</v>
      </c>
      <c r="AB3">
        <v>2</v>
      </c>
      <c r="AC3">
        <v>0</v>
      </c>
    </row>
    <row r="4" spans="1:29" x14ac:dyDescent="0.25">
      <c r="A4" s="1" t="s">
        <v>9</v>
      </c>
      <c r="B4" s="1" t="s">
        <v>10</v>
      </c>
      <c r="C4" t="str">
        <f t="shared" si="0"/>
        <v>310 Flood 7Вт</v>
      </c>
      <c r="D4" t="str">
        <f t="shared" si="11"/>
        <v>Flood 7Вт</v>
      </c>
      <c r="E4" t="str">
        <f t="shared" si="12"/>
        <v>7Вт</v>
      </c>
      <c r="F4" t="str">
        <f t="shared" si="1"/>
        <v>7Вт</v>
      </c>
      <c r="G4" t="str">
        <f t="shared" si="2"/>
        <v>7Вт</v>
      </c>
      <c r="H4" t="str">
        <f t="shared" si="3"/>
        <v>7Вт</v>
      </c>
      <c r="I4" t="str">
        <f t="shared" si="13"/>
        <v>7</v>
      </c>
      <c r="J4" t="str">
        <f t="shared" si="4"/>
        <v>7</v>
      </c>
      <c r="K4" t="str">
        <f t="shared" si="5"/>
        <v>P180041</v>
      </c>
      <c r="L4" t="str">
        <f>LOOKUP(,-SEARCH(" "&amp;Switches!$A$2:'Switches'!$A$1000&amp;" "," "&amp;TRIM(B4)&amp;" "),Switches!$A$2:'Switches'!$A$1000)</f>
        <v>Aveline</v>
      </c>
      <c r="M4">
        <f>IFERROR(LOOKUP(,-SEARCH(" "&amp;Switches!$B$2:'Switches'!$B$1000&amp;" "," "&amp;C4&amp;" "),Switches!$B$2:'Switches'!$B$1000), "")</f>
        <v>310</v>
      </c>
      <c r="N4" t="str">
        <f>LOOKUP(,-SEARCH(" "&amp;Switches!$C$2:'Switches'!$C$1000&amp;" "," "&amp;TRIM(B4)&amp;" "),Switches!$C$2:'Switches'!$C$1000)</f>
        <v>Flood</v>
      </c>
      <c r="O4" t="str">
        <f t="shared" si="6"/>
        <v>Flood.ies</v>
      </c>
      <c r="P4">
        <v>3000</v>
      </c>
      <c r="Q4">
        <f t="shared" si="7"/>
        <v>6</v>
      </c>
      <c r="R4" s="7" t="str">
        <f t="shared" si="8"/>
        <v>7</v>
      </c>
      <c r="S4">
        <v>110</v>
      </c>
      <c r="T4">
        <f t="shared" si="9"/>
        <v>660</v>
      </c>
      <c r="U4" t="str">
        <f>IF(ISTEXT(LOOKUP(,-SEARCH(" "&amp;Switches!$K$2:'Switches'!$K$60&amp;" "," "&amp;D4&amp;" "),Switches!$K$2:'Switches'!$K$60)), LOOKUP(,-SEARCH(" "&amp;Switches!$K$2:'Switches'!$K$60&amp;" "," "&amp;D4&amp;" "),Switches!$K$2:'Switches'!$K$60),"")</f>
        <v/>
      </c>
      <c r="V4" t="str">
        <f>IFERROR(LOOKUP(,-SEARCH(" "&amp;Switches!$L$2:'Switches'!$L$1000&amp;" "," "&amp;F4&amp;" "),Switches!$L$2:'Switches'!$L$1000),"")</f>
        <v/>
      </c>
      <c r="W4" t="str">
        <f>IFERROR(LOOKUP(,-SEARCH(" "&amp;Switches!$M$2:'Switches'!$M$1000&amp;" "," "&amp;L4&amp;" "),Switches!$M$2:'Switches'!$M$1000),"")</f>
        <v/>
      </c>
      <c r="X4">
        <v>0.05</v>
      </c>
      <c r="Y4">
        <f t="shared" si="14"/>
        <v>0.31</v>
      </c>
      <c r="Z4">
        <v>6.3E-2</v>
      </c>
      <c r="AA4">
        <v>2</v>
      </c>
      <c r="AB4">
        <v>2</v>
      </c>
      <c r="AC4">
        <v>0</v>
      </c>
    </row>
    <row r="5" spans="1:29" x14ac:dyDescent="0.25">
      <c r="A5" s="1" t="s">
        <v>11</v>
      </c>
      <c r="B5" s="1" t="s">
        <v>12</v>
      </c>
      <c r="C5" t="str">
        <f t="shared" si="0"/>
        <v>310 Flood 7Вт DALI</v>
      </c>
      <c r="D5" t="str">
        <f t="shared" si="11"/>
        <v>Flood 7Вт DALI</v>
      </c>
      <c r="E5" t="str">
        <f t="shared" si="12"/>
        <v>7Вт DALI</v>
      </c>
      <c r="F5" t="str">
        <f t="shared" si="1"/>
        <v>7Вт</v>
      </c>
      <c r="G5" t="str">
        <f t="shared" si="2"/>
        <v>7Вт</v>
      </c>
      <c r="H5" t="str">
        <f t="shared" si="3"/>
        <v>7Вт</v>
      </c>
      <c r="I5" t="str">
        <f t="shared" si="13"/>
        <v>7</v>
      </c>
      <c r="J5" t="str">
        <f t="shared" si="4"/>
        <v>7</v>
      </c>
      <c r="K5" t="str">
        <f t="shared" si="5"/>
        <v>P180041</v>
      </c>
      <c r="L5" t="str">
        <f>LOOKUP(,-SEARCH(" "&amp;Switches!$A$2:'Switches'!$A$1000&amp;" "," "&amp;TRIM(B5)&amp;" "),Switches!$A$2:'Switches'!$A$1000)</f>
        <v>Aveline</v>
      </c>
      <c r="M5">
        <f>IFERROR(LOOKUP(,-SEARCH(" "&amp;Switches!$B$2:'Switches'!$B$1000&amp;" "," "&amp;C5&amp;" "),Switches!$B$2:'Switches'!$B$1000), "")</f>
        <v>310</v>
      </c>
      <c r="N5" t="str">
        <f>LOOKUP(,-SEARCH(" "&amp;Switches!$C$2:'Switches'!$C$1000&amp;" "," "&amp;TRIM(B5)&amp;" "),Switches!$C$2:'Switches'!$C$1000)</f>
        <v>Flood</v>
      </c>
      <c r="O5" t="str">
        <f t="shared" ref="O5:O36" si="15">IF(ISNUMBER(SEARCH("RGBW",B5)), "RGBW-"&amp;N5&amp;"-"&amp;P5&amp;".ies", N5&amp;".ies")</f>
        <v>Flood.ies</v>
      </c>
      <c r="P5">
        <v>3000</v>
      </c>
      <c r="Q5">
        <f t="shared" si="7"/>
        <v>6</v>
      </c>
      <c r="R5" s="7" t="str">
        <f t="shared" si="8"/>
        <v>7</v>
      </c>
      <c r="S5">
        <v>110</v>
      </c>
      <c r="T5">
        <f t="shared" si="9"/>
        <v>660</v>
      </c>
      <c r="U5" t="str">
        <f>IF(ISTEXT(LOOKUP(,-SEARCH(" "&amp;Switches!$K$2:'Switches'!$K$60&amp;" "," "&amp;D5&amp;" "),Switches!$K$2:'Switches'!$K$60)), LOOKUP(,-SEARCH(" "&amp;Switches!$K$2:'Switches'!$K$60&amp;" "," "&amp;D5&amp;" "),Switches!$K$2:'Switches'!$K$60),"")</f>
        <v>DALI</v>
      </c>
      <c r="V5" t="str">
        <f>IFERROR(LOOKUP(,-SEARCH(" "&amp;Switches!$L$2:'Switches'!$L$1000&amp;" "," "&amp;F5&amp;" "),Switches!$L$2:'Switches'!$L$1000),"")</f>
        <v/>
      </c>
      <c r="W5" t="str">
        <f>IFERROR(LOOKUP(,-SEARCH(" "&amp;Switches!$M$2:'Switches'!$M$1000&amp;" "," "&amp;L5&amp;" "),Switches!$M$2:'Switches'!$M$1000),"")</f>
        <v/>
      </c>
      <c r="X5">
        <v>0.05</v>
      </c>
      <c r="Y5">
        <f t="shared" si="14"/>
        <v>0.31</v>
      </c>
      <c r="Z5">
        <v>6.3E-2</v>
      </c>
      <c r="AA5">
        <v>2</v>
      </c>
      <c r="AB5">
        <v>2</v>
      </c>
      <c r="AC5">
        <v>0</v>
      </c>
    </row>
    <row r="6" spans="1:29" x14ac:dyDescent="0.25">
      <c r="A6" s="1" t="s">
        <v>88</v>
      </c>
      <c r="B6" s="1" t="s">
        <v>89</v>
      </c>
      <c r="C6" t="str">
        <f t="shared" si="0"/>
        <v>310 Flood 7Вт сквоз. провод</v>
      </c>
      <c r="D6" t="str">
        <f t="shared" si="11"/>
        <v>Flood 7Вт сквоз. провод</v>
      </c>
      <c r="E6" t="str">
        <f t="shared" si="12"/>
        <v>7Вт сквоз. провод</v>
      </c>
      <c r="F6" t="str">
        <f t="shared" si="1"/>
        <v>7Вт</v>
      </c>
      <c r="G6" t="str">
        <f t="shared" si="2"/>
        <v>7Вт</v>
      </c>
      <c r="H6" t="str">
        <f t="shared" si="3"/>
        <v>7Вт</v>
      </c>
      <c r="I6" t="str">
        <f t="shared" si="13"/>
        <v>7</v>
      </c>
      <c r="J6" t="str">
        <f t="shared" si="4"/>
        <v>7</v>
      </c>
      <c r="K6" t="str">
        <f t="shared" si="5"/>
        <v>P180041</v>
      </c>
      <c r="L6" t="str">
        <f>LOOKUP(,-SEARCH(" "&amp;Switches!$A$2:'Switches'!$A$1000&amp;" "," "&amp;TRIM(B6)&amp;" "),Switches!$A$2:'Switches'!$A$1000)</f>
        <v>Aveline</v>
      </c>
      <c r="M6">
        <f>IFERROR(LOOKUP(,-SEARCH(" "&amp;Switches!$B$2:'Switches'!$B$1000&amp;" "," "&amp;C6&amp;" "),Switches!$B$2:'Switches'!$B$1000), "")</f>
        <v>310</v>
      </c>
      <c r="N6" t="str">
        <f>LOOKUP(,-SEARCH(" "&amp;Switches!$C$2:'Switches'!$C$1000&amp;" "," "&amp;TRIM(B6)&amp;" "),Switches!$C$2:'Switches'!$C$1000)</f>
        <v>Flood</v>
      </c>
      <c r="O6" t="str">
        <f t="shared" si="15"/>
        <v>Flood.ies</v>
      </c>
      <c r="P6">
        <v>3000</v>
      </c>
      <c r="Q6">
        <f t="shared" si="7"/>
        <v>6</v>
      </c>
      <c r="R6" s="7" t="str">
        <f t="shared" si="8"/>
        <v>7</v>
      </c>
      <c r="S6">
        <v>110</v>
      </c>
      <c r="T6">
        <f t="shared" si="9"/>
        <v>660</v>
      </c>
      <c r="U6" t="str">
        <f>IF(ISTEXT(LOOKUP(,-SEARCH(" "&amp;Switches!$K$2:'Switches'!$K$60&amp;" "," "&amp;D6&amp;" "),Switches!$K$2:'Switches'!$K$60)), LOOKUP(,-SEARCH(" "&amp;Switches!$K$2:'Switches'!$K$60&amp;" "," "&amp;D6&amp;" "),Switches!$K$2:'Switches'!$K$60),"")</f>
        <v>сквоз. провод</v>
      </c>
      <c r="V6" t="str">
        <f>IFERROR(LOOKUP(,-SEARCH(" "&amp;Switches!$L$2:'Switches'!$L$1000&amp;" "," "&amp;F6&amp;" "),Switches!$L$2:'Switches'!$L$1000),"")</f>
        <v/>
      </c>
      <c r="W6" t="str">
        <f>IFERROR(LOOKUP(,-SEARCH(" "&amp;Switches!$M$2:'Switches'!$M$1000&amp;" "," "&amp;L6&amp;" "),Switches!$M$2:'Switches'!$M$1000),"")</f>
        <v/>
      </c>
      <c r="X6">
        <v>0.05</v>
      </c>
      <c r="Y6">
        <f t="shared" si="14"/>
        <v>0.31</v>
      </c>
      <c r="Z6">
        <v>6.3E-2</v>
      </c>
      <c r="AA6">
        <v>2</v>
      </c>
      <c r="AB6">
        <v>2</v>
      </c>
      <c r="AC6">
        <v>0</v>
      </c>
    </row>
    <row r="7" spans="1:29" x14ac:dyDescent="0.25">
      <c r="A7" s="1" t="s">
        <v>13</v>
      </c>
      <c r="B7" s="1" t="s">
        <v>14</v>
      </c>
      <c r="C7" t="str">
        <f t="shared" si="0"/>
        <v>310 7W Elliptical</v>
      </c>
      <c r="D7" t="str">
        <f t="shared" si="11"/>
        <v>7W Elliptical</v>
      </c>
      <c r="E7" t="str">
        <f t="shared" si="12"/>
        <v>7W</v>
      </c>
      <c r="F7" t="str">
        <f t="shared" si="1"/>
        <v>7W</v>
      </c>
      <c r="G7" t="str">
        <f t="shared" si="2"/>
        <v>7W</v>
      </c>
      <c r="H7" t="str">
        <f t="shared" si="3"/>
        <v>7Вт</v>
      </c>
      <c r="I7" t="str">
        <f t="shared" si="13"/>
        <v>7</v>
      </c>
      <c r="J7" t="str">
        <f t="shared" si="4"/>
        <v>7</v>
      </c>
      <c r="K7" t="str">
        <f t="shared" si="5"/>
        <v>P180042</v>
      </c>
      <c r="L7" t="str">
        <f>LOOKUP(,-SEARCH(" "&amp;Switches!$A$2:'Switches'!$A$1000&amp;" "," "&amp;TRIM(B7)&amp;" "),Switches!$A$2:'Switches'!$A$1000)</f>
        <v>Aveline</v>
      </c>
      <c r="M7">
        <f>IFERROR(LOOKUP(,-SEARCH(" "&amp;Switches!$B$2:'Switches'!$B$1000&amp;" "," "&amp;C7&amp;" "),Switches!$B$2:'Switches'!$B$1000), "")</f>
        <v>310</v>
      </c>
      <c r="N7" t="str">
        <f>LOOKUP(,-SEARCH(" "&amp;Switches!$C$2:'Switches'!$C$1000&amp;" "," "&amp;TRIM(B7)&amp;" "),Switches!$C$2:'Switches'!$C$1000)</f>
        <v>Elliptical</v>
      </c>
      <c r="O7" t="str">
        <f t="shared" si="15"/>
        <v>Elliptical.ies</v>
      </c>
      <c r="P7">
        <v>3000</v>
      </c>
      <c r="Q7">
        <f t="shared" si="7"/>
        <v>6</v>
      </c>
      <c r="R7" s="7" t="str">
        <f t="shared" si="8"/>
        <v>7</v>
      </c>
      <c r="S7">
        <v>110</v>
      </c>
      <c r="T7">
        <f t="shared" si="9"/>
        <v>660</v>
      </c>
      <c r="U7" t="str">
        <f>IF(ISTEXT(LOOKUP(,-SEARCH(" "&amp;Switches!$K$2:'Switches'!$K$60&amp;" "," "&amp;D7&amp;" "),Switches!$K$2:'Switches'!$K$60)), LOOKUP(,-SEARCH(" "&amp;Switches!$K$2:'Switches'!$K$60&amp;" "," "&amp;D7&amp;" "),Switches!$K$2:'Switches'!$K$60),"")</f>
        <v/>
      </c>
      <c r="V7" t="str">
        <f>IFERROR(LOOKUP(,-SEARCH(" "&amp;Switches!$L$2:'Switches'!$L$1000&amp;" "," "&amp;F7&amp;" "),Switches!$L$2:'Switches'!$L$1000),"")</f>
        <v/>
      </c>
      <c r="W7" t="str">
        <f>IFERROR(LOOKUP(,-SEARCH(" "&amp;Switches!$M$2:'Switches'!$M$1000&amp;" "," "&amp;L7&amp;" "),Switches!$M$2:'Switches'!$M$1000),"")</f>
        <v/>
      </c>
      <c r="X7">
        <v>0.05</v>
      </c>
      <c r="Y7">
        <f t="shared" si="14"/>
        <v>0.31</v>
      </c>
      <c r="Z7">
        <v>6.3E-2</v>
      </c>
      <c r="AA7">
        <v>2</v>
      </c>
      <c r="AB7">
        <v>2</v>
      </c>
      <c r="AC7">
        <v>0</v>
      </c>
    </row>
    <row r="8" spans="1:29" x14ac:dyDescent="0.25">
      <c r="A8" s="1" t="s">
        <v>15</v>
      </c>
      <c r="B8" s="1" t="s">
        <v>192</v>
      </c>
      <c r="C8" t="str">
        <f t="shared" si="0"/>
        <v>310 Elliptical 7Вт DALI</v>
      </c>
      <c r="D8" t="str">
        <f t="shared" si="11"/>
        <v>Elliptical 7Вт DALI</v>
      </c>
      <c r="E8" t="str">
        <f t="shared" si="12"/>
        <v>7Вт DALI</v>
      </c>
      <c r="F8" t="str">
        <f t="shared" si="1"/>
        <v>7Вт</v>
      </c>
      <c r="G8" t="str">
        <f t="shared" si="2"/>
        <v>7Вт</v>
      </c>
      <c r="H8" t="str">
        <f t="shared" si="3"/>
        <v>7Вт</v>
      </c>
      <c r="I8" t="str">
        <f t="shared" si="13"/>
        <v>7</v>
      </c>
      <c r="J8" t="str">
        <f t="shared" si="4"/>
        <v>7</v>
      </c>
      <c r="K8" t="str">
        <f t="shared" si="5"/>
        <v>P180042</v>
      </c>
      <c r="L8" t="str">
        <f>LOOKUP(,-SEARCH(" "&amp;Switches!$A$2:'Switches'!$A$1000&amp;" "," "&amp;TRIM(B8)&amp;" "),Switches!$A$2:'Switches'!$A$1000)</f>
        <v>Aveline</v>
      </c>
      <c r="M8">
        <f>IFERROR(LOOKUP(,-SEARCH(" "&amp;Switches!$B$2:'Switches'!$B$1000&amp;" "," "&amp;C8&amp;" "),Switches!$B$2:'Switches'!$B$1000), "")</f>
        <v>310</v>
      </c>
      <c r="N8" t="str">
        <f>LOOKUP(,-SEARCH(" "&amp;Switches!$C$2:'Switches'!$C$1000&amp;" "," "&amp;TRIM(B8)&amp;" "),Switches!$C$2:'Switches'!$C$1000)</f>
        <v>Elliptical</v>
      </c>
      <c r="O8" t="str">
        <f t="shared" si="15"/>
        <v>Elliptical.ies</v>
      </c>
      <c r="P8">
        <v>3000</v>
      </c>
      <c r="Q8">
        <f t="shared" si="7"/>
        <v>6</v>
      </c>
      <c r="R8" s="7" t="str">
        <f t="shared" si="8"/>
        <v>7</v>
      </c>
      <c r="S8">
        <v>110</v>
      </c>
      <c r="T8">
        <f t="shared" si="9"/>
        <v>660</v>
      </c>
      <c r="U8" t="str">
        <f>IF(ISTEXT(LOOKUP(,-SEARCH(" "&amp;Switches!$K$2:'Switches'!$K$60&amp;" "," "&amp;D8&amp;" "),Switches!$K$2:'Switches'!$K$60)), LOOKUP(,-SEARCH(" "&amp;Switches!$K$2:'Switches'!$K$60&amp;" "," "&amp;D8&amp;" "),Switches!$K$2:'Switches'!$K$60),"")</f>
        <v>DALI</v>
      </c>
      <c r="V8" t="str">
        <f>IFERROR(LOOKUP(,-SEARCH(" "&amp;Switches!$L$2:'Switches'!$L$1000&amp;" "," "&amp;F8&amp;" "),Switches!$L$2:'Switches'!$L$1000),"")</f>
        <v/>
      </c>
      <c r="W8" t="str">
        <f>IFERROR(LOOKUP(,-SEARCH(" "&amp;Switches!$M$2:'Switches'!$M$1000&amp;" "," "&amp;L8&amp;" "),Switches!$M$2:'Switches'!$M$1000),"")</f>
        <v/>
      </c>
      <c r="X8">
        <v>0.05</v>
      </c>
      <c r="Y8">
        <f t="shared" si="14"/>
        <v>0.31</v>
      </c>
      <c r="Z8">
        <v>6.3E-2</v>
      </c>
      <c r="AA8">
        <v>2</v>
      </c>
      <c r="AB8">
        <v>2</v>
      </c>
      <c r="AC8">
        <v>0</v>
      </c>
    </row>
    <row r="9" spans="1:29" x14ac:dyDescent="0.25">
      <c r="A9" s="1" t="s">
        <v>90</v>
      </c>
      <c r="B9" s="1" t="s">
        <v>710</v>
      </c>
      <c r="C9" t="str">
        <f t="shared" si="0"/>
        <v>310 7W Elliptical сквоз. провод</v>
      </c>
      <c r="D9" t="str">
        <f t="shared" si="11"/>
        <v>7W Elliptical сквоз. провод</v>
      </c>
      <c r="E9" t="str">
        <f t="shared" si="12"/>
        <v>7W сквоз. провод</v>
      </c>
      <c r="F9" t="str">
        <f t="shared" si="1"/>
        <v>7W</v>
      </c>
      <c r="G9" t="str">
        <f t="shared" si="2"/>
        <v>7W</v>
      </c>
      <c r="H9" t="str">
        <f t="shared" si="3"/>
        <v>7Вт</v>
      </c>
      <c r="I9" t="str">
        <f t="shared" si="13"/>
        <v>7</v>
      </c>
      <c r="J9" t="str">
        <f t="shared" si="4"/>
        <v>7</v>
      </c>
      <c r="K9" t="str">
        <f t="shared" si="5"/>
        <v>P180042</v>
      </c>
      <c r="L9" t="str">
        <f>LOOKUP(,-SEARCH(" "&amp;Switches!$A$2:'Switches'!$A$1000&amp;" "," "&amp;TRIM(B9)&amp;" "),Switches!$A$2:'Switches'!$A$1000)</f>
        <v>Aveline</v>
      </c>
      <c r="M9">
        <f>IFERROR(LOOKUP(,-SEARCH(" "&amp;Switches!$B$2:'Switches'!$B$1000&amp;" "," "&amp;C9&amp;" "),Switches!$B$2:'Switches'!$B$1000), "")</f>
        <v>310</v>
      </c>
      <c r="N9" t="str">
        <f>LOOKUP(,-SEARCH(" "&amp;Switches!$C$2:'Switches'!$C$1000&amp;" "," "&amp;TRIM(B9)&amp;" "),Switches!$C$2:'Switches'!$C$1000)</f>
        <v>Elliptical</v>
      </c>
      <c r="O9" t="str">
        <f t="shared" si="15"/>
        <v>Elliptical.ies</v>
      </c>
      <c r="P9">
        <v>3000</v>
      </c>
      <c r="Q9">
        <f t="shared" si="7"/>
        <v>6</v>
      </c>
      <c r="R9" s="7" t="str">
        <f t="shared" si="8"/>
        <v>7</v>
      </c>
      <c r="S9">
        <v>110</v>
      </c>
      <c r="T9">
        <f t="shared" si="9"/>
        <v>660</v>
      </c>
      <c r="U9" t="str">
        <f>IF(ISTEXT(LOOKUP(,-SEARCH(" "&amp;Switches!$K$2:'Switches'!$K$60&amp;" "," "&amp;D9&amp;" "),Switches!$K$2:'Switches'!$K$60)), LOOKUP(,-SEARCH(" "&amp;Switches!$K$2:'Switches'!$K$60&amp;" "," "&amp;D9&amp;" "),Switches!$K$2:'Switches'!$K$60),"")</f>
        <v>сквоз. провод</v>
      </c>
      <c r="V9" t="str">
        <f>IFERROR(LOOKUP(,-SEARCH(" "&amp;Switches!$L$2:'Switches'!$L$1000&amp;" "," "&amp;F9&amp;" "),Switches!$L$2:'Switches'!$L$1000),"")</f>
        <v/>
      </c>
      <c r="W9" t="str">
        <f>IFERROR(LOOKUP(,-SEARCH(" "&amp;Switches!$M$2:'Switches'!$M$1000&amp;" "," "&amp;L9&amp;" "),Switches!$M$2:'Switches'!$M$1000),"")</f>
        <v/>
      </c>
      <c r="X9">
        <v>0.05</v>
      </c>
      <c r="Y9">
        <f t="shared" si="14"/>
        <v>0.31</v>
      </c>
      <c r="Z9">
        <v>6.3E-2</v>
      </c>
      <c r="AA9">
        <v>2</v>
      </c>
      <c r="AB9">
        <v>2</v>
      </c>
      <c r="AC9">
        <v>0</v>
      </c>
    </row>
    <row r="10" spans="1:29" x14ac:dyDescent="0.25">
      <c r="A10" s="1" t="s">
        <v>91</v>
      </c>
      <c r="B10" s="1" t="s">
        <v>92</v>
      </c>
      <c r="C10" t="str">
        <f t="shared" si="0"/>
        <v>610 Medium 14Вт</v>
      </c>
      <c r="D10" t="str">
        <f t="shared" si="11"/>
        <v>Medium 14Вт</v>
      </c>
      <c r="E10" t="str">
        <f t="shared" si="12"/>
        <v>14Вт</v>
      </c>
      <c r="F10" t="str">
        <f t="shared" si="1"/>
        <v>14Вт</v>
      </c>
      <c r="G10" t="str">
        <f t="shared" si="2"/>
        <v>14Вт</v>
      </c>
      <c r="H10" t="str">
        <f t="shared" si="3"/>
        <v>14Вт</v>
      </c>
      <c r="I10" t="str">
        <f t="shared" si="13"/>
        <v>14</v>
      </c>
      <c r="J10" t="str">
        <f t="shared" si="4"/>
        <v>14</v>
      </c>
      <c r="K10" t="str">
        <f t="shared" si="5"/>
        <v>P180043</v>
      </c>
      <c r="L10" t="str">
        <f>LOOKUP(,-SEARCH(" "&amp;Switches!$A$2:'Switches'!$A$1000&amp;" "," "&amp;TRIM(B10)&amp;" "),Switches!$A$2:'Switches'!$A$1000)</f>
        <v>Aveline</v>
      </c>
      <c r="M10">
        <f>IFERROR(LOOKUP(,-SEARCH(" "&amp;Switches!$B$2:'Switches'!$B$1000&amp;" "," "&amp;C10&amp;" "),Switches!$B$2:'Switches'!$B$1000), "")</f>
        <v>610</v>
      </c>
      <c r="N10" t="str">
        <f>LOOKUP(,-SEARCH(" "&amp;Switches!$C$2:'Switches'!$C$1000&amp;" "," "&amp;TRIM(B10)&amp;" "),Switches!$C$2:'Switches'!$C$1000)</f>
        <v>Medium</v>
      </c>
      <c r="O10" t="str">
        <f t="shared" si="15"/>
        <v>Medium.ies</v>
      </c>
      <c r="P10">
        <v>3000</v>
      </c>
      <c r="Q10">
        <f t="shared" si="7"/>
        <v>12</v>
      </c>
      <c r="R10" s="7" t="str">
        <f t="shared" si="8"/>
        <v>14</v>
      </c>
      <c r="S10">
        <v>110</v>
      </c>
      <c r="T10">
        <f t="shared" si="9"/>
        <v>1320</v>
      </c>
      <c r="U10" t="str">
        <f>IF(ISTEXT(LOOKUP(,-SEARCH(" "&amp;Switches!$K$2:'Switches'!$K$60&amp;" "," "&amp;D10&amp;" "),Switches!$K$2:'Switches'!$K$60)), LOOKUP(,-SEARCH(" "&amp;Switches!$K$2:'Switches'!$K$60&amp;" "," "&amp;D10&amp;" "),Switches!$K$2:'Switches'!$K$60),"")</f>
        <v/>
      </c>
      <c r="V10" t="str">
        <f>IFERROR(LOOKUP(,-SEARCH(" "&amp;Switches!$L$2:'Switches'!$L$1000&amp;" "," "&amp;F10&amp;" "),Switches!$L$2:'Switches'!$L$1000),"")</f>
        <v/>
      </c>
      <c r="W10" t="str">
        <f>IFERROR(LOOKUP(,-SEARCH(" "&amp;Switches!$M$2:'Switches'!$M$1000&amp;" "," "&amp;L10&amp;" "),Switches!$M$2:'Switches'!$M$1000),"")</f>
        <v/>
      </c>
      <c r="X10">
        <v>0.05</v>
      </c>
      <c r="Y10">
        <f t="shared" si="14"/>
        <v>0.61</v>
      </c>
      <c r="Z10">
        <v>6.3E-2</v>
      </c>
      <c r="AA10">
        <v>2</v>
      </c>
      <c r="AB10">
        <v>2</v>
      </c>
      <c r="AC10">
        <v>0</v>
      </c>
    </row>
    <row r="11" spans="1:29" x14ac:dyDescent="0.25">
      <c r="A11" s="1" t="s">
        <v>174</v>
      </c>
      <c r="B11" s="1" t="s">
        <v>175</v>
      </c>
      <c r="C11" t="str">
        <f t="shared" si="0"/>
        <v>610 Medium 14Вт DALI</v>
      </c>
      <c r="D11" t="str">
        <f t="shared" si="11"/>
        <v>Medium 14Вт DALI</v>
      </c>
      <c r="E11" t="str">
        <f t="shared" si="12"/>
        <v>14Вт DALI</v>
      </c>
      <c r="F11" t="str">
        <f t="shared" si="1"/>
        <v>14Вт</v>
      </c>
      <c r="G11" t="str">
        <f t="shared" si="2"/>
        <v>14Вт</v>
      </c>
      <c r="H11" t="str">
        <f t="shared" si="3"/>
        <v>14Вт</v>
      </c>
      <c r="I11" t="str">
        <f t="shared" si="13"/>
        <v>14</v>
      </c>
      <c r="J11" t="str">
        <f t="shared" si="4"/>
        <v>14</v>
      </c>
      <c r="K11" t="str">
        <f t="shared" si="5"/>
        <v>P180043</v>
      </c>
      <c r="L11" t="str">
        <f>LOOKUP(,-SEARCH(" "&amp;Switches!$A$2:'Switches'!$A$1000&amp;" "," "&amp;TRIM(B11)&amp;" "),Switches!$A$2:'Switches'!$A$1000)</f>
        <v>Aveline</v>
      </c>
      <c r="M11">
        <f>IFERROR(LOOKUP(,-SEARCH(" "&amp;Switches!$B$2:'Switches'!$B$1000&amp;" "," "&amp;C11&amp;" "),Switches!$B$2:'Switches'!$B$1000), "")</f>
        <v>610</v>
      </c>
      <c r="N11" t="str">
        <f>LOOKUP(,-SEARCH(" "&amp;Switches!$C$2:'Switches'!$C$1000&amp;" "," "&amp;TRIM(B11)&amp;" "),Switches!$C$2:'Switches'!$C$1000)</f>
        <v>Medium</v>
      </c>
      <c r="O11" t="str">
        <f t="shared" si="15"/>
        <v>Medium.ies</v>
      </c>
      <c r="P11">
        <v>3000</v>
      </c>
      <c r="Q11">
        <f t="shared" si="7"/>
        <v>12</v>
      </c>
      <c r="R11" s="7" t="str">
        <f t="shared" si="8"/>
        <v>14</v>
      </c>
      <c r="S11">
        <v>110</v>
      </c>
      <c r="T11">
        <f t="shared" si="9"/>
        <v>1320</v>
      </c>
      <c r="U11" t="str">
        <f>IF(ISTEXT(LOOKUP(,-SEARCH(" "&amp;Switches!$K$2:'Switches'!$K$60&amp;" "," "&amp;D11&amp;" "),Switches!$K$2:'Switches'!$K$60)), LOOKUP(,-SEARCH(" "&amp;Switches!$K$2:'Switches'!$K$60&amp;" "," "&amp;D11&amp;" "),Switches!$K$2:'Switches'!$K$60),"")</f>
        <v>DALI</v>
      </c>
      <c r="V11" t="str">
        <f>IFERROR(LOOKUP(,-SEARCH(" "&amp;Switches!$L$2:'Switches'!$L$1000&amp;" "," "&amp;F11&amp;" "),Switches!$L$2:'Switches'!$L$1000),"")</f>
        <v/>
      </c>
      <c r="W11" t="str">
        <f>IFERROR(LOOKUP(,-SEARCH(" "&amp;Switches!$M$2:'Switches'!$M$1000&amp;" "," "&amp;L11&amp;" "),Switches!$M$2:'Switches'!$M$1000),"")</f>
        <v/>
      </c>
      <c r="X11">
        <v>0.05</v>
      </c>
      <c r="Y11">
        <f t="shared" si="14"/>
        <v>0.61</v>
      </c>
      <c r="Z11">
        <v>6.3E-2</v>
      </c>
      <c r="AA11">
        <v>2</v>
      </c>
      <c r="AB11">
        <v>2</v>
      </c>
      <c r="AC11">
        <v>0</v>
      </c>
    </row>
    <row r="12" spans="1:29" x14ac:dyDescent="0.25">
      <c r="A12" s="1" t="s">
        <v>93</v>
      </c>
      <c r="B12" s="1" t="s">
        <v>709</v>
      </c>
      <c r="C12" t="str">
        <f t="shared" si="0"/>
        <v>610 Medium 14Вт сквоз. Провод</v>
      </c>
      <c r="D12" t="str">
        <f t="shared" si="11"/>
        <v>Medium 14Вт сквоз. Провод</v>
      </c>
      <c r="E12" t="str">
        <f t="shared" si="12"/>
        <v>14Вт сквоз. Провод</v>
      </c>
      <c r="F12" t="str">
        <f t="shared" si="1"/>
        <v>14Вт</v>
      </c>
      <c r="G12" t="str">
        <f t="shared" si="2"/>
        <v>14Вт</v>
      </c>
      <c r="H12" t="str">
        <f t="shared" si="3"/>
        <v>14Вт</v>
      </c>
      <c r="I12" t="str">
        <f t="shared" si="13"/>
        <v>14</v>
      </c>
      <c r="J12" t="str">
        <f t="shared" si="4"/>
        <v>14</v>
      </c>
      <c r="K12" t="str">
        <f t="shared" si="5"/>
        <v>P180043</v>
      </c>
      <c r="L12" t="str">
        <f>LOOKUP(,-SEARCH(" "&amp;Switches!$A$2:'Switches'!$A$1000&amp;" "," "&amp;TRIM(B12)&amp;" "),Switches!$A$2:'Switches'!$A$1000)</f>
        <v>Aveline</v>
      </c>
      <c r="M12">
        <f>IFERROR(LOOKUP(,-SEARCH(" "&amp;Switches!$B$2:'Switches'!$B$1000&amp;" "," "&amp;C12&amp;" "),Switches!$B$2:'Switches'!$B$1000), "")</f>
        <v>610</v>
      </c>
      <c r="N12" t="str">
        <f>LOOKUP(,-SEARCH(" "&amp;Switches!$C$2:'Switches'!$C$1000&amp;" "," "&amp;TRIM(B12)&amp;" "),Switches!$C$2:'Switches'!$C$1000)</f>
        <v>Medium</v>
      </c>
      <c r="O12" t="str">
        <f t="shared" si="15"/>
        <v>Medium.ies</v>
      </c>
      <c r="P12">
        <v>3000</v>
      </c>
      <c r="Q12">
        <f t="shared" si="7"/>
        <v>12</v>
      </c>
      <c r="R12" s="7" t="str">
        <f t="shared" si="8"/>
        <v>14</v>
      </c>
      <c r="S12">
        <v>110</v>
      </c>
      <c r="T12">
        <f t="shared" si="9"/>
        <v>1320</v>
      </c>
      <c r="U12" t="str">
        <f>IF(ISTEXT(LOOKUP(,-SEARCH(" "&amp;Switches!$K$2:'Switches'!$K$60&amp;" "," "&amp;D12&amp;" "),Switches!$K$2:'Switches'!$K$60)), LOOKUP(,-SEARCH(" "&amp;Switches!$K$2:'Switches'!$K$60&amp;" "," "&amp;D12&amp;" "),Switches!$K$2:'Switches'!$K$60),"")</f>
        <v>сквоз. провод</v>
      </c>
      <c r="V12" t="str">
        <f>IFERROR(LOOKUP(,-SEARCH(" "&amp;Switches!$L$2:'Switches'!$L$1000&amp;" "," "&amp;F12&amp;" "),Switches!$L$2:'Switches'!$L$1000),"")</f>
        <v/>
      </c>
      <c r="W12" t="str">
        <f>IFERROR(LOOKUP(,-SEARCH(" "&amp;Switches!$M$2:'Switches'!$M$1000&amp;" "," "&amp;L12&amp;" "),Switches!$M$2:'Switches'!$M$1000),"")</f>
        <v/>
      </c>
      <c r="X12">
        <v>0.05</v>
      </c>
      <c r="Y12">
        <f t="shared" si="14"/>
        <v>0.61</v>
      </c>
      <c r="Z12">
        <v>6.3E-2</v>
      </c>
      <c r="AA12">
        <v>2</v>
      </c>
      <c r="AB12">
        <v>2</v>
      </c>
      <c r="AC12">
        <v>0</v>
      </c>
    </row>
    <row r="13" spans="1:29" x14ac:dyDescent="0.25">
      <c r="A13" s="1" t="s">
        <v>16</v>
      </c>
      <c r="B13" s="1" t="s">
        <v>17</v>
      </c>
      <c r="C13" t="str">
        <f t="shared" si="0"/>
        <v>610 Flood 14Вт</v>
      </c>
      <c r="D13" t="str">
        <f t="shared" si="11"/>
        <v>Flood 14Вт</v>
      </c>
      <c r="E13" t="str">
        <f t="shared" si="12"/>
        <v>14Вт</v>
      </c>
      <c r="F13" t="str">
        <f t="shared" si="1"/>
        <v>14Вт</v>
      </c>
      <c r="G13" t="str">
        <f t="shared" si="2"/>
        <v>14Вт</v>
      </c>
      <c r="H13" t="str">
        <f t="shared" si="3"/>
        <v>14Вт</v>
      </c>
      <c r="I13" t="str">
        <f t="shared" si="13"/>
        <v>14</v>
      </c>
      <c r="J13" t="str">
        <f t="shared" si="4"/>
        <v>14</v>
      </c>
      <c r="K13" t="str">
        <f t="shared" si="5"/>
        <v>P180044</v>
      </c>
      <c r="L13" t="str">
        <f>LOOKUP(,-SEARCH(" "&amp;Switches!$A$2:'Switches'!$A$1000&amp;" "," "&amp;TRIM(B13)&amp;" "),Switches!$A$2:'Switches'!$A$1000)</f>
        <v>Aveline</v>
      </c>
      <c r="M13">
        <f>IFERROR(LOOKUP(,-SEARCH(" "&amp;Switches!$B$2:'Switches'!$B$1000&amp;" "," "&amp;C13&amp;" "),Switches!$B$2:'Switches'!$B$1000), "")</f>
        <v>610</v>
      </c>
      <c r="N13" t="str">
        <f>LOOKUP(,-SEARCH(" "&amp;Switches!$C$2:'Switches'!$C$1000&amp;" "," "&amp;TRIM(B13)&amp;" "),Switches!$C$2:'Switches'!$C$1000)</f>
        <v>Flood</v>
      </c>
      <c r="O13" t="str">
        <f t="shared" si="15"/>
        <v>Flood.ies</v>
      </c>
      <c r="P13">
        <v>3000</v>
      </c>
      <c r="Q13">
        <f t="shared" si="7"/>
        <v>12</v>
      </c>
      <c r="R13" s="7" t="str">
        <f t="shared" si="8"/>
        <v>14</v>
      </c>
      <c r="S13">
        <v>110</v>
      </c>
      <c r="T13">
        <f t="shared" si="9"/>
        <v>1320</v>
      </c>
      <c r="U13" t="str">
        <f>IF(ISTEXT(LOOKUP(,-SEARCH(" "&amp;Switches!$K$2:'Switches'!$K$60&amp;" "," "&amp;D13&amp;" "),Switches!$K$2:'Switches'!$K$60)), LOOKUP(,-SEARCH(" "&amp;Switches!$K$2:'Switches'!$K$60&amp;" "," "&amp;D13&amp;" "),Switches!$K$2:'Switches'!$K$60),"")</f>
        <v/>
      </c>
      <c r="V13" t="str">
        <f>IFERROR(LOOKUP(,-SEARCH(" "&amp;Switches!$L$2:'Switches'!$L$1000&amp;" "," "&amp;F13&amp;" "),Switches!$L$2:'Switches'!$L$1000),"")</f>
        <v/>
      </c>
      <c r="W13" t="str">
        <f>IFERROR(LOOKUP(,-SEARCH(" "&amp;Switches!$M$2:'Switches'!$M$1000&amp;" "," "&amp;L13&amp;" "),Switches!$M$2:'Switches'!$M$1000),"")</f>
        <v/>
      </c>
      <c r="X13">
        <v>0.05</v>
      </c>
      <c r="Y13">
        <f t="shared" si="14"/>
        <v>0.61</v>
      </c>
      <c r="Z13">
        <v>6.3E-2</v>
      </c>
      <c r="AA13">
        <v>2</v>
      </c>
      <c r="AB13">
        <v>2</v>
      </c>
      <c r="AC13">
        <v>0</v>
      </c>
    </row>
    <row r="14" spans="1:29" x14ac:dyDescent="0.25">
      <c r="A14" s="1" t="s">
        <v>18</v>
      </c>
      <c r="B14" s="1" t="s">
        <v>19</v>
      </c>
      <c r="C14" t="str">
        <f t="shared" si="0"/>
        <v>610 Flood 14Вт DALI</v>
      </c>
      <c r="D14" t="str">
        <f t="shared" si="11"/>
        <v>Flood 14Вт DALI</v>
      </c>
      <c r="E14" t="str">
        <f t="shared" si="12"/>
        <v>14Вт DALI</v>
      </c>
      <c r="F14" t="str">
        <f t="shared" si="1"/>
        <v>14Вт</v>
      </c>
      <c r="G14" t="str">
        <f t="shared" si="2"/>
        <v>14Вт</v>
      </c>
      <c r="H14" t="str">
        <f t="shared" si="3"/>
        <v>14Вт</v>
      </c>
      <c r="I14" t="str">
        <f t="shared" si="13"/>
        <v>14</v>
      </c>
      <c r="J14" t="str">
        <f t="shared" si="4"/>
        <v>14</v>
      </c>
      <c r="K14" t="str">
        <f t="shared" si="5"/>
        <v>P180044</v>
      </c>
      <c r="L14" t="str">
        <f>LOOKUP(,-SEARCH(" "&amp;Switches!$A$2:'Switches'!$A$1000&amp;" "," "&amp;TRIM(B14)&amp;" "),Switches!$A$2:'Switches'!$A$1000)</f>
        <v>Aveline</v>
      </c>
      <c r="M14">
        <f>IFERROR(LOOKUP(,-SEARCH(" "&amp;Switches!$B$2:'Switches'!$B$1000&amp;" "," "&amp;C14&amp;" "),Switches!$B$2:'Switches'!$B$1000), "")</f>
        <v>610</v>
      </c>
      <c r="N14" t="str">
        <f>LOOKUP(,-SEARCH(" "&amp;Switches!$C$2:'Switches'!$C$1000&amp;" "," "&amp;TRIM(B14)&amp;" "),Switches!$C$2:'Switches'!$C$1000)</f>
        <v>Flood</v>
      </c>
      <c r="O14" t="str">
        <f t="shared" si="15"/>
        <v>Flood.ies</v>
      </c>
      <c r="P14">
        <v>3000</v>
      </c>
      <c r="Q14">
        <f t="shared" si="7"/>
        <v>12</v>
      </c>
      <c r="R14" s="7" t="str">
        <f t="shared" si="8"/>
        <v>14</v>
      </c>
      <c r="S14">
        <v>110</v>
      </c>
      <c r="T14">
        <f t="shared" si="9"/>
        <v>1320</v>
      </c>
      <c r="U14" t="str">
        <f>IF(ISTEXT(LOOKUP(,-SEARCH(" "&amp;Switches!$K$2:'Switches'!$K$60&amp;" "," "&amp;D14&amp;" "),Switches!$K$2:'Switches'!$K$60)), LOOKUP(,-SEARCH(" "&amp;Switches!$K$2:'Switches'!$K$60&amp;" "," "&amp;D14&amp;" "),Switches!$K$2:'Switches'!$K$60),"")</f>
        <v>DALI</v>
      </c>
      <c r="V14" t="str">
        <f>IFERROR(LOOKUP(,-SEARCH(" "&amp;Switches!$L$2:'Switches'!$L$1000&amp;" "," "&amp;F14&amp;" "),Switches!$L$2:'Switches'!$L$1000),"")</f>
        <v/>
      </c>
      <c r="W14" t="str">
        <f>IFERROR(LOOKUP(,-SEARCH(" "&amp;Switches!$M$2:'Switches'!$M$1000&amp;" "," "&amp;L14&amp;" "),Switches!$M$2:'Switches'!$M$1000),"")</f>
        <v/>
      </c>
      <c r="X14">
        <v>0.05</v>
      </c>
      <c r="Y14">
        <f t="shared" si="14"/>
        <v>0.61</v>
      </c>
      <c r="Z14">
        <v>6.3E-2</v>
      </c>
      <c r="AA14">
        <v>2</v>
      </c>
      <c r="AB14">
        <v>2</v>
      </c>
      <c r="AC14">
        <v>0</v>
      </c>
    </row>
    <row r="15" spans="1:29" x14ac:dyDescent="0.25">
      <c r="A15" s="1" t="s">
        <v>94</v>
      </c>
      <c r="B15" s="1" t="s">
        <v>95</v>
      </c>
      <c r="C15" t="str">
        <f t="shared" si="0"/>
        <v>610 Flood 14Вт сквоз. провод</v>
      </c>
      <c r="D15" t="str">
        <f t="shared" si="11"/>
        <v>Flood 14Вт сквоз. провод</v>
      </c>
      <c r="E15" t="str">
        <f t="shared" si="12"/>
        <v>14Вт сквоз. провод</v>
      </c>
      <c r="F15" t="str">
        <f t="shared" si="1"/>
        <v>14Вт</v>
      </c>
      <c r="G15" t="str">
        <f t="shared" si="2"/>
        <v>14Вт</v>
      </c>
      <c r="H15" t="str">
        <f t="shared" si="3"/>
        <v>14Вт</v>
      </c>
      <c r="I15" t="str">
        <f t="shared" si="13"/>
        <v>14</v>
      </c>
      <c r="J15" t="str">
        <f t="shared" si="4"/>
        <v>14</v>
      </c>
      <c r="K15" t="str">
        <f t="shared" si="5"/>
        <v>P180044</v>
      </c>
      <c r="L15" t="str">
        <f>LOOKUP(,-SEARCH(" "&amp;Switches!$A$2:'Switches'!$A$1000&amp;" "," "&amp;TRIM(B15)&amp;" "),Switches!$A$2:'Switches'!$A$1000)</f>
        <v>Aveline</v>
      </c>
      <c r="M15">
        <f>IFERROR(LOOKUP(,-SEARCH(" "&amp;Switches!$B$2:'Switches'!$B$1000&amp;" "," "&amp;C15&amp;" "),Switches!$B$2:'Switches'!$B$1000), "")</f>
        <v>610</v>
      </c>
      <c r="N15" t="str">
        <f>LOOKUP(,-SEARCH(" "&amp;Switches!$C$2:'Switches'!$C$1000&amp;" "," "&amp;TRIM(B15)&amp;" "),Switches!$C$2:'Switches'!$C$1000)</f>
        <v>Flood</v>
      </c>
      <c r="O15" t="str">
        <f t="shared" si="15"/>
        <v>Flood.ies</v>
      </c>
      <c r="P15">
        <v>3000</v>
      </c>
      <c r="Q15">
        <f t="shared" si="7"/>
        <v>12</v>
      </c>
      <c r="R15" s="7" t="str">
        <f t="shared" si="8"/>
        <v>14</v>
      </c>
      <c r="S15">
        <v>110</v>
      </c>
      <c r="T15">
        <f t="shared" si="9"/>
        <v>1320</v>
      </c>
      <c r="U15" t="str">
        <f>IF(ISTEXT(LOOKUP(,-SEARCH(" "&amp;Switches!$K$2:'Switches'!$K$60&amp;" "," "&amp;D15&amp;" "),Switches!$K$2:'Switches'!$K$60)), LOOKUP(,-SEARCH(" "&amp;Switches!$K$2:'Switches'!$K$60&amp;" "," "&amp;D15&amp;" "),Switches!$K$2:'Switches'!$K$60),"")</f>
        <v>сквоз. провод</v>
      </c>
      <c r="V15" t="str">
        <f>IFERROR(LOOKUP(,-SEARCH(" "&amp;Switches!$L$2:'Switches'!$L$1000&amp;" "," "&amp;F15&amp;" "),Switches!$L$2:'Switches'!$L$1000),"")</f>
        <v/>
      </c>
      <c r="W15" t="str">
        <f>IFERROR(LOOKUP(,-SEARCH(" "&amp;Switches!$M$2:'Switches'!$M$1000&amp;" "," "&amp;L15&amp;" "),Switches!$M$2:'Switches'!$M$1000),"")</f>
        <v/>
      </c>
      <c r="X15">
        <v>0.05</v>
      </c>
      <c r="Y15">
        <f t="shared" si="14"/>
        <v>0.61</v>
      </c>
      <c r="Z15">
        <v>6.3E-2</v>
      </c>
      <c r="AA15">
        <v>2</v>
      </c>
      <c r="AB15">
        <v>2</v>
      </c>
      <c r="AC15">
        <v>0</v>
      </c>
    </row>
    <row r="16" spans="1:29" x14ac:dyDescent="0.25">
      <c r="A16" s="1" t="s">
        <v>20</v>
      </c>
      <c r="B16" s="1" t="s">
        <v>21</v>
      </c>
      <c r="C16" t="str">
        <f t="shared" si="0"/>
        <v>610 14W Elliptical</v>
      </c>
      <c r="D16" t="str">
        <f t="shared" si="11"/>
        <v>14W Elliptical</v>
      </c>
      <c r="E16" t="str">
        <f t="shared" si="12"/>
        <v>14W</v>
      </c>
      <c r="F16" t="str">
        <f t="shared" si="1"/>
        <v>14W</v>
      </c>
      <c r="G16" t="str">
        <f t="shared" si="2"/>
        <v>14W</v>
      </c>
      <c r="H16" t="str">
        <f t="shared" si="3"/>
        <v>14Вт</v>
      </c>
      <c r="I16" t="str">
        <f t="shared" si="13"/>
        <v>14</v>
      </c>
      <c r="J16" t="str">
        <f t="shared" si="4"/>
        <v>14</v>
      </c>
      <c r="K16" t="str">
        <f t="shared" si="5"/>
        <v>P180045</v>
      </c>
      <c r="L16" t="str">
        <f>LOOKUP(,-SEARCH(" "&amp;Switches!$A$2:'Switches'!$A$1000&amp;" "," "&amp;TRIM(B16)&amp;" "),Switches!$A$2:'Switches'!$A$1000)</f>
        <v>Aveline</v>
      </c>
      <c r="M16">
        <f>IFERROR(LOOKUP(,-SEARCH(" "&amp;Switches!$B$2:'Switches'!$B$1000&amp;" "," "&amp;C16&amp;" "),Switches!$B$2:'Switches'!$B$1000), "")</f>
        <v>610</v>
      </c>
      <c r="N16" t="str">
        <f>LOOKUP(,-SEARCH(" "&amp;Switches!$C$2:'Switches'!$C$1000&amp;" "," "&amp;TRIM(B16)&amp;" "),Switches!$C$2:'Switches'!$C$1000)</f>
        <v>Elliptical</v>
      </c>
      <c r="O16" t="str">
        <f t="shared" si="15"/>
        <v>Elliptical.ies</v>
      </c>
      <c r="P16">
        <v>3000</v>
      </c>
      <c r="Q16">
        <f t="shared" si="7"/>
        <v>12</v>
      </c>
      <c r="R16" s="7" t="str">
        <f t="shared" si="8"/>
        <v>14</v>
      </c>
      <c r="S16">
        <v>110</v>
      </c>
      <c r="T16">
        <f t="shared" si="9"/>
        <v>1320</v>
      </c>
      <c r="U16" t="str">
        <f>IF(ISTEXT(LOOKUP(,-SEARCH(" "&amp;Switches!$K$2:'Switches'!$K$60&amp;" "," "&amp;D16&amp;" "),Switches!$K$2:'Switches'!$K$60)), LOOKUP(,-SEARCH(" "&amp;Switches!$K$2:'Switches'!$K$60&amp;" "," "&amp;D16&amp;" "),Switches!$K$2:'Switches'!$K$60),"")</f>
        <v/>
      </c>
      <c r="V16" t="str">
        <f>IFERROR(LOOKUP(,-SEARCH(" "&amp;Switches!$L$2:'Switches'!$L$1000&amp;" "," "&amp;F16&amp;" "),Switches!$L$2:'Switches'!$L$1000),"")</f>
        <v/>
      </c>
      <c r="W16" t="str">
        <f>IFERROR(LOOKUP(,-SEARCH(" "&amp;Switches!$M$2:'Switches'!$M$1000&amp;" "," "&amp;L16&amp;" "),Switches!$M$2:'Switches'!$M$1000),"")</f>
        <v/>
      </c>
      <c r="X16">
        <v>0.05</v>
      </c>
      <c r="Y16">
        <f t="shared" si="14"/>
        <v>0.61</v>
      </c>
      <c r="Z16">
        <v>6.3E-2</v>
      </c>
      <c r="AA16">
        <v>2</v>
      </c>
      <c r="AB16">
        <v>2</v>
      </c>
      <c r="AC16">
        <v>0</v>
      </c>
    </row>
    <row r="17" spans="1:29" x14ac:dyDescent="0.25">
      <c r="A17" s="1" t="s">
        <v>22</v>
      </c>
      <c r="B17" s="1" t="s">
        <v>193</v>
      </c>
      <c r="C17" t="str">
        <f t="shared" si="0"/>
        <v>610 Elliptical 14Вт DALI</v>
      </c>
      <c r="D17" t="str">
        <f t="shared" si="11"/>
        <v>Elliptical 14Вт DALI</v>
      </c>
      <c r="E17" t="str">
        <f t="shared" si="12"/>
        <v>14Вт DALI</v>
      </c>
      <c r="F17" t="str">
        <f t="shared" si="1"/>
        <v>14Вт</v>
      </c>
      <c r="G17" t="str">
        <f t="shared" si="2"/>
        <v>14Вт</v>
      </c>
      <c r="H17" t="str">
        <f t="shared" si="3"/>
        <v>14Вт</v>
      </c>
      <c r="I17" t="str">
        <f t="shared" si="13"/>
        <v>14</v>
      </c>
      <c r="J17" t="str">
        <f t="shared" si="4"/>
        <v>14</v>
      </c>
      <c r="K17" t="str">
        <f t="shared" si="5"/>
        <v>P180045</v>
      </c>
      <c r="L17" t="str">
        <f>LOOKUP(,-SEARCH(" "&amp;Switches!$A$2:'Switches'!$A$1000&amp;" "," "&amp;TRIM(B17)&amp;" "),Switches!$A$2:'Switches'!$A$1000)</f>
        <v>Aveline</v>
      </c>
      <c r="M17">
        <f>IFERROR(LOOKUP(,-SEARCH(" "&amp;Switches!$B$2:'Switches'!$B$1000&amp;" "," "&amp;C17&amp;" "),Switches!$B$2:'Switches'!$B$1000), "")</f>
        <v>610</v>
      </c>
      <c r="N17" t="str">
        <f>LOOKUP(,-SEARCH(" "&amp;Switches!$C$2:'Switches'!$C$1000&amp;" "," "&amp;TRIM(B17)&amp;" "),Switches!$C$2:'Switches'!$C$1000)</f>
        <v>Elliptical</v>
      </c>
      <c r="O17" t="str">
        <f t="shared" si="15"/>
        <v>Elliptical.ies</v>
      </c>
      <c r="P17">
        <v>3000</v>
      </c>
      <c r="Q17">
        <f t="shared" si="7"/>
        <v>12</v>
      </c>
      <c r="R17" s="7" t="str">
        <f t="shared" si="8"/>
        <v>14</v>
      </c>
      <c r="S17">
        <v>110</v>
      </c>
      <c r="T17">
        <f t="shared" si="9"/>
        <v>1320</v>
      </c>
      <c r="U17" t="str">
        <f>IF(ISTEXT(LOOKUP(,-SEARCH(" "&amp;Switches!$K$2:'Switches'!$K$60&amp;" "," "&amp;D17&amp;" "),Switches!$K$2:'Switches'!$K$60)), LOOKUP(,-SEARCH(" "&amp;Switches!$K$2:'Switches'!$K$60&amp;" "," "&amp;D17&amp;" "),Switches!$K$2:'Switches'!$K$60),"")</f>
        <v>DALI</v>
      </c>
      <c r="V17" t="str">
        <f>IFERROR(LOOKUP(,-SEARCH(" "&amp;Switches!$L$2:'Switches'!$L$1000&amp;" "," "&amp;F17&amp;" "),Switches!$L$2:'Switches'!$L$1000),"")</f>
        <v/>
      </c>
      <c r="W17" t="str">
        <f>IFERROR(LOOKUP(,-SEARCH(" "&amp;Switches!$M$2:'Switches'!$M$1000&amp;" "," "&amp;L17&amp;" "),Switches!$M$2:'Switches'!$M$1000),"")</f>
        <v/>
      </c>
      <c r="X17">
        <v>0.05</v>
      </c>
      <c r="Y17">
        <f t="shared" si="14"/>
        <v>0.61</v>
      </c>
      <c r="Z17">
        <v>6.3E-2</v>
      </c>
      <c r="AA17">
        <v>2</v>
      </c>
      <c r="AB17">
        <v>2</v>
      </c>
      <c r="AC17">
        <v>0</v>
      </c>
    </row>
    <row r="18" spans="1:29" x14ac:dyDescent="0.25">
      <c r="A18" s="1" t="s">
        <v>96</v>
      </c>
      <c r="B18" s="1" t="s">
        <v>711</v>
      </c>
      <c r="C18" t="str">
        <f t="shared" si="0"/>
        <v>610 14W Elliptical сквоз. провод</v>
      </c>
      <c r="D18" t="str">
        <f t="shared" si="11"/>
        <v>14W Elliptical сквоз. провод</v>
      </c>
      <c r="E18" t="str">
        <f t="shared" si="12"/>
        <v>14W сквоз. провод</v>
      </c>
      <c r="F18" t="str">
        <f t="shared" si="1"/>
        <v>14W</v>
      </c>
      <c r="G18" t="str">
        <f t="shared" si="2"/>
        <v>14W</v>
      </c>
      <c r="H18" t="str">
        <f>IFERROR(REPLACE(G18,SEARCH("W",G18),1,"Вт"), G18)</f>
        <v>14Вт</v>
      </c>
      <c r="I18" t="str">
        <f t="shared" si="13"/>
        <v>14</v>
      </c>
      <c r="J18" t="str">
        <f t="shared" si="4"/>
        <v>14</v>
      </c>
      <c r="K18" t="str">
        <f t="shared" si="5"/>
        <v>P180045</v>
      </c>
      <c r="L18" t="str">
        <f>LOOKUP(,-SEARCH(" "&amp;Switches!$A$2:'Switches'!$A$1000&amp;" "," "&amp;TRIM(B18)&amp;" "),Switches!$A$2:'Switches'!$A$1000)</f>
        <v>Aveline</v>
      </c>
      <c r="M18">
        <f>IFERROR(LOOKUP(,-SEARCH(" "&amp;Switches!$B$2:'Switches'!$B$1000&amp;" "," "&amp;C18&amp;" "),Switches!$B$2:'Switches'!$B$1000), "")</f>
        <v>610</v>
      </c>
      <c r="N18" t="str">
        <f>LOOKUP(,-SEARCH(" "&amp;Switches!$C$2:'Switches'!$C$1000&amp;" "," "&amp;TRIM(B18)&amp;" "),Switches!$C$2:'Switches'!$C$1000)</f>
        <v>Elliptical</v>
      </c>
      <c r="O18" t="str">
        <f t="shared" si="15"/>
        <v>Elliptical.ies</v>
      </c>
      <c r="P18">
        <v>3000</v>
      </c>
      <c r="Q18">
        <f t="shared" si="7"/>
        <v>12</v>
      </c>
      <c r="R18" s="7" t="str">
        <f t="shared" si="8"/>
        <v>14</v>
      </c>
      <c r="S18">
        <v>110</v>
      </c>
      <c r="T18">
        <f t="shared" si="9"/>
        <v>1320</v>
      </c>
      <c r="U18" t="str">
        <f>IF(ISTEXT(LOOKUP(,-SEARCH(" "&amp;Switches!$K$2:'Switches'!$K$60&amp;" "," "&amp;D18&amp;" "),Switches!$K$2:'Switches'!$K$60)), LOOKUP(,-SEARCH(" "&amp;Switches!$K$2:'Switches'!$K$60&amp;" "," "&amp;D18&amp;" "),Switches!$K$2:'Switches'!$K$60),"")</f>
        <v>сквоз. провод</v>
      </c>
      <c r="V18" t="str">
        <f>IFERROR(LOOKUP(,-SEARCH(" "&amp;Switches!$L$2:'Switches'!$L$1000&amp;" "," "&amp;F18&amp;" "),Switches!$L$2:'Switches'!$L$1000),"")</f>
        <v/>
      </c>
      <c r="W18" t="str">
        <f>IFERROR(LOOKUP(,-SEARCH(" "&amp;Switches!$M$2:'Switches'!$M$1000&amp;" "," "&amp;L18&amp;" "),Switches!$M$2:'Switches'!$M$1000),"")</f>
        <v/>
      </c>
      <c r="X18">
        <v>0.05</v>
      </c>
      <c r="Y18">
        <f t="shared" si="14"/>
        <v>0.61</v>
      </c>
      <c r="Z18">
        <v>6.3E-2</v>
      </c>
      <c r="AA18">
        <v>2</v>
      </c>
      <c r="AB18">
        <v>2</v>
      </c>
      <c r="AC18">
        <v>0</v>
      </c>
    </row>
    <row r="19" spans="1:29" x14ac:dyDescent="0.25">
      <c r="A19" s="1" t="s">
        <v>97</v>
      </c>
      <c r="B19" s="1" t="s">
        <v>98</v>
      </c>
      <c r="C19" t="str">
        <f t="shared" si="0"/>
        <v>910 Medium 21Вт</v>
      </c>
      <c r="D19" t="str">
        <f t="shared" si="11"/>
        <v>Medium 21Вт</v>
      </c>
      <c r="E19" t="str">
        <f t="shared" si="12"/>
        <v>21Вт</v>
      </c>
      <c r="F19" t="str">
        <f t="shared" si="1"/>
        <v>21Вт</v>
      </c>
      <c r="G19" t="str">
        <f t="shared" si="2"/>
        <v>21Вт</v>
      </c>
      <c r="H19" t="str">
        <f t="shared" ref="H19:H82" si="16">IFERROR(REPLACE(G19,SEARCH("W",G19),1,"Вт"), G19)</f>
        <v>21Вт</v>
      </c>
      <c r="I19" t="str">
        <f t="shared" si="13"/>
        <v>21</v>
      </c>
      <c r="J19" t="str">
        <f t="shared" si="4"/>
        <v>21</v>
      </c>
      <c r="K19" t="str">
        <f t="shared" si="5"/>
        <v>P180046</v>
      </c>
      <c r="L19" t="str">
        <f>LOOKUP(,-SEARCH(" "&amp;Switches!$A$2:'Switches'!$A$1000&amp;" "," "&amp;TRIM(B19)&amp;" "),Switches!$A$2:'Switches'!$A$1000)</f>
        <v>Aveline</v>
      </c>
      <c r="M19">
        <f>IFERROR(LOOKUP(,-SEARCH(" "&amp;Switches!$B$2:'Switches'!$B$1000&amp;" "," "&amp;C19&amp;" "),Switches!$B$2:'Switches'!$B$1000), "")</f>
        <v>910</v>
      </c>
      <c r="N19" t="str">
        <f>LOOKUP(,-SEARCH(" "&amp;Switches!$C$2:'Switches'!$C$1000&amp;" "," "&amp;TRIM(B19)&amp;" "),Switches!$C$2:'Switches'!$C$1000)</f>
        <v>Medium</v>
      </c>
      <c r="O19" t="str">
        <f t="shared" si="15"/>
        <v>Medium.ies</v>
      </c>
      <c r="P19">
        <v>3000</v>
      </c>
      <c r="Q19">
        <f t="shared" si="7"/>
        <v>18</v>
      </c>
      <c r="R19" s="7" t="str">
        <f t="shared" si="8"/>
        <v>21</v>
      </c>
      <c r="S19">
        <v>110</v>
      </c>
      <c r="T19">
        <f t="shared" si="9"/>
        <v>1980</v>
      </c>
      <c r="U19" t="str">
        <f>IF(ISTEXT(LOOKUP(,-SEARCH(" "&amp;Switches!$K$2:'Switches'!$K$60&amp;" "," "&amp;D19&amp;" "),Switches!$K$2:'Switches'!$K$60)), LOOKUP(,-SEARCH(" "&amp;Switches!$K$2:'Switches'!$K$60&amp;" "," "&amp;D19&amp;" "),Switches!$K$2:'Switches'!$K$60),"")</f>
        <v/>
      </c>
      <c r="V19" t="str">
        <f>IFERROR(LOOKUP(,-SEARCH(" "&amp;Switches!$L$2:'Switches'!$L$1000&amp;" "," "&amp;F19&amp;" "),Switches!$L$2:'Switches'!$L$1000),"")</f>
        <v/>
      </c>
      <c r="W19" t="str">
        <f>IFERROR(LOOKUP(,-SEARCH(" "&amp;Switches!$M$2:'Switches'!$M$1000&amp;" "," "&amp;L19&amp;" "),Switches!$M$2:'Switches'!$M$1000),"")</f>
        <v/>
      </c>
      <c r="X19">
        <v>0.05</v>
      </c>
      <c r="Y19">
        <f t="shared" si="14"/>
        <v>0.91</v>
      </c>
      <c r="Z19">
        <v>6.3E-2</v>
      </c>
      <c r="AA19">
        <v>2</v>
      </c>
      <c r="AB19">
        <v>2</v>
      </c>
      <c r="AC19">
        <v>0</v>
      </c>
    </row>
    <row r="20" spans="1:29" x14ac:dyDescent="0.25">
      <c r="A20" s="1" t="s">
        <v>176</v>
      </c>
      <c r="B20" s="1" t="s">
        <v>177</v>
      </c>
      <c r="C20" t="str">
        <f t="shared" si="0"/>
        <v>910 Medium 21Вт DALI</v>
      </c>
      <c r="D20" t="str">
        <f t="shared" si="11"/>
        <v>Medium 21Вт DALI</v>
      </c>
      <c r="E20" t="str">
        <f t="shared" si="12"/>
        <v>21Вт DALI</v>
      </c>
      <c r="F20" t="str">
        <f t="shared" si="1"/>
        <v>21Вт</v>
      </c>
      <c r="G20" t="str">
        <f t="shared" si="2"/>
        <v>21Вт</v>
      </c>
      <c r="H20" t="str">
        <f t="shared" si="16"/>
        <v>21Вт</v>
      </c>
      <c r="I20" t="str">
        <f t="shared" si="13"/>
        <v>21</v>
      </c>
      <c r="J20" t="str">
        <f t="shared" si="4"/>
        <v>21</v>
      </c>
      <c r="K20" t="str">
        <f t="shared" si="5"/>
        <v>P180046</v>
      </c>
      <c r="L20" t="str">
        <f>LOOKUP(,-SEARCH(" "&amp;Switches!$A$2:'Switches'!$A$1000&amp;" "," "&amp;TRIM(B20)&amp;" "),Switches!$A$2:'Switches'!$A$1000)</f>
        <v>Aveline</v>
      </c>
      <c r="M20">
        <f>IFERROR(LOOKUP(,-SEARCH(" "&amp;Switches!$B$2:'Switches'!$B$1000&amp;" "," "&amp;C20&amp;" "),Switches!$B$2:'Switches'!$B$1000), "")</f>
        <v>910</v>
      </c>
      <c r="N20" t="str">
        <f>LOOKUP(,-SEARCH(" "&amp;Switches!$C$2:'Switches'!$C$1000&amp;" "," "&amp;TRIM(B20)&amp;" "),Switches!$C$2:'Switches'!$C$1000)</f>
        <v>Medium</v>
      </c>
      <c r="O20" t="str">
        <f t="shared" si="15"/>
        <v>Medium.ies</v>
      </c>
      <c r="P20">
        <v>3000</v>
      </c>
      <c r="Q20">
        <f t="shared" si="7"/>
        <v>18</v>
      </c>
      <c r="R20" s="7" t="str">
        <f t="shared" si="8"/>
        <v>21</v>
      </c>
      <c r="S20">
        <v>110</v>
      </c>
      <c r="T20">
        <f t="shared" si="9"/>
        <v>1980</v>
      </c>
      <c r="U20" t="str">
        <f>IF(ISTEXT(LOOKUP(,-SEARCH(" "&amp;Switches!$K$2:'Switches'!$K$60&amp;" "," "&amp;D20&amp;" "),Switches!$K$2:'Switches'!$K$60)), LOOKUP(,-SEARCH(" "&amp;Switches!$K$2:'Switches'!$K$60&amp;" "," "&amp;D20&amp;" "),Switches!$K$2:'Switches'!$K$60),"")</f>
        <v>DALI</v>
      </c>
      <c r="V20" t="str">
        <f>IFERROR(LOOKUP(,-SEARCH(" "&amp;Switches!$L$2:'Switches'!$L$1000&amp;" "," "&amp;F20&amp;" "),Switches!$L$2:'Switches'!$L$1000),"")</f>
        <v/>
      </c>
      <c r="W20" t="str">
        <f>IFERROR(LOOKUP(,-SEARCH(" "&amp;Switches!$M$2:'Switches'!$M$1000&amp;" "," "&amp;L20&amp;" "),Switches!$M$2:'Switches'!$M$1000),"")</f>
        <v/>
      </c>
      <c r="X20">
        <v>0.05</v>
      </c>
      <c r="Y20">
        <f t="shared" si="14"/>
        <v>0.91</v>
      </c>
      <c r="Z20">
        <v>6.3E-2</v>
      </c>
      <c r="AA20">
        <v>2</v>
      </c>
      <c r="AB20">
        <v>2</v>
      </c>
      <c r="AC20">
        <v>0</v>
      </c>
    </row>
    <row r="21" spans="1:29" x14ac:dyDescent="0.25">
      <c r="A21" s="1" t="s">
        <v>99</v>
      </c>
      <c r="B21" s="1" t="s">
        <v>717</v>
      </c>
      <c r="C21" t="str">
        <f t="shared" si="0"/>
        <v>910 Medium 21Вт сквоз. провод</v>
      </c>
      <c r="D21" t="str">
        <f t="shared" si="11"/>
        <v>Medium 21Вт сквоз. провод</v>
      </c>
      <c r="E21" t="str">
        <f t="shared" si="12"/>
        <v>21Вт сквоз. провод</v>
      </c>
      <c r="F21" t="str">
        <f t="shared" si="1"/>
        <v>21Вт</v>
      </c>
      <c r="G21" t="str">
        <f t="shared" si="2"/>
        <v>21Вт</v>
      </c>
      <c r="H21" t="str">
        <f t="shared" si="16"/>
        <v>21Вт</v>
      </c>
      <c r="I21" t="str">
        <f t="shared" si="13"/>
        <v>21</v>
      </c>
      <c r="J21" t="str">
        <f t="shared" si="4"/>
        <v>21</v>
      </c>
      <c r="K21" t="str">
        <f t="shared" si="5"/>
        <v>P180046</v>
      </c>
      <c r="L21" t="str">
        <f>LOOKUP(,-SEARCH(" "&amp;Switches!$A$2:'Switches'!$A$1000&amp;" "," "&amp;TRIM(B21)&amp;" "),Switches!$A$2:'Switches'!$A$1000)</f>
        <v>Aveline</v>
      </c>
      <c r="M21">
        <f>IFERROR(LOOKUP(,-SEARCH(" "&amp;Switches!$B$2:'Switches'!$B$1000&amp;" "," "&amp;C21&amp;" "),Switches!$B$2:'Switches'!$B$1000), "")</f>
        <v>910</v>
      </c>
      <c r="N21" t="str">
        <f>LOOKUP(,-SEARCH(" "&amp;Switches!$C$2:'Switches'!$C$1000&amp;" "," "&amp;TRIM(B21)&amp;" "),Switches!$C$2:'Switches'!$C$1000)</f>
        <v>Medium</v>
      </c>
      <c r="O21" t="str">
        <f t="shared" si="15"/>
        <v>Medium.ies</v>
      </c>
      <c r="P21">
        <v>3000</v>
      </c>
      <c r="Q21">
        <f t="shared" si="7"/>
        <v>18</v>
      </c>
      <c r="R21" s="7" t="str">
        <f t="shared" si="8"/>
        <v>21</v>
      </c>
      <c r="S21">
        <v>110</v>
      </c>
      <c r="T21">
        <f t="shared" si="9"/>
        <v>1980</v>
      </c>
      <c r="U21" t="str">
        <f>IF(ISTEXT(LOOKUP(,-SEARCH(" "&amp;Switches!$K$2:'Switches'!$K$60&amp;" "," "&amp;D21&amp;" "),Switches!$K$2:'Switches'!$K$60)), LOOKUP(,-SEARCH(" "&amp;Switches!$K$2:'Switches'!$K$60&amp;" "," "&amp;D21&amp;" "),Switches!$K$2:'Switches'!$K$60),"")</f>
        <v>сквоз. провод</v>
      </c>
      <c r="V21" t="str">
        <f>IFERROR(LOOKUP(,-SEARCH(" "&amp;Switches!$L$2:'Switches'!$L$1000&amp;" "," "&amp;F21&amp;" "),Switches!$L$2:'Switches'!$L$1000),"")</f>
        <v/>
      </c>
      <c r="W21" t="str">
        <f>IFERROR(LOOKUP(,-SEARCH(" "&amp;Switches!$M$2:'Switches'!$M$1000&amp;" "," "&amp;L21&amp;" "),Switches!$M$2:'Switches'!$M$1000),"")</f>
        <v/>
      </c>
      <c r="X21">
        <v>0.05</v>
      </c>
      <c r="Y21">
        <f t="shared" si="14"/>
        <v>0.91</v>
      </c>
      <c r="Z21">
        <v>6.3E-2</v>
      </c>
      <c r="AA21">
        <v>2</v>
      </c>
      <c r="AB21">
        <v>2</v>
      </c>
      <c r="AC21">
        <v>0</v>
      </c>
    </row>
    <row r="22" spans="1:29" x14ac:dyDescent="0.25">
      <c r="A22" s="1" t="s">
        <v>23</v>
      </c>
      <c r="B22" s="1" t="s">
        <v>24</v>
      </c>
      <c r="C22" t="str">
        <f t="shared" si="0"/>
        <v>910 Flood 21Вт</v>
      </c>
      <c r="D22" t="str">
        <f t="shared" si="11"/>
        <v>Flood 21Вт</v>
      </c>
      <c r="E22" t="str">
        <f t="shared" si="12"/>
        <v>21Вт</v>
      </c>
      <c r="F22" t="str">
        <f t="shared" si="1"/>
        <v>21Вт</v>
      </c>
      <c r="G22" t="str">
        <f t="shared" si="2"/>
        <v>21Вт</v>
      </c>
      <c r="H22" t="str">
        <f t="shared" si="16"/>
        <v>21Вт</v>
      </c>
      <c r="I22" t="str">
        <f t="shared" si="13"/>
        <v>21</v>
      </c>
      <c r="J22" t="str">
        <f t="shared" si="4"/>
        <v>21</v>
      </c>
      <c r="K22" t="str">
        <f t="shared" si="5"/>
        <v>P180047</v>
      </c>
      <c r="L22" t="str">
        <f>LOOKUP(,-SEARCH(" "&amp;Switches!$A$2:'Switches'!$A$1000&amp;" "," "&amp;TRIM(B22)&amp;" "),Switches!$A$2:'Switches'!$A$1000)</f>
        <v>Aveline</v>
      </c>
      <c r="M22">
        <f>IFERROR(LOOKUP(,-SEARCH(" "&amp;Switches!$B$2:'Switches'!$B$1000&amp;" "," "&amp;C22&amp;" "),Switches!$B$2:'Switches'!$B$1000), "")</f>
        <v>910</v>
      </c>
      <c r="N22" t="str">
        <f>LOOKUP(,-SEARCH(" "&amp;Switches!$C$2:'Switches'!$C$1000&amp;" "," "&amp;TRIM(B22)&amp;" "),Switches!$C$2:'Switches'!$C$1000)</f>
        <v>Flood</v>
      </c>
      <c r="O22" t="str">
        <f t="shared" si="15"/>
        <v>Flood.ies</v>
      </c>
      <c r="P22">
        <v>3000</v>
      </c>
      <c r="Q22">
        <f t="shared" si="7"/>
        <v>18</v>
      </c>
      <c r="R22" s="7" t="str">
        <f t="shared" si="8"/>
        <v>21</v>
      </c>
      <c r="S22">
        <v>110</v>
      </c>
      <c r="T22">
        <f t="shared" si="9"/>
        <v>1980</v>
      </c>
      <c r="U22" t="str">
        <f>IF(ISTEXT(LOOKUP(,-SEARCH(" "&amp;Switches!$K$2:'Switches'!$K$60&amp;" "," "&amp;D22&amp;" "),Switches!$K$2:'Switches'!$K$60)), LOOKUP(,-SEARCH(" "&amp;Switches!$K$2:'Switches'!$K$60&amp;" "," "&amp;D22&amp;" "),Switches!$K$2:'Switches'!$K$60),"")</f>
        <v/>
      </c>
      <c r="V22" t="str">
        <f>IFERROR(LOOKUP(,-SEARCH(" "&amp;Switches!$L$2:'Switches'!$L$1000&amp;" "," "&amp;F22&amp;" "),Switches!$L$2:'Switches'!$L$1000),"")</f>
        <v/>
      </c>
      <c r="W22" t="str">
        <f>IFERROR(LOOKUP(,-SEARCH(" "&amp;Switches!$M$2:'Switches'!$M$1000&amp;" "," "&amp;L22&amp;" "),Switches!$M$2:'Switches'!$M$1000),"")</f>
        <v/>
      </c>
      <c r="X22">
        <v>0.05</v>
      </c>
      <c r="Y22">
        <f t="shared" si="14"/>
        <v>0.91</v>
      </c>
      <c r="Z22">
        <v>6.3E-2</v>
      </c>
      <c r="AA22">
        <v>2</v>
      </c>
      <c r="AB22">
        <v>2</v>
      </c>
      <c r="AC22">
        <v>0</v>
      </c>
    </row>
    <row r="23" spans="1:29" x14ac:dyDescent="0.25">
      <c r="A23" s="1" t="s">
        <v>25</v>
      </c>
      <c r="B23" s="1" t="s">
        <v>26</v>
      </c>
      <c r="C23" t="str">
        <f t="shared" si="0"/>
        <v>910 Flood 21Вт DALI</v>
      </c>
      <c r="D23" t="str">
        <f t="shared" si="11"/>
        <v>Flood 21Вт DALI</v>
      </c>
      <c r="E23" t="str">
        <f t="shared" si="12"/>
        <v>21Вт DALI</v>
      </c>
      <c r="F23" t="str">
        <f t="shared" si="1"/>
        <v>21Вт</v>
      </c>
      <c r="G23" t="str">
        <f t="shared" si="2"/>
        <v>21Вт</v>
      </c>
      <c r="H23" t="str">
        <f t="shared" si="16"/>
        <v>21Вт</v>
      </c>
      <c r="I23" t="str">
        <f t="shared" si="13"/>
        <v>21</v>
      </c>
      <c r="J23" t="str">
        <f t="shared" si="4"/>
        <v>21</v>
      </c>
      <c r="K23" t="str">
        <f t="shared" si="5"/>
        <v>P180047</v>
      </c>
      <c r="L23" t="str">
        <f>LOOKUP(,-SEARCH(" "&amp;Switches!$A$2:'Switches'!$A$1000&amp;" "," "&amp;TRIM(B23)&amp;" "),Switches!$A$2:'Switches'!$A$1000)</f>
        <v>Aveline</v>
      </c>
      <c r="M23">
        <f>IFERROR(LOOKUP(,-SEARCH(" "&amp;Switches!$B$2:'Switches'!$B$1000&amp;" "," "&amp;C23&amp;" "),Switches!$B$2:'Switches'!$B$1000), "")</f>
        <v>910</v>
      </c>
      <c r="N23" t="str">
        <f>LOOKUP(,-SEARCH(" "&amp;Switches!$C$2:'Switches'!$C$1000&amp;" "," "&amp;TRIM(B23)&amp;" "),Switches!$C$2:'Switches'!$C$1000)</f>
        <v>Flood</v>
      </c>
      <c r="O23" t="str">
        <f t="shared" si="15"/>
        <v>Flood.ies</v>
      </c>
      <c r="P23">
        <v>3000</v>
      </c>
      <c r="Q23">
        <f t="shared" si="7"/>
        <v>18</v>
      </c>
      <c r="R23" s="7" t="str">
        <f t="shared" si="8"/>
        <v>21</v>
      </c>
      <c r="S23">
        <v>110</v>
      </c>
      <c r="T23">
        <f t="shared" si="9"/>
        <v>1980</v>
      </c>
      <c r="U23" t="str">
        <f>IF(ISTEXT(LOOKUP(,-SEARCH(" "&amp;Switches!$K$2:'Switches'!$K$60&amp;" "," "&amp;D23&amp;" "),Switches!$K$2:'Switches'!$K$60)), LOOKUP(,-SEARCH(" "&amp;Switches!$K$2:'Switches'!$K$60&amp;" "," "&amp;D23&amp;" "),Switches!$K$2:'Switches'!$K$60),"")</f>
        <v>DALI</v>
      </c>
      <c r="V23" t="str">
        <f>IFERROR(LOOKUP(,-SEARCH(" "&amp;Switches!$L$2:'Switches'!$L$1000&amp;" "," "&amp;F23&amp;" "),Switches!$L$2:'Switches'!$L$1000),"")</f>
        <v/>
      </c>
      <c r="W23" t="str">
        <f>IFERROR(LOOKUP(,-SEARCH(" "&amp;Switches!$M$2:'Switches'!$M$1000&amp;" "," "&amp;L23&amp;" "),Switches!$M$2:'Switches'!$M$1000),"")</f>
        <v/>
      </c>
      <c r="X23">
        <v>0.05</v>
      </c>
      <c r="Y23">
        <f t="shared" si="14"/>
        <v>0.91</v>
      </c>
      <c r="Z23">
        <v>6.3E-2</v>
      </c>
      <c r="AA23">
        <v>2</v>
      </c>
      <c r="AB23">
        <v>2</v>
      </c>
      <c r="AC23">
        <v>0</v>
      </c>
    </row>
    <row r="24" spans="1:29" x14ac:dyDescent="0.25">
      <c r="A24" s="1" t="s">
        <v>100</v>
      </c>
      <c r="B24" s="1" t="s">
        <v>101</v>
      </c>
      <c r="C24" t="str">
        <f t="shared" si="0"/>
        <v>910 Flood 21Вт сквоз. провод</v>
      </c>
      <c r="D24" t="str">
        <f t="shared" si="11"/>
        <v>Flood 21Вт сквоз. провод</v>
      </c>
      <c r="E24" t="str">
        <f t="shared" si="12"/>
        <v>21Вт сквоз. провод</v>
      </c>
      <c r="F24" t="str">
        <f t="shared" si="1"/>
        <v>21Вт</v>
      </c>
      <c r="G24" t="str">
        <f t="shared" si="2"/>
        <v>21Вт</v>
      </c>
      <c r="H24" t="str">
        <f t="shared" si="16"/>
        <v>21Вт</v>
      </c>
      <c r="I24" t="str">
        <f t="shared" si="13"/>
        <v>21</v>
      </c>
      <c r="J24" t="str">
        <f t="shared" si="4"/>
        <v>21</v>
      </c>
      <c r="K24" t="str">
        <f t="shared" si="5"/>
        <v>P180047</v>
      </c>
      <c r="L24" t="str">
        <f>LOOKUP(,-SEARCH(" "&amp;Switches!$A$2:'Switches'!$A$1000&amp;" "," "&amp;TRIM(B24)&amp;" "),Switches!$A$2:'Switches'!$A$1000)</f>
        <v>Aveline</v>
      </c>
      <c r="M24">
        <f>IFERROR(LOOKUP(,-SEARCH(" "&amp;Switches!$B$2:'Switches'!$B$1000&amp;" "," "&amp;C24&amp;" "),Switches!$B$2:'Switches'!$B$1000), "")</f>
        <v>910</v>
      </c>
      <c r="N24" t="str">
        <f>LOOKUP(,-SEARCH(" "&amp;Switches!$C$2:'Switches'!$C$1000&amp;" "," "&amp;TRIM(B24)&amp;" "),Switches!$C$2:'Switches'!$C$1000)</f>
        <v>Flood</v>
      </c>
      <c r="O24" t="str">
        <f t="shared" si="15"/>
        <v>Flood.ies</v>
      </c>
      <c r="P24">
        <v>3000</v>
      </c>
      <c r="Q24">
        <f t="shared" si="7"/>
        <v>18</v>
      </c>
      <c r="R24" s="7" t="str">
        <f t="shared" si="8"/>
        <v>21</v>
      </c>
      <c r="S24">
        <v>110</v>
      </c>
      <c r="T24">
        <f t="shared" si="9"/>
        <v>1980</v>
      </c>
      <c r="U24" t="str">
        <f>IF(ISTEXT(LOOKUP(,-SEARCH(" "&amp;Switches!$K$2:'Switches'!$K$60&amp;" "," "&amp;D24&amp;" "),Switches!$K$2:'Switches'!$K$60)), LOOKUP(,-SEARCH(" "&amp;Switches!$K$2:'Switches'!$K$60&amp;" "," "&amp;D24&amp;" "),Switches!$K$2:'Switches'!$K$60),"")</f>
        <v>сквоз. провод</v>
      </c>
      <c r="V24" t="str">
        <f>IFERROR(LOOKUP(,-SEARCH(" "&amp;Switches!$L$2:'Switches'!$L$1000&amp;" "," "&amp;F24&amp;" "),Switches!$L$2:'Switches'!$L$1000),"")</f>
        <v/>
      </c>
      <c r="W24" t="str">
        <f>IFERROR(LOOKUP(,-SEARCH(" "&amp;Switches!$M$2:'Switches'!$M$1000&amp;" "," "&amp;L24&amp;" "),Switches!$M$2:'Switches'!$M$1000),"")</f>
        <v/>
      </c>
      <c r="X24">
        <v>0.05</v>
      </c>
      <c r="Y24">
        <f t="shared" si="14"/>
        <v>0.91</v>
      </c>
      <c r="Z24">
        <v>6.3E-2</v>
      </c>
      <c r="AA24">
        <v>2</v>
      </c>
      <c r="AB24">
        <v>2</v>
      </c>
      <c r="AC24">
        <v>0</v>
      </c>
    </row>
    <row r="25" spans="1:29" x14ac:dyDescent="0.25">
      <c r="A25" s="1" t="s">
        <v>27</v>
      </c>
      <c r="B25" s="1" t="s">
        <v>201</v>
      </c>
      <c r="C25" t="str">
        <f t="shared" si="0"/>
        <v>910 21W Elliptical</v>
      </c>
      <c r="D25" t="str">
        <f t="shared" si="11"/>
        <v>21W Elliptical</v>
      </c>
      <c r="E25" t="str">
        <f t="shared" si="12"/>
        <v>21W</v>
      </c>
      <c r="F25" t="str">
        <f t="shared" si="1"/>
        <v>21W</v>
      </c>
      <c r="G25" t="str">
        <f t="shared" si="2"/>
        <v>21W</v>
      </c>
      <c r="H25" t="str">
        <f t="shared" si="16"/>
        <v>21Вт</v>
      </c>
      <c r="I25" t="str">
        <f t="shared" si="13"/>
        <v>21</v>
      </c>
      <c r="J25" t="str">
        <f t="shared" si="4"/>
        <v>21</v>
      </c>
      <c r="K25" t="str">
        <f t="shared" si="5"/>
        <v>P180048</v>
      </c>
      <c r="L25" t="str">
        <f>LOOKUP(,-SEARCH(" "&amp;Switches!$A$2:'Switches'!$A$1000&amp;" "," "&amp;TRIM(B25)&amp;" "),Switches!$A$2:'Switches'!$A$1000)</f>
        <v>Aveline</v>
      </c>
      <c r="M25">
        <f>IFERROR(LOOKUP(,-SEARCH(" "&amp;Switches!$B$2:'Switches'!$B$1000&amp;" "," "&amp;C25&amp;" "),Switches!$B$2:'Switches'!$B$1000), "")</f>
        <v>910</v>
      </c>
      <c r="N25" t="str">
        <f>LOOKUP(,-SEARCH(" "&amp;Switches!$C$2:'Switches'!$C$1000&amp;" "," "&amp;TRIM(B25)&amp;" "),Switches!$C$2:'Switches'!$C$1000)</f>
        <v>Elliptical</v>
      </c>
      <c r="O25" t="str">
        <f t="shared" si="15"/>
        <v>Elliptical.ies</v>
      </c>
      <c r="P25">
        <v>3000</v>
      </c>
      <c r="Q25">
        <f t="shared" si="7"/>
        <v>18</v>
      </c>
      <c r="R25" s="7" t="str">
        <f t="shared" si="8"/>
        <v>21</v>
      </c>
      <c r="S25">
        <v>110</v>
      </c>
      <c r="T25">
        <f t="shared" si="9"/>
        <v>1980</v>
      </c>
      <c r="U25" t="str">
        <f>IF(ISTEXT(LOOKUP(,-SEARCH(" "&amp;Switches!$K$2:'Switches'!$K$60&amp;" "," "&amp;D25&amp;" "),Switches!$K$2:'Switches'!$K$60)), LOOKUP(,-SEARCH(" "&amp;Switches!$K$2:'Switches'!$K$60&amp;" "," "&amp;D25&amp;" "),Switches!$K$2:'Switches'!$K$60),"")</f>
        <v/>
      </c>
      <c r="V25" t="str">
        <f>IFERROR(LOOKUP(,-SEARCH(" "&amp;Switches!$L$2:'Switches'!$L$1000&amp;" "," "&amp;F25&amp;" "),Switches!$L$2:'Switches'!$L$1000),"")</f>
        <v/>
      </c>
      <c r="W25" t="str">
        <f>IFERROR(LOOKUP(,-SEARCH(" "&amp;Switches!$M$2:'Switches'!$M$1000&amp;" "," "&amp;L25&amp;" "),Switches!$M$2:'Switches'!$M$1000),"")</f>
        <v/>
      </c>
      <c r="X25">
        <v>0.05</v>
      </c>
      <c r="Y25">
        <f t="shared" si="14"/>
        <v>0.91</v>
      </c>
      <c r="Z25">
        <v>6.3E-2</v>
      </c>
      <c r="AA25">
        <v>2</v>
      </c>
      <c r="AB25">
        <v>2</v>
      </c>
      <c r="AC25">
        <v>0</v>
      </c>
    </row>
    <row r="26" spans="1:29" x14ac:dyDescent="0.25">
      <c r="A26" s="1" t="s">
        <v>28</v>
      </c>
      <c r="B26" s="1" t="s">
        <v>194</v>
      </c>
      <c r="C26" t="str">
        <f t="shared" si="0"/>
        <v>910 Elliptical 21Вт DALI</v>
      </c>
      <c r="D26" t="str">
        <f t="shared" si="11"/>
        <v>Elliptical 21Вт DALI</v>
      </c>
      <c r="E26" t="str">
        <f t="shared" si="12"/>
        <v>21Вт DALI</v>
      </c>
      <c r="F26" t="str">
        <f t="shared" si="1"/>
        <v>21Вт</v>
      </c>
      <c r="G26" t="str">
        <f t="shared" si="2"/>
        <v>21Вт</v>
      </c>
      <c r="H26" t="str">
        <f t="shared" si="16"/>
        <v>21Вт</v>
      </c>
      <c r="I26" t="str">
        <f t="shared" si="13"/>
        <v>21</v>
      </c>
      <c r="J26" t="str">
        <f t="shared" si="4"/>
        <v>21</v>
      </c>
      <c r="K26" t="str">
        <f t="shared" si="5"/>
        <v>P180048</v>
      </c>
      <c r="L26" t="str">
        <f>LOOKUP(,-SEARCH(" "&amp;Switches!$A$2:'Switches'!$A$1000&amp;" "," "&amp;TRIM(B26)&amp;" "),Switches!$A$2:'Switches'!$A$1000)</f>
        <v>Aveline</v>
      </c>
      <c r="M26">
        <f>IFERROR(LOOKUP(,-SEARCH(" "&amp;Switches!$B$2:'Switches'!$B$1000&amp;" "," "&amp;C26&amp;" "),Switches!$B$2:'Switches'!$B$1000), "")</f>
        <v>910</v>
      </c>
      <c r="N26" t="str">
        <f>LOOKUP(,-SEARCH(" "&amp;Switches!$C$2:'Switches'!$C$1000&amp;" "," "&amp;TRIM(B26)&amp;" "),Switches!$C$2:'Switches'!$C$1000)</f>
        <v>Elliptical</v>
      </c>
      <c r="O26" t="str">
        <f t="shared" si="15"/>
        <v>Elliptical.ies</v>
      </c>
      <c r="P26">
        <v>3000</v>
      </c>
      <c r="Q26">
        <f t="shared" si="7"/>
        <v>18</v>
      </c>
      <c r="R26" s="7" t="str">
        <f t="shared" si="8"/>
        <v>21</v>
      </c>
      <c r="S26">
        <v>110</v>
      </c>
      <c r="T26">
        <f t="shared" si="9"/>
        <v>1980</v>
      </c>
      <c r="U26" t="str">
        <f>IF(ISTEXT(LOOKUP(,-SEARCH(" "&amp;Switches!$K$2:'Switches'!$K$60&amp;" "," "&amp;D26&amp;" "),Switches!$K$2:'Switches'!$K$60)), LOOKUP(,-SEARCH(" "&amp;Switches!$K$2:'Switches'!$K$60&amp;" "," "&amp;D26&amp;" "),Switches!$K$2:'Switches'!$K$60),"")</f>
        <v>DALI</v>
      </c>
      <c r="V26" t="str">
        <f>IFERROR(LOOKUP(,-SEARCH(" "&amp;Switches!$L$2:'Switches'!$L$1000&amp;" "," "&amp;F26&amp;" "),Switches!$L$2:'Switches'!$L$1000),"")</f>
        <v/>
      </c>
      <c r="W26" t="str">
        <f>IFERROR(LOOKUP(,-SEARCH(" "&amp;Switches!$M$2:'Switches'!$M$1000&amp;" "," "&amp;L26&amp;" "),Switches!$M$2:'Switches'!$M$1000),"")</f>
        <v/>
      </c>
      <c r="X26">
        <v>0.05</v>
      </c>
      <c r="Y26">
        <f t="shared" si="14"/>
        <v>0.91</v>
      </c>
      <c r="Z26">
        <v>6.3E-2</v>
      </c>
      <c r="AA26">
        <v>2</v>
      </c>
      <c r="AB26">
        <v>2</v>
      </c>
      <c r="AC26">
        <v>0</v>
      </c>
    </row>
    <row r="27" spans="1:29" x14ac:dyDescent="0.25">
      <c r="A27" s="1" t="s">
        <v>102</v>
      </c>
      <c r="B27" s="1" t="s">
        <v>712</v>
      </c>
      <c r="C27" t="str">
        <f t="shared" si="0"/>
        <v>910 21W Elliptical сквоз. провод</v>
      </c>
      <c r="D27" t="str">
        <f t="shared" si="11"/>
        <v>21W Elliptical сквоз. провод</v>
      </c>
      <c r="E27" t="str">
        <f t="shared" si="12"/>
        <v>21W сквоз. провод</v>
      </c>
      <c r="F27" t="str">
        <f t="shared" si="1"/>
        <v>21W</v>
      </c>
      <c r="G27" t="str">
        <f t="shared" si="2"/>
        <v>21W</v>
      </c>
      <c r="H27" t="str">
        <f t="shared" si="16"/>
        <v>21Вт</v>
      </c>
      <c r="I27" t="str">
        <f t="shared" si="13"/>
        <v>21</v>
      </c>
      <c r="J27" t="str">
        <f t="shared" si="4"/>
        <v>21</v>
      </c>
      <c r="K27" t="str">
        <f t="shared" si="5"/>
        <v>P180048</v>
      </c>
      <c r="L27" t="str">
        <f>LOOKUP(,-SEARCH(" "&amp;Switches!$A$2:'Switches'!$A$1000&amp;" "," "&amp;TRIM(B27)&amp;" "),Switches!$A$2:'Switches'!$A$1000)</f>
        <v>Aveline</v>
      </c>
      <c r="M27">
        <f>IFERROR(LOOKUP(,-SEARCH(" "&amp;Switches!$B$2:'Switches'!$B$1000&amp;" "," "&amp;C27&amp;" "),Switches!$B$2:'Switches'!$B$1000), "")</f>
        <v>910</v>
      </c>
      <c r="N27" t="str">
        <f>LOOKUP(,-SEARCH(" "&amp;Switches!$C$2:'Switches'!$C$1000&amp;" "," "&amp;TRIM(B27)&amp;" "),Switches!$C$2:'Switches'!$C$1000)</f>
        <v>Elliptical</v>
      </c>
      <c r="O27" t="str">
        <f t="shared" si="15"/>
        <v>Elliptical.ies</v>
      </c>
      <c r="P27">
        <v>3000</v>
      </c>
      <c r="Q27">
        <f t="shared" si="7"/>
        <v>18</v>
      </c>
      <c r="R27" s="7" t="str">
        <f t="shared" si="8"/>
        <v>21</v>
      </c>
      <c r="S27">
        <v>110</v>
      </c>
      <c r="T27">
        <f t="shared" si="9"/>
        <v>1980</v>
      </c>
      <c r="U27" t="str">
        <f>IF(ISTEXT(LOOKUP(,-SEARCH(" "&amp;Switches!$K$2:'Switches'!$K$60&amp;" "," "&amp;D27&amp;" "),Switches!$K$2:'Switches'!$K$60)), LOOKUP(,-SEARCH(" "&amp;Switches!$K$2:'Switches'!$K$60&amp;" "," "&amp;D27&amp;" "),Switches!$K$2:'Switches'!$K$60),"")</f>
        <v>сквоз. провод</v>
      </c>
      <c r="V27" t="str">
        <f>IFERROR(LOOKUP(,-SEARCH(" "&amp;Switches!$L$2:'Switches'!$L$1000&amp;" "," "&amp;F27&amp;" "),Switches!$L$2:'Switches'!$L$1000),"")</f>
        <v/>
      </c>
      <c r="W27" t="str">
        <f>IFERROR(LOOKUP(,-SEARCH(" "&amp;Switches!$M$2:'Switches'!$M$1000&amp;" "," "&amp;L27&amp;" "),Switches!$M$2:'Switches'!$M$1000),"")</f>
        <v/>
      </c>
      <c r="X27">
        <v>0.05</v>
      </c>
      <c r="Y27">
        <f t="shared" si="14"/>
        <v>0.91</v>
      </c>
      <c r="Z27">
        <v>6.3E-2</v>
      </c>
      <c r="AA27">
        <v>2</v>
      </c>
      <c r="AB27">
        <v>2</v>
      </c>
      <c r="AC27">
        <v>0</v>
      </c>
    </row>
    <row r="28" spans="1:29" x14ac:dyDescent="0.25">
      <c r="A28" s="1" t="s">
        <v>103</v>
      </c>
      <c r="B28" s="1" t="s">
        <v>104</v>
      </c>
      <c r="C28" t="str">
        <f t="shared" si="0"/>
        <v>1210 Medium 28Вт</v>
      </c>
      <c r="D28" t="str">
        <f t="shared" si="11"/>
        <v>Medium 28Вт</v>
      </c>
      <c r="E28" t="str">
        <f t="shared" si="12"/>
        <v>28Вт</v>
      </c>
      <c r="F28" t="str">
        <f t="shared" si="1"/>
        <v>28Вт</v>
      </c>
      <c r="G28" t="str">
        <f t="shared" si="2"/>
        <v>28Вт</v>
      </c>
      <c r="H28" t="str">
        <f t="shared" si="16"/>
        <v>28Вт</v>
      </c>
      <c r="I28" t="str">
        <f t="shared" si="13"/>
        <v>28</v>
      </c>
      <c r="J28" t="str">
        <f t="shared" si="4"/>
        <v>28</v>
      </c>
      <c r="K28" t="str">
        <f t="shared" si="5"/>
        <v>P180049</v>
      </c>
      <c r="L28" t="str">
        <f>LOOKUP(,-SEARCH(" "&amp;Switches!$A$2:'Switches'!$A$1000&amp;" "," "&amp;TRIM(B28)&amp;" "),Switches!$A$2:'Switches'!$A$1000)</f>
        <v>Aveline</v>
      </c>
      <c r="M28">
        <f>IFERROR(LOOKUP(,-SEARCH(" "&amp;Switches!$B$2:'Switches'!$B$1000&amp;" "," "&amp;C28&amp;" "),Switches!$B$2:'Switches'!$B$1000), "")</f>
        <v>1210</v>
      </c>
      <c r="N28" t="str">
        <f>LOOKUP(,-SEARCH(" "&amp;Switches!$C$2:'Switches'!$C$1000&amp;" "," "&amp;TRIM(B28)&amp;" "),Switches!$C$2:'Switches'!$C$1000)</f>
        <v>Medium</v>
      </c>
      <c r="O28" t="str">
        <f t="shared" si="15"/>
        <v>Medium.ies</v>
      </c>
      <c r="P28">
        <v>3000</v>
      </c>
      <c r="Q28">
        <f t="shared" si="7"/>
        <v>24</v>
      </c>
      <c r="R28" s="7" t="str">
        <f t="shared" si="8"/>
        <v>28</v>
      </c>
      <c r="S28">
        <v>110</v>
      </c>
      <c r="T28">
        <f t="shared" si="9"/>
        <v>2640</v>
      </c>
      <c r="U28" t="str">
        <f>IF(ISTEXT(LOOKUP(,-SEARCH(" "&amp;Switches!$K$2:'Switches'!$K$60&amp;" "," "&amp;D28&amp;" "),Switches!$K$2:'Switches'!$K$60)), LOOKUP(,-SEARCH(" "&amp;Switches!$K$2:'Switches'!$K$60&amp;" "," "&amp;D28&amp;" "),Switches!$K$2:'Switches'!$K$60),"")</f>
        <v/>
      </c>
      <c r="V28" t="str">
        <f>IFERROR(LOOKUP(,-SEARCH(" "&amp;Switches!$L$2:'Switches'!$L$1000&amp;" "," "&amp;F28&amp;" "),Switches!$L$2:'Switches'!$L$1000),"")</f>
        <v/>
      </c>
      <c r="W28" t="str">
        <f>IFERROR(LOOKUP(,-SEARCH(" "&amp;Switches!$M$2:'Switches'!$M$1000&amp;" "," "&amp;L28&amp;" "),Switches!$M$2:'Switches'!$M$1000),"")</f>
        <v/>
      </c>
      <c r="X28">
        <v>0.05</v>
      </c>
      <c r="Y28">
        <f t="shared" si="14"/>
        <v>1.21</v>
      </c>
      <c r="Z28">
        <v>6.3E-2</v>
      </c>
      <c r="AA28">
        <v>2</v>
      </c>
      <c r="AB28">
        <v>2</v>
      </c>
      <c r="AC28">
        <v>0</v>
      </c>
    </row>
    <row r="29" spans="1:29" x14ac:dyDescent="0.25">
      <c r="A29" s="1" t="s">
        <v>178</v>
      </c>
      <c r="B29" s="1" t="s">
        <v>179</v>
      </c>
      <c r="C29" t="str">
        <f t="shared" si="0"/>
        <v>1210 Medium 28Вт DALI</v>
      </c>
      <c r="D29" t="str">
        <f t="shared" si="11"/>
        <v>Medium 28Вт DALI</v>
      </c>
      <c r="E29" t="str">
        <f t="shared" si="12"/>
        <v>28Вт DALI</v>
      </c>
      <c r="F29" t="str">
        <f t="shared" si="1"/>
        <v>28Вт</v>
      </c>
      <c r="G29" t="str">
        <f t="shared" si="2"/>
        <v>28Вт</v>
      </c>
      <c r="H29" t="str">
        <f t="shared" si="16"/>
        <v>28Вт</v>
      </c>
      <c r="I29" t="str">
        <f t="shared" si="13"/>
        <v>28</v>
      </c>
      <c r="J29" t="str">
        <f t="shared" si="4"/>
        <v>28</v>
      </c>
      <c r="K29" t="str">
        <f t="shared" si="5"/>
        <v>P180049</v>
      </c>
      <c r="L29" t="str">
        <f>LOOKUP(,-SEARCH(" "&amp;Switches!$A$2:'Switches'!$A$1000&amp;" "," "&amp;TRIM(B29)&amp;" "),Switches!$A$2:'Switches'!$A$1000)</f>
        <v>Aveline</v>
      </c>
      <c r="M29">
        <f>IFERROR(LOOKUP(,-SEARCH(" "&amp;Switches!$B$2:'Switches'!$B$1000&amp;" "," "&amp;C29&amp;" "),Switches!$B$2:'Switches'!$B$1000), "")</f>
        <v>1210</v>
      </c>
      <c r="N29" t="str">
        <f>LOOKUP(,-SEARCH(" "&amp;Switches!$C$2:'Switches'!$C$1000&amp;" "," "&amp;TRIM(B29)&amp;" "),Switches!$C$2:'Switches'!$C$1000)</f>
        <v>Medium</v>
      </c>
      <c r="O29" t="str">
        <f t="shared" si="15"/>
        <v>Medium.ies</v>
      </c>
      <c r="P29">
        <v>3000</v>
      </c>
      <c r="Q29">
        <f t="shared" si="7"/>
        <v>24</v>
      </c>
      <c r="R29" s="7" t="str">
        <f t="shared" si="8"/>
        <v>28</v>
      </c>
      <c r="S29">
        <v>110</v>
      </c>
      <c r="T29">
        <f t="shared" si="9"/>
        <v>2640</v>
      </c>
      <c r="U29" t="str">
        <f>IF(ISTEXT(LOOKUP(,-SEARCH(" "&amp;Switches!$K$2:'Switches'!$K$60&amp;" "," "&amp;D29&amp;" "),Switches!$K$2:'Switches'!$K$60)), LOOKUP(,-SEARCH(" "&amp;Switches!$K$2:'Switches'!$K$60&amp;" "," "&amp;D29&amp;" "),Switches!$K$2:'Switches'!$K$60),"")</f>
        <v>DALI</v>
      </c>
      <c r="V29" t="str">
        <f>IFERROR(LOOKUP(,-SEARCH(" "&amp;Switches!$L$2:'Switches'!$L$1000&amp;" "," "&amp;F29&amp;" "),Switches!$L$2:'Switches'!$L$1000),"")</f>
        <v/>
      </c>
      <c r="W29" t="str">
        <f>IFERROR(LOOKUP(,-SEARCH(" "&amp;Switches!$M$2:'Switches'!$M$1000&amp;" "," "&amp;L29&amp;" "),Switches!$M$2:'Switches'!$M$1000),"")</f>
        <v/>
      </c>
      <c r="X29">
        <v>0.05</v>
      </c>
      <c r="Y29">
        <f t="shared" si="14"/>
        <v>1.21</v>
      </c>
      <c r="Z29">
        <v>6.3E-2</v>
      </c>
      <c r="AA29">
        <v>2</v>
      </c>
      <c r="AB29">
        <v>2</v>
      </c>
      <c r="AC29">
        <v>0</v>
      </c>
    </row>
    <row r="30" spans="1:29" x14ac:dyDescent="0.25">
      <c r="A30" s="1" t="s">
        <v>105</v>
      </c>
      <c r="B30" s="1" t="s">
        <v>718</v>
      </c>
      <c r="C30" t="str">
        <f t="shared" si="0"/>
        <v>1210 Medium 28Вт сквоз. провод</v>
      </c>
      <c r="D30" t="str">
        <f t="shared" si="11"/>
        <v>Medium 28Вт сквоз. провод</v>
      </c>
      <c r="E30" t="str">
        <f t="shared" si="12"/>
        <v>28Вт сквоз. провод</v>
      </c>
      <c r="F30" t="str">
        <f t="shared" si="1"/>
        <v>28Вт</v>
      </c>
      <c r="G30" t="str">
        <f t="shared" si="2"/>
        <v>28Вт</v>
      </c>
      <c r="H30" t="str">
        <f t="shared" si="16"/>
        <v>28Вт</v>
      </c>
      <c r="I30" t="str">
        <f t="shared" si="13"/>
        <v>28</v>
      </c>
      <c r="J30" t="str">
        <f t="shared" si="4"/>
        <v>28</v>
      </c>
      <c r="K30" t="str">
        <f t="shared" si="5"/>
        <v>P180049</v>
      </c>
      <c r="L30" t="str">
        <f>LOOKUP(,-SEARCH(" "&amp;Switches!$A$2:'Switches'!$A$1000&amp;" "," "&amp;TRIM(B30)&amp;" "),Switches!$A$2:'Switches'!$A$1000)</f>
        <v>Aveline</v>
      </c>
      <c r="M30">
        <f>IFERROR(LOOKUP(,-SEARCH(" "&amp;Switches!$B$2:'Switches'!$B$1000&amp;" "," "&amp;C30&amp;" "),Switches!$B$2:'Switches'!$B$1000), "")</f>
        <v>1210</v>
      </c>
      <c r="N30" t="str">
        <f>LOOKUP(,-SEARCH(" "&amp;Switches!$C$2:'Switches'!$C$1000&amp;" "," "&amp;TRIM(B30)&amp;" "),Switches!$C$2:'Switches'!$C$1000)</f>
        <v>Medium</v>
      </c>
      <c r="O30" t="str">
        <f t="shared" si="15"/>
        <v>Medium.ies</v>
      </c>
      <c r="P30">
        <v>3000</v>
      </c>
      <c r="Q30">
        <f t="shared" si="7"/>
        <v>24</v>
      </c>
      <c r="R30" s="7" t="str">
        <f t="shared" si="8"/>
        <v>28</v>
      </c>
      <c r="S30">
        <v>110</v>
      </c>
      <c r="T30">
        <f t="shared" si="9"/>
        <v>2640</v>
      </c>
      <c r="U30" t="str">
        <f>IF(ISTEXT(LOOKUP(,-SEARCH(" "&amp;Switches!$K$2:'Switches'!$K$60&amp;" "," "&amp;D30&amp;" "),Switches!$K$2:'Switches'!$K$60)), LOOKUP(,-SEARCH(" "&amp;Switches!$K$2:'Switches'!$K$60&amp;" "," "&amp;D30&amp;" "),Switches!$K$2:'Switches'!$K$60),"")</f>
        <v>сквоз. провод</v>
      </c>
      <c r="V30" t="str">
        <f>IFERROR(LOOKUP(,-SEARCH(" "&amp;Switches!$L$2:'Switches'!$L$1000&amp;" "," "&amp;F30&amp;" "),Switches!$L$2:'Switches'!$L$1000),"")</f>
        <v/>
      </c>
      <c r="W30" t="str">
        <f>IFERROR(LOOKUP(,-SEARCH(" "&amp;Switches!$M$2:'Switches'!$M$1000&amp;" "," "&amp;L30&amp;" "),Switches!$M$2:'Switches'!$M$1000),"")</f>
        <v/>
      </c>
      <c r="X30">
        <v>0.05</v>
      </c>
      <c r="Y30">
        <f t="shared" si="14"/>
        <v>1.21</v>
      </c>
      <c r="Z30">
        <v>6.3E-2</v>
      </c>
      <c r="AA30">
        <v>2</v>
      </c>
      <c r="AB30">
        <v>2</v>
      </c>
      <c r="AC30">
        <v>0</v>
      </c>
    </row>
    <row r="31" spans="1:29" x14ac:dyDescent="0.25">
      <c r="A31" s="1" t="s">
        <v>29</v>
      </c>
      <c r="B31" s="1" t="s">
        <v>30</v>
      </c>
      <c r="C31" t="str">
        <f t="shared" si="0"/>
        <v>1210 Flood 28Вт</v>
      </c>
      <c r="D31" t="str">
        <f t="shared" si="11"/>
        <v>Flood 28Вт</v>
      </c>
      <c r="E31" t="str">
        <f t="shared" si="12"/>
        <v>28Вт</v>
      </c>
      <c r="F31" t="str">
        <f t="shared" si="1"/>
        <v>28Вт</v>
      </c>
      <c r="G31" t="str">
        <f t="shared" si="2"/>
        <v>28Вт</v>
      </c>
      <c r="H31" t="str">
        <f t="shared" si="16"/>
        <v>28Вт</v>
      </c>
      <c r="I31" t="str">
        <f t="shared" si="13"/>
        <v>28</v>
      </c>
      <c r="J31" t="str">
        <f t="shared" si="4"/>
        <v>28</v>
      </c>
      <c r="K31" t="str">
        <f t="shared" si="5"/>
        <v>P180050</v>
      </c>
      <c r="L31" t="str">
        <f>LOOKUP(,-SEARCH(" "&amp;Switches!$A$2:'Switches'!$A$1000&amp;" "," "&amp;TRIM(B31)&amp;" "),Switches!$A$2:'Switches'!$A$1000)</f>
        <v>Aveline</v>
      </c>
      <c r="M31">
        <f>IFERROR(LOOKUP(,-SEARCH(" "&amp;Switches!$B$2:'Switches'!$B$1000&amp;" "," "&amp;C31&amp;" "),Switches!$B$2:'Switches'!$B$1000), "")</f>
        <v>1210</v>
      </c>
      <c r="N31" t="str">
        <f>LOOKUP(,-SEARCH(" "&amp;Switches!$C$2:'Switches'!$C$1000&amp;" "," "&amp;TRIM(B31)&amp;" "),Switches!$C$2:'Switches'!$C$1000)</f>
        <v>Flood</v>
      </c>
      <c r="O31" t="str">
        <f t="shared" si="15"/>
        <v>Flood.ies</v>
      </c>
      <c r="P31">
        <v>3000</v>
      </c>
      <c r="Q31">
        <f t="shared" si="7"/>
        <v>24</v>
      </c>
      <c r="R31" s="7" t="str">
        <f t="shared" si="8"/>
        <v>28</v>
      </c>
      <c r="S31">
        <v>110</v>
      </c>
      <c r="T31">
        <f t="shared" si="9"/>
        <v>2640</v>
      </c>
      <c r="U31" t="str">
        <f>IF(ISTEXT(LOOKUP(,-SEARCH(" "&amp;Switches!$K$2:'Switches'!$K$60&amp;" "," "&amp;D31&amp;" "),Switches!$K$2:'Switches'!$K$60)), LOOKUP(,-SEARCH(" "&amp;Switches!$K$2:'Switches'!$K$60&amp;" "," "&amp;D31&amp;" "),Switches!$K$2:'Switches'!$K$60),"")</f>
        <v/>
      </c>
      <c r="V31" t="str">
        <f>IFERROR(LOOKUP(,-SEARCH(" "&amp;Switches!$L$2:'Switches'!$L$1000&amp;" "," "&amp;F31&amp;" "),Switches!$L$2:'Switches'!$L$1000),"")</f>
        <v/>
      </c>
      <c r="W31" t="str">
        <f>IFERROR(LOOKUP(,-SEARCH(" "&amp;Switches!$M$2:'Switches'!$M$1000&amp;" "," "&amp;L31&amp;" "),Switches!$M$2:'Switches'!$M$1000),"")</f>
        <v/>
      </c>
      <c r="X31">
        <v>0.05</v>
      </c>
      <c r="Y31">
        <f t="shared" si="14"/>
        <v>1.21</v>
      </c>
      <c r="Z31">
        <v>6.3E-2</v>
      </c>
      <c r="AA31">
        <v>2</v>
      </c>
      <c r="AB31">
        <v>2</v>
      </c>
      <c r="AC31">
        <v>0</v>
      </c>
    </row>
    <row r="32" spans="1:29" x14ac:dyDescent="0.25">
      <c r="A32" s="1" t="s">
        <v>31</v>
      </c>
      <c r="B32" s="1" t="s">
        <v>32</v>
      </c>
      <c r="C32" t="str">
        <f t="shared" si="0"/>
        <v>1210 Flood 28Вт DALI</v>
      </c>
      <c r="D32" t="str">
        <f t="shared" si="11"/>
        <v>Flood 28Вт DALI</v>
      </c>
      <c r="E32" t="str">
        <f t="shared" si="12"/>
        <v>28Вт DALI</v>
      </c>
      <c r="F32" t="str">
        <f t="shared" si="1"/>
        <v>28Вт</v>
      </c>
      <c r="G32" t="str">
        <f t="shared" si="2"/>
        <v>28Вт</v>
      </c>
      <c r="H32" t="str">
        <f t="shared" si="16"/>
        <v>28Вт</v>
      </c>
      <c r="I32" t="str">
        <f t="shared" si="13"/>
        <v>28</v>
      </c>
      <c r="J32" t="str">
        <f t="shared" si="4"/>
        <v>28</v>
      </c>
      <c r="K32" t="str">
        <f t="shared" si="5"/>
        <v>P180050</v>
      </c>
      <c r="L32" t="str">
        <f>LOOKUP(,-SEARCH(" "&amp;Switches!$A$2:'Switches'!$A$1000&amp;" "," "&amp;TRIM(B32)&amp;" "),Switches!$A$2:'Switches'!$A$1000)</f>
        <v>Aveline</v>
      </c>
      <c r="M32">
        <f>IFERROR(LOOKUP(,-SEARCH(" "&amp;Switches!$B$2:'Switches'!$B$1000&amp;" "," "&amp;C32&amp;" "),Switches!$B$2:'Switches'!$B$1000), "")</f>
        <v>1210</v>
      </c>
      <c r="N32" t="str">
        <f>LOOKUP(,-SEARCH(" "&amp;Switches!$C$2:'Switches'!$C$1000&amp;" "," "&amp;TRIM(B32)&amp;" "),Switches!$C$2:'Switches'!$C$1000)</f>
        <v>Flood</v>
      </c>
      <c r="O32" t="str">
        <f t="shared" si="15"/>
        <v>Flood.ies</v>
      </c>
      <c r="P32">
        <v>3000</v>
      </c>
      <c r="Q32">
        <f t="shared" si="7"/>
        <v>24</v>
      </c>
      <c r="R32" s="7" t="str">
        <f t="shared" si="8"/>
        <v>28</v>
      </c>
      <c r="S32">
        <v>110</v>
      </c>
      <c r="T32">
        <f t="shared" si="9"/>
        <v>2640</v>
      </c>
      <c r="U32" t="str">
        <f>IF(ISTEXT(LOOKUP(,-SEARCH(" "&amp;Switches!$K$2:'Switches'!$K$60&amp;" "," "&amp;D32&amp;" "),Switches!$K$2:'Switches'!$K$60)), LOOKUP(,-SEARCH(" "&amp;Switches!$K$2:'Switches'!$K$60&amp;" "," "&amp;D32&amp;" "),Switches!$K$2:'Switches'!$K$60),"")</f>
        <v>DALI</v>
      </c>
      <c r="V32" t="str">
        <f>IFERROR(LOOKUP(,-SEARCH(" "&amp;Switches!$L$2:'Switches'!$L$1000&amp;" "," "&amp;F32&amp;" "),Switches!$L$2:'Switches'!$L$1000),"")</f>
        <v/>
      </c>
      <c r="W32" t="str">
        <f>IFERROR(LOOKUP(,-SEARCH(" "&amp;Switches!$M$2:'Switches'!$M$1000&amp;" "," "&amp;L32&amp;" "),Switches!$M$2:'Switches'!$M$1000),"")</f>
        <v/>
      </c>
      <c r="X32">
        <v>0.05</v>
      </c>
      <c r="Y32">
        <f t="shared" si="14"/>
        <v>1.21</v>
      </c>
      <c r="Z32">
        <v>6.3E-2</v>
      </c>
      <c r="AA32">
        <v>2</v>
      </c>
      <c r="AB32">
        <v>2</v>
      </c>
      <c r="AC32">
        <v>0</v>
      </c>
    </row>
    <row r="33" spans="1:29" x14ac:dyDescent="0.25">
      <c r="A33" s="1" t="s">
        <v>106</v>
      </c>
      <c r="B33" s="1" t="s">
        <v>107</v>
      </c>
      <c r="C33" t="str">
        <f t="shared" si="0"/>
        <v>1210 Flood 28Вт сквоз. провод</v>
      </c>
      <c r="D33" t="str">
        <f t="shared" si="11"/>
        <v>Flood 28Вт сквоз. провод</v>
      </c>
      <c r="E33" t="str">
        <f t="shared" si="12"/>
        <v>28Вт сквоз. провод</v>
      </c>
      <c r="F33" t="str">
        <f t="shared" si="1"/>
        <v>28Вт</v>
      </c>
      <c r="G33" t="str">
        <f t="shared" si="2"/>
        <v>28Вт</v>
      </c>
      <c r="H33" t="str">
        <f t="shared" si="16"/>
        <v>28Вт</v>
      </c>
      <c r="I33" t="str">
        <f t="shared" si="13"/>
        <v>28</v>
      </c>
      <c r="J33" t="str">
        <f t="shared" si="4"/>
        <v>28</v>
      </c>
      <c r="K33" t="str">
        <f t="shared" si="5"/>
        <v>P180050</v>
      </c>
      <c r="L33" t="str">
        <f>LOOKUP(,-SEARCH(" "&amp;Switches!$A$2:'Switches'!$A$1000&amp;" "," "&amp;TRIM(B33)&amp;" "),Switches!$A$2:'Switches'!$A$1000)</f>
        <v>Aveline</v>
      </c>
      <c r="M33">
        <f>IFERROR(LOOKUP(,-SEARCH(" "&amp;Switches!$B$2:'Switches'!$B$1000&amp;" "," "&amp;C33&amp;" "),Switches!$B$2:'Switches'!$B$1000), "")</f>
        <v>1210</v>
      </c>
      <c r="N33" t="str">
        <f>LOOKUP(,-SEARCH(" "&amp;Switches!$C$2:'Switches'!$C$1000&amp;" "," "&amp;TRIM(B33)&amp;" "),Switches!$C$2:'Switches'!$C$1000)</f>
        <v>Flood</v>
      </c>
      <c r="O33" t="str">
        <f t="shared" si="15"/>
        <v>Flood.ies</v>
      </c>
      <c r="P33">
        <v>3000</v>
      </c>
      <c r="Q33">
        <f t="shared" si="7"/>
        <v>24</v>
      </c>
      <c r="R33" s="7" t="str">
        <f t="shared" si="8"/>
        <v>28</v>
      </c>
      <c r="S33">
        <v>110</v>
      </c>
      <c r="T33">
        <f t="shared" si="9"/>
        <v>2640</v>
      </c>
      <c r="U33" t="str">
        <f>IF(ISTEXT(LOOKUP(,-SEARCH(" "&amp;Switches!$K$2:'Switches'!$K$60&amp;" "," "&amp;D33&amp;" "),Switches!$K$2:'Switches'!$K$60)), LOOKUP(,-SEARCH(" "&amp;Switches!$K$2:'Switches'!$K$60&amp;" "," "&amp;D33&amp;" "),Switches!$K$2:'Switches'!$K$60),"")</f>
        <v>сквоз. провод</v>
      </c>
      <c r="V33" t="str">
        <f>IFERROR(LOOKUP(,-SEARCH(" "&amp;Switches!$L$2:'Switches'!$L$1000&amp;" "," "&amp;F33&amp;" "),Switches!$L$2:'Switches'!$L$1000),"")</f>
        <v/>
      </c>
      <c r="W33" t="str">
        <f>IFERROR(LOOKUP(,-SEARCH(" "&amp;Switches!$M$2:'Switches'!$M$1000&amp;" "," "&amp;L33&amp;" "),Switches!$M$2:'Switches'!$M$1000),"")</f>
        <v/>
      </c>
      <c r="X33">
        <v>0.05</v>
      </c>
      <c r="Y33">
        <f t="shared" si="14"/>
        <v>1.21</v>
      </c>
      <c r="Z33">
        <v>6.3E-2</v>
      </c>
      <c r="AA33">
        <v>2</v>
      </c>
      <c r="AB33">
        <v>2</v>
      </c>
      <c r="AC33">
        <v>0</v>
      </c>
    </row>
    <row r="34" spans="1:29" x14ac:dyDescent="0.25">
      <c r="A34" s="1" t="s">
        <v>33</v>
      </c>
      <c r="B34" s="1" t="s">
        <v>34</v>
      </c>
      <c r="C34" t="str">
        <f t="shared" ref="C34:C65" si="17">TRIM(MID(B34,SEARCH(L34,B34)+LEN(L34)+1,500))</f>
        <v>1210 Elliptical 28Вт</v>
      </c>
      <c r="D34" t="str">
        <f t="shared" si="11"/>
        <v>Elliptical 28Вт</v>
      </c>
      <c r="E34" t="str">
        <f t="shared" si="12"/>
        <v>28Вт</v>
      </c>
      <c r="F34" t="str">
        <f t="shared" si="1"/>
        <v>28Вт</v>
      </c>
      <c r="G34" t="str">
        <f t="shared" si="2"/>
        <v>28Вт</v>
      </c>
      <c r="H34" t="str">
        <f t="shared" si="16"/>
        <v>28Вт</v>
      </c>
      <c r="I34" t="str">
        <f t="shared" si="13"/>
        <v>28</v>
      </c>
      <c r="J34" t="str">
        <f t="shared" si="4"/>
        <v>28</v>
      </c>
      <c r="K34" t="str">
        <f t="shared" ref="K34:K66" si="18">LEFT(A34,7)</f>
        <v>P180051</v>
      </c>
      <c r="L34" t="str">
        <f>LOOKUP(,-SEARCH(" "&amp;Switches!$A$2:'Switches'!$A$1000&amp;" "," "&amp;TRIM(B34)&amp;" "),Switches!$A$2:'Switches'!$A$1000)</f>
        <v>Aveline</v>
      </c>
      <c r="M34">
        <f>IFERROR(LOOKUP(,-SEARCH(" "&amp;Switches!$B$2:'Switches'!$B$1000&amp;" "," "&amp;C34&amp;" "),Switches!$B$2:'Switches'!$B$1000), "")</f>
        <v>1210</v>
      </c>
      <c r="N34" t="str">
        <f>LOOKUP(,-SEARCH(" "&amp;Switches!$C$2:'Switches'!$C$1000&amp;" "," "&amp;TRIM(B34)&amp;" "),Switches!$C$2:'Switches'!$C$1000)</f>
        <v>Elliptical</v>
      </c>
      <c r="O34" t="str">
        <f t="shared" si="15"/>
        <v>Elliptical.ies</v>
      </c>
      <c r="P34">
        <v>3000</v>
      </c>
      <c r="Q34">
        <f t="shared" ref="Q34:Q65" si="19">ROUND(M34/310,0)*6</f>
        <v>24</v>
      </c>
      <c r="R34" s="7" t="str">
        <f t="shared" si="8"/>
        <v>28</v>
      </c>
      <c r="S34">
        <v>110</v>
      </c>
      <c r="T34">
        <f t="shared" ref="T34:T65" si="20">Q34*S34</f>
        <v>2640</v>
      </c>
      <c r="U34" t="str">
        <f>IF(ISTEXT(LOOKUP(,-SEARCH(" "&amp;Switches!$K$2:'Switches'!$K$60&amp;" "," "&amp;D34&amp;" "),Switches!$K$2:'Switches'!$K$60)), LOOKUP(,-SEARCH(" "&amp;Switches!$K$2:'Switches'!$K$60&amp;" "," "&amp;D34&amp;" "),Switches!$K$2:'Switches'!$K$60),"")</f>
        <v/>
      </c>
      <c r="V34" t="str">
        <f>IFERROR(LOOKUP(,-SEARCH(" "&amp;Switches!$L$2:'Switches'!$L$1000&amp;" "," "&amp;F34&amp;" "),Switches!$L$2:'Switches'!$L$1000),"")</f>
        <v/>
      </c>
      <c r="W34" t="str">
        <f>IFERROR(LOOKUP(,-SEARCH(" "&amp;Switches!$M$2:'Switches'!$M$1000&amp;" "," "&amp;L34&amp;" "),Switches!$M$2:'Switches'!$M$1000),"")</f>
        <v/>
      </c>
      <c r="X34">
        <v>0.05</v>
      </c>
      <c r="Y34">
        <f t="shared" ref="Y34:Y66" si="21">M34/1000</f>
        <v>1.21</v>
      </c>
      <c r="Z34">
        <v>6.3E-2</v>
      </c>
      <c r="AA34">
        <v>2</v>
      </c>
      <c r="AB34">
        <v>2</v>
      </c>
      <c r="AC34">
        <v>0</v>
      </c>
    </row>
    <row r="35" spans="1:29" x14ac:dyDescent="0.25">
      <c r="A35" s="1" t="s">
        <v>35</v>
      </c>
      <c r="B35" s="1" t="s">
        <v>36</v>
      </c>
      <c r="C35" t="str">
        <f t="shared" si="17"/>
        <v>1210 Elliptical 28Вт DALI</v>
      </c>
      <c r="D35" t="str">
        <f t="shared" ref="D35:D66" si="22">TRIM(REPLACE(C35,SEARCH(M35,C35),LEN(M35),""))</f>
        <v>Elliptical 28Вт DALI</v>
      </c>
      <c r="E35" t="str">
        <f t="shared" si="12"/>
        <v>28Вт DALI</v>
      </c>
      <c r="F35" t="str">
        <f t="shared" si="1"/>
        <v>28Вт</v>
      </c>
      <c r="G35" t="str">
        <f t="shared" si="2"/>
        <v>28Вт</v>
      </c>
      <c r="H35" t="str">
        <f t="shared" si="16"/>
        <v>28Вт</v>
      </c>
      <c r="I35" t="str">
        <f t="shared" si="13"/>
        <v>28</v>
      </c>
      <c r="J35" t="str">
        <f t="shared" si="4"/>
        <v>28</v>
      </c>
      <c r="K35" t="str">
        <f t="shared" si="18"/>
        <v>P180051</v>
      </c>
      <c r="L35" t="str">
        <f>LOOKUP(,-SEARCH(" "&amp;Switches!$A$2:'Switches'!$A$1000&amp;" "," "&amp;TRIM(B35)&amp;" "),Switches!$A$2:'Switches'!$A$1000)</f>
        <v>Aveline</v>
      </c>
      <c r="M35">
        <f>IFERROR(LOOKUP(,-SEARCH(" "&amp;Switches!$B$2:'Switches'!$B$1000&amp;" "," "&amp;C35&amp;" "),Switches!$B$2:'Switches'!$B$1000), "")</f>
        <v>1210</v>
      </c>
      <c r="N35" t="str">
        <f>LOOKUP(,-SEARCH(" "&amp;Switches!$C$2:'Switches'!$C$1000&amp;" "," "&amp;TRIM(B35)&amp;" "),Switches!$C$2:'Switches'!$C$1000)</f>
        <v>Elliptical</v>
      </c>
      <c r="O35" t="str">
        <f t="shared" si="15"/>
        <v>Elliptical.ies</v>
      </c>
      <c r="P35">
        <v>3000</v>
      </c>
      <c r="Q35">
        <f t="shared" si="19"/>
        <v>24</v>
      </c>
      <c r="R35" s="7" t="str">
        <f t="shared" si="8"/>
        <v>28</v>
      </c>
      <c r="S35">
        <v>110</v>
      </c>
      <c r="T35">
        <f t="shared" si="20"/>
        <v>2640</v>
      </c>
      <c r="U35" t="str">
        <f>IF(ISTEXT(LOOKUP(,-SEARCH(" "&amp;Switches!$K$2:'Switches'!$K$60&amp;" "," "&amp;D35&amp;" "),Switches!$K$2:'Switches'!$K$60)), LOOKUP(,-SEARCH(" "&amp;Switches!$K$2:'Switches'!$K$60&amp;" "," "&amp;D35&amp;" "),Switches!$K$2:'Switches'!$K$60),"")</f>
        <v>DALI</v>
      </c>
      <c r="V35" t="str">
        <f>IFERROR(LOOKUP(,-SEARCH(" "&amp;Switches!$L$2:'Switches'!$L$1000&amp;" "," "&amp;F35&amp;" "),Switches!$L$2:'Switches'!$L$1000),"")</f>
        <v/>
      </c>
      <c r="W35" t="str">
        <f>IFERROR(LOOKUP(,-SEARCH(" "&amp;Switches!$M$2:'Switches'!$M$1000&amp;" "," "&amp;L35&amp;" "),Switches!$M$2:'Switches'!$M$1000),"")</f>
        <v/>
      </c>
      <c r="X35">
        <v>0.05</v>
      </c>
      <c r="Y35">
        <f t="shared" si="21"/>
        <v>1.21</v>
      </c>
      <c r="Z35">
        <v>6.3E-2</v>
      </c>
      <c r="AA35">
        <v>2</v>
      </c>
      <c r="AB35">
        <v>2</v>
      </c>
      <c r="AC35">
        <v>0</v>
      </c>
    </row>
    <row r="36" spans="1:29" x14ac:dyDescent="0.25">
      <c r="A36" s="1" t="s">
        <v>108</v>
      </c>
      <c r="B36" s="1" t="s">
        <v>713</v>
      </c>
      <c r="C36" t="str">
        <f t="shared" si="17"/>
        <v>1210 28W Elliptical сквоз. провод</v>
      </c>
      <c r="D36" t="str">
        <f t="shared" si="22"/>
        <v>28W Elliptical сквоз. провод</v>
      </c>
      <c r="E36" t="str">
        <f t="shared" si="12"/>
        <v>28W сквоз. провод</v>
      </c>
      <c r="F36" t="str">
        <f t="shared" si="1"/>
        <v>28W</v>
      </c>
      <c r="G36" t="str">
        <f t="shared" si="2"/>
        <v>28W</v>
      </c>
      <c r="H36" t="str">
        <f t="shared" si="16"/>
        <v>28Вт</v>
      </c>
      <c r="I36" t="str">
        <f t="shared" si="13"/>
        <v>28</v>
      </c>
      <c r="J36" t="str">
        <f t="shared" si="4"/>
        <v>28</v>
      </c>
      <c r="K36" t="str">
        <f t="shared" si="18"/>
        <v>P180051</v>
      </c>
      <c r="L36" t="str">
        <f>LOOKUP(,-SEARCH(" "&amp;Switches!$A$2:'Switches'!$A$1000&amp;" "," "&amp;TRIM(B36)&amp;" "),Switches!$A$2:'Switches'!$A$1000)</f>
        <v>Aveline</v>
      </c>
      <c r="M36">
        <f>IFERROR(LOOKUP(,-SEARCH(" "&amp;Switches!$B$2:'Switches'!$B$1000&amp;" "," "&amp;C36&amp;" "),Switches!$B$2:'Switches'!$B$1000), "")</f>
        <v>1210</v>
      </c>
      <c r="N36" t="str">
        <f>LOOKUP(,-SEARCH(" "&amp;Switches!$C$2:'Switches'!$C$1000&amp;" "," "&amp;TRIM(B36)&amp;" "),Switches!$C$2:'Switches'!$C$1000)</f>
        <v>Elliptical</v>
      </c>
      <c r="O36" t="str">
        <f t="shared" si="15"/>
        <v>Elliptical.ies</v>
      </c>
      <c r="P36">
        <v>3000</v>
      </c>
      <c r="Q36">
        <f t="shared" si="19"/>
        <v>24</v>
      </c>
      <c r="R36" s="7" t="str">
        <f t="shared" si="8"/>
        <v>28</v>
      </c>
      <c r="S36">
        <v>110</v>
      </c>
      <c r="T36">
        <f t="shared" si="20"/>
        <v>2640</v>
      </c>
      <c r="U36" t="str">
        <f>IF(ISTEXT(LOOKUP(,-SEARCH(" "&amp;Switches!$K$2:'Switches'!$K$60&amp;" "," "&amp;D36&amp;" "),Switches!$K$2:'Switches'!$K$60)), LOOKUP(,-SEARCH(" "&amp;Switches!$K$2:'Switches'!$K$60&amp;" "," "&amp;D36&amp;" "),Switches!$K$2:'Switches'!$K$60),"")</f>
        <v>сквоз. провод</v>
      </c>
      <c r="V36" t="str">
        <f>IFERROR(LOOKUP(,-SEARCH(" "&amp;Switches!$L$2:'Switches'!$L$1000&amp;" "," "&amp;F36&amp;" "),Switches!$L$2:'Switches'!$L$1000),"")</f>
        <v/>
      </c>
      <c r="W36" t="str">
        <f>IFERROR(LOOKUP(,-SEARCH(" "&amp;Switches!$M$2:'Switches'!$M$1000&amp;" "," "&amp;L36&amp;" "),Switches!$M$2:'Switches'!$M$1000),"")</f>
        <v/>
      </c>
      <c r="X36">
        <v>0.05</v>
      </c>
      <c r="Y36">
        <f t="shared" si="21"/>
        <v>1.21</v>
      </c>
      <c r="Z36">
        <v>6.3E-2</v>
      </c>
      <c r="AA36">
        <v>2</v>
      </c>
      <c r="AB36">
        <v>2</v>
      </c>
      <c r="AC36">
        <v>0</v>
      </c>
    </row>
    <row r="37" spans="1:29" x14ac:dyDescent="0.25">
      <c r="A37" s="1" t="s">
        <v>109</v>
      </c>
      <c r="B37" s="1" t="s">
        <v>110</v>
      </c>
      <c r="C37" t="str">
        <f t="shared" si="17"/>
        <v>1510 35W Medium</v>
      </c>
      <c r="D37" t="str">
        <f t="shared" si="22"/>
        <v>35W Medium</v>
      </c>
      <c r="E37" t="str">
        <f t="shared" si="12"/>
        <v>35W</v>
      </c>
      <c r="F37" t="str">
        <f t="shared" si="1"/>
        <v>35W</v>
      </c>
      <c r="G37" t="str">
        <f t="shared" si="2"/>
        <v>35W</v>
      </c>
      <c r="H37" t="str">
        <f t="shared" si="16"/>
        <v>35Вт</v>
      </c>
      <c r="I37" t="str">
        <f t="shared" si="13"/>
        <v>35</v>
      </c>
      <c r="J37" t="str">
        <f t="shared" si="4"/>
        <v>35</v>
      </c>
      <c r="K37" t="str">
        <f t="shared" si="18"/>
        <v>P180052</v>
      </c>
      <c r="L37" t="str">
        <f>LOOKUP(,-SEARCH(" "&amp;Switches!$A$2:'Switches'!$A$1000&amp;" "," "&amp;TRIM(B37)&amp;" "),Switches!$A$2:'Switches'!$A$1000)</f>
        <v>Aveline</v>
      </c>
      <c r="M37">
        <f>IFERROR(LOOKUP(,-SEARCH(" "&amp;Switches!$B$2:'Switches'!$B$1000&amp;" "," "&amp;C37&amp;" "),Switches!$B$2:'Switches'!$B$1000), "")</f>
        <v>1510</v>
      </c>
      <c r="N37" t="str">
        <f>LOOKUP(,-SEARCH(" "&amp;Switches!$C$2:'Switches'!$C$1000&amp;" "," "&amp;TRIM(B37)&amp;" "),Switches!$C$2:'Switches'!$C$1000)</f>
        <v>Medium</v>
      </c>
      <c r="O37" t="str">
        <f t="shared" ref="O37:O68" si="23">IF(ISNUMBER(SEARCH("RGBW",B37)), "RGBW-"&amp;N37&amp;"-"&amp;P37&amp;".ies", N37&amp;".ies")</f>
        <v>Medium.ies</v>
      </c>
      <c r="P37">
        <v>3000</v>
      </c>
      <c r="Q37">
        <f t="shared" si="19"/>
        <v>30</v>
      </c>
      <c r="R37" s="7" t="str">
        <f t="shared" si="8"/>
        <v>35</v>
      </c>
      <c r="S37">
        <v>110</v>
      </c>
      <c r="T37">
        <f t="shared" si="20"/>
        <v>3300</v>
      </c>
      <c r="U37" t="str">
        <f>IF(ISTEXT(LOOKUP(,-SEARCH(" "&amp;Switches!$K$2:'Switches'!$K$60&amp;" "," "&amp;D37&amp;" "),Switches!$K$2:'Switches'!$K$60)), LOOKUP(,-SEARCH(" "&amp;Switches!$K$2:'Switches'!$K$60&amp;" "," "&amp;D37&amp;" "),Switches!$K$2:'Switches'!$K$60),"")</f>
        <v/>
      </c>
      <c r="V37" t="str">
        <f>IFERROR(LOOKUP(,-SEARCH(" "&amp;Switches!$L$2:'Switches'!$L$1000&amp;" "," "&amp;F37&amp;" "),Switches!$L$2:'Switches'!$L$1000),"")</f>
        <v/>
      </c>
      <c r="W37" t="str">
        <f>IFERROR(LOOKUP(,-SEARCH(" "&amp;Switches!$M$2:'Switches'!$M$1000&amp;" "," "&amp;L37&amp;" "),Switches!$M$2:'Switches'!$M$1000),"")</f>
        <v/>
      </c>
      <c r="X37">
        <v>0.05</v>
      </c>
      <c r="Y37">
        <f t="shared" si="21"/>
        <v>1.51</v>
      </c>
      <c r="Z37">
        <v>6.3E-2</v>
      </c>
      <c r="AA37">
        <v>2</v>
      </c>
      <c r="AB37">
        <v>2</v>
      </c>
      <c r="AC37">
        <v>0</v>
      </c>
    </row>
    <row r="38" spans="1:29" x14ac:dyDescent="0.25">
      <c r="A38" s="1" t="s">
        <v>180</v>
      </c>
      <c r="B38" s="1" t="s">
        <v>181</v>
      </c>
      <c r="C38" t="str">
        <f t="shared" si="17"/>
        <v>1510 35W Medium DALI</v>
      </c>
      <c r="D38" t="str">
        <f t="shared" si="22"/>
        <v>35W Medium DALI</v>
      </c>
      <c r="E38" t="str">
        <f t="shared" si="12"/>
        <v>35W DALI</v>
      </c>
      <c r="F38" t="str">
        <f t="shared" si="1"/>
        <v>35W</v>
      </c>
      <c r="G38" t="str">
        <f t="shared" si="2"/>
        <v>35W</v>
      </c>
      <c r="H38" t="str">
        <f t="shared" si="16"/>
        <v>35Вт</v>
      </c>
      <c r="I38" t="str">
        <f t="shared" si="13"/>
        <v>35</v>
      </c>
      <c r="J38" t="str">
        <f t="shared" si="4"/>
        <v>35</v>
      </c>
      <c r="K38" t="str">
        <f t="shared" si="18"/>
        <v>P180052</v>
      </c>
      <c r="L38" t="str">
        <f>LOOKUP(,-SEARCH(" "&amp;Switches!$A$2:'Switches'!$A$1000&amp;" "," "&amp;TRIM(B38)&amp;" "),Switches!$A$2:'Switches'!$A$1000)</f>
        <v>Aveline</v>
      </c>
      <c r="M38">
        <f>IFERROR(LOOKUP(,-SEARCH(" "&amp;Switches!$B$2:'Switches'!$B$1000&amp;" "," "&amp;C38&amp;" "),Switches!$B$2:'Switches'!$B$1000), "")</f>
        <v>1510</v>
      </c>
      <c r="N38" t="str">
        <f>LOOKUP(,-SEARCH(" "&amp;Switches!$C$2:'Switches'!$C$1000&amp;" "," "&amp;TRIM(B38)&amp;" "),Switches!$C$2:'Switches'!$C$1000)</f>
        <v>Medium</v>
      </c>
      <c r="O38" t="str">
        <f t="shared" si="23"/>
        <v>Medium.ies</v>
      </c>
      <c r="P38">
        <v>3000</v>
      </c>
      <c r="Q38">
        <f t="shared" si="19"/>
        <v>30</v>
      </c>
      <c r="R38" s="7" t="str">
        <f t="shared" si="8"/>
        <v>35</v>
      </c>
      <c r="S38">
        <v>110</v>
      </c>
      <c r="T38">
        <f t="shared" si="20"/>
        <v>3300</v>
      </c>
      <c r="U38" t="str">
        <f>IF(ISTEXT(LOOKUP(,-SEARCH(" "&amp;Switches!$K$2:'Switches'!$K$60&amp;" "," "&amp;D38&amp;" "),Switches!$K$2:'Switches'!$K$60)), LOOKUP(,-SEARCH(" "&amp;Switches!$K$2:'Switches'!$K$60&amp;" "," "&amp;D38&amp;" "),Switches!$K$2:'Switches'!$K$60),"")</f>
        <v>DALI</v>
      </c>
      <c r="V38" t="str">
        <f>IFERROR(LOOKUP(,-SEARCH(" "&amp;Switches!$L$2:'Switches'!$L$1000&amp;" "," "&amp;F38&amp;" "),Switches!$L$2:'Switches'!$L$1000),"")</f>
        <v/>
      </c>
      <c r="W38" t="str">
        <f>IFERROR(LOOKUP(,-SEARCH(" "&amp;Switches!$M$2:'Switches'!$M$1000&amp;" "," "&amp;L38&amp;" "),Switches!$M$2:'Switches'!$M$1000),"")</f>
        <v/>
      </c>
      <c r="X38">
        <v>0.05</v>
      </c>
      <c r="Y38">
        <f t="shared" si="21"/>
        <v>1.51</v>
      </c>
      <c r="Z38">
        <v>6.3E-2</v>
      </c>
      <c r="AA38">
        <v>2</v>
      </c>
      <c r="AB38">
        <v>2</v>
      </c>
      <c r="AC38">
        <v>0</v>
      </c>
    </row>
    <row r="39" spans="1:29" x14ac:dyDescent="0.25">
      <c r="A39" s="1" t="s">
        <v>111</v>
      </c>
      <c r="B39" s="1" t="s">
        <v>719</v>
      </c>
      <c r="C39" t="str">
        <f t="shared" si="17"/>
        <v>1510 35W Medium сквоз. провод</v>
      </c>
      <c r="D39" t="str">
        <f t="shared" si="22"/>
        <v>35W Medium сквоз. провод</v>
      </c>
      <c r="E39" t="str">
        <f t="shared" si="12"/>
        <v>35W сквоз. провод</v>
      </c>
      <c r="F39" t="str">
        <f t="shared" si="1"/>
        <v>35W</v>
      </c>
      <c r="G39" t="str">
        <f t="shared" si="2"/>
        <v>35W</v>
      </c>
      <c r="H39" t="str">
        <f t="shared" si="16"/>
        <v>35Вт</v>
      </c>
      <c r="I39" t="str">
        <f t="shared" si="13"/>
        <v>35</v>
      </c>
      <c r="J39" t="str">
        <f t="shared" si="4"/>
        <v>35</v>
      </c>
      <c r="K39" t="str">
        <f t="shared" si="18"/>
        <v>P180052</v>
      </c>
      <c r="L39" t="str">
        <f>LOOKUP(,-SEARCH(" "&amp;Switches!$A$2:'Switches'!$A$1000&amp;" "," "&amp;TRIM(B39)&amp;" "),Switches!$A$2:'Switches'!$A$1000)</f>
        <v>Aveline</v>
      </c>
      <c r="M39">
        <f>IFERROR(LOOKUP(,-SEARCH(" "&amp;Switches!$B$2:'Switches'!$B$1000&amp;" "," "&amp;C39&amp;" "),Switches!$B$2:'Switches'!$B$1000), "")</f>
        <v>1510</v>
      </c>
      <c r="N39" t="str">
        <f>LOOKUP(,-SEARCH(" "&amp;Switches!$C$2:'Switches'!$C$1000&amp;" "," "&amp;TRIM(B39)&amp;" "),Switches!$C$2:'Switches'!$C$1000)</f>
        <v>Medium</v>
      </c>
      <c r="O39" t="str">
        <f t="shared" si="23"/>
        <v>Medium.ies</v>
      </c>
      <c r="P39">
        <v>3000</v>
      </c>
      <c r="Q39">
        <f t="shared" si="19"/>
        <v>30</v>
      </c>
      <c r="R39" s="7" t="str">
        <f t="shared" si="8"/>
        <v>35</v>
      </c>
      <c r="S39">
        <v>110</v>
      </c>
      <c r="T39">
        <f t="shared" si="20"/>
        <v>3300</v>
      </c>
      <c r="U39" t="str">
        <f>IF(ISTEXT(LOOKUP(,-SEARCH(" "&amp;Switches!$K$2:'Switches'!$K$60&amp;" "," "&amp;D39&amp;" "),Switches!$K$2:'Switches'!$K$60)), LOOKUP(,-SEARCH(" "&amp;Switches!$K$2:'Switches'!$K$60&amp;" "," "&amp;D39&amp;" "),Switches!$K$2:'Switches'!$K$60),"")</f>
        <v>сквоз. провод</v>
      </c>
      <c r="V39" t="str">
        <f>IFERROR(LOOKUP(,-SEARCH(" "&amp;Switches!$L$2:'Switches'!$L$1000&amp;" "," "&amp;F39&amp;" "),Switches!$L$2:'Switches'!$L$1000),"")</f>
        <v/>
      </c>
      <c r="W39" t="str">
        <f>IFERROR(LOOKUP(,-SEARCH(" "&amp;Switches!$M$2:'Switches'!$M$1000&amp;" "," "&amp;L39&amp;" "),Switches!$M$2:'Switches'!$M$1000),"")</f>
        <v/>
      </c>
      <c r="X39">
        <v>0.05</v>
      </c>
      <c r="Y39">
        <f t="shared" si="21"/>
        <v>1.51</v>
      </c>
      <c r="Z39">
        <v>6.3E-2</v>
      </c>
      <c r="AA39">
        <v>2</v>
      </c>
      <c r="AB39">
        <v>2</v>
      </c>
      <c r="AC39">
        <v>0</v>
      </c>
    </row>
    <row r="40" spans="1:29" x14ac:dyDescent="0.25">
      <c r="A40" s="1" t="s">
        <v>37</v>
      </c>
      <c r="B40" s="1" t="s">
        <v>38</v>
      </c>
      <c r="C40" t="str">
        <f t="shared" si="17"/>
        <v>1510 Flood 35Вт</v>
      </c>
      <c r="D40" t="str">
        <f t="shared" si="22"/>
        <v>Flood 35Вт</v>
      </c>
      <c r="E40" t="str">
        <f t="shared" si="12"/>
        <v>35Вт</v>
      </c>
      <c r="F40" t="str">
        <f t="shared" si="1"/>
        <v>35Вт</v>
      </c>
      <c r="G40" t="str">
        <f t="shared" si="2"/>
        <v>35Вт</v>
      </c>
      <c r="H40" t="str">
        <f t="shared" si="16"/>
        <v>35Вт</v>
      </c>
      <c r="I40" t="str">
        <f t="shared" si="13"/>
        <v>35</v>
      </c>
      <c r="J40" t="str">
        <f t="shared" si="4"/>
        <v>35</v>
      </c>
      <c r="K40" t="str">
        <f t="shared" si="18"/>
        <v>P180053</v>
      </c>
      <c r="L40" t="str">
        <f>LOOKUP(,-SEARCH(" "&amp;Switches!$A$2:'Switches'!$A$1000&amp;" "," "&amp;TRIM(B40)&amp;" "),Switches!$A$2:'Switches'!$A$1000)</f>
        <v>Aveline</v>
      </c>
      <c r="M40">
        <f>IFERROR(LOOKUP(,-SEARCH(" "&amp;Switches!$B$2:'Switches'!$B$1000&amp;" "," "&amp;C40&amp;" "),Switches!$B$2:'Switches'!$B$1000), "")</f>
        <v>1510</v>
      </c>
      <c r="N40" t="str">
        <f>LOOKUP(,-SEARCH(" "&amp;Switches!$C$2:'Switches'!$C$1000&amp;" "," "&amp;TRIM(B40)&amp;" "),Switches!$C$2:'Switches'!$C$1000)</f>
        <v>Flood</v>
      </c>
      <c r="O40" t="str">
        <f t="shared" si="23"/>
        <v>Flood.ies</v>
      </c>
      <c r="P40">
        <v>3000</v>
      </c>
      <c r="Q40">
        <f t="shared" si="19"/>
        <v>30</v>
      </c>
      <c r="R40" s="7" t="str">
        <f t="shared" si="8"/>
        <v>35</v>
      </c>
      <c r="S40">
        <v>110</v>
      </c>
      <c r="T40">
        <f t="shared" si="20"/>
        <v>3300</v>
      </c>
      <c r="U40" t="str">
        <f>IF(ISTEXT(LOOKUP(,-SEARCH(" "&amp;Switches!$K$2:'Switches'!$K$60&amp;" "," "&amp;D40&amp;" "),Switches!$K$2:'Switches'!$K$60)), LOOKUP(,-SEARCH(" "&amp;Switches!$K$2:'Switches'!$K$60&amp;" "," "&amp;D40&amp;" "),Switches!$K$2:'Switches'!$K$60),"")</f>
        <v/>
      </c>
      <c r="V40" t="str">
        <f>IFERROR(LOOKUP(,-SEARCH(" "&amp;Switches!$L$2:'Switches'!$L$1000&amp;" "," "&amp;F40&amp;" "),Switches!$L$2:'Switches'!$L$1000),"")</f>
        <v/>
      </c>
      <c r="W40" t="str">
        <f>IFERROR(LOOKUP(,-SEARCH(" "&amp;Switches!$M$2:'Switches'!$M$1000&amp;" "," "&amp;L40&amp;" "),Switches!$M$2:'Switches'!$M$1000),"")</f>
        <v/>
      </c>
      <c r="X40">
        <v>0.05</v>
      </c>
      <c r="Y40">
        <f t="shared" si="21"/>
        <v>1.51</v>
      </c>
      <c r="Z40">
        <v>6.3E-2</v>
      </c>
      <c r="AA40">
        <v>2</v>
      </c>
      <c r="AB40">
        <v>2</v>
      </c>
      <c r="AC40">
        <v>0</v>
      </c>
    </row>
    <row r="41" spans="1:29" x14ac:dyDescent="0.25">
      <c r="A41" s="1" t="s">
        <v>39</v>
      </c>
      <c r="B41" s="1" t="s">
        <v>40</v>
      </c>
      <c r="C41" t="str">
        <f t="shared" si="17"/>
        <v>1510 Flood 35Вт DALI</v>
      </c>
      <c r="D41" t="str">
        <f t="shared" si="22"/>
        <v>Flood 35Вт DALI</v>
      </c>
      <c r="E41" t="str">
        <f t="shared" si="12"/>
        <v>35Вт DALI</v>
      </c>
      <c r="F41" t="str">
        <f t="shared" si="1"/>
        <v>35Вт</v>
      </c>
      <c r="G41" t="str">
        <f t="shared" si="2"/>
        <v>35Вт</v>
      </c>
      <c r="H41" t="str">
        <f t="shared" si="16"/>
        <v>35Вт</v>
      </c>
      <c r="I41" t="str">
        <f t="shared" si="13"/>
        <v>35</v>
      </c>
      <c r="J41" t="str">
        <f t="shared" si="4"/>
        <v>35</v>
      </c>
      <c r="K41" t="str">
        <f t="shared" si="18"/>
        <v>P180053</v>
      </c>
      <c r="L41" t="str">
        <f>LOOKUP(,-SEARCH(" "&amp;Switches!$A$2:'Switches'!$A$1000&amp;" "," "&amp;TRIM(B41)&amp;" "),Switches!$A$2:'Switches'!$A$1000)</f>
        <v>Aveline</v>
      </c>
      <c r="M41">
        <f>IFERROR(LOOKUP(,-SEARCH(" "&amp;Switches!$B$2:'Switches'!$B$1000&amp;" "," "&amp;C41&amp;" "),Switches!$B$2:'Switches'!$B$1000), "")</f>
        <v>1510</v>
      </c>
      <c r="N41" t="str">
        <f>LOOKUP(,-SEARCH(" "&amp;Switches!$C$2:'Switches'!$C$1000&amp;" "," "&amp;TRIM(B41)&amp;" "),Switches!$C$2:'Switches'!$C$1000)</f>
        <v>Flood</v>
      </c>
      <c r="O41" t="str">
        <f t="shared" si="23"/>
        <v>Flood.ies</v>
      </c>
      <c r="P41">
        <v>3000</v>
      </c>
      <c r="Q41">
        <f t="shared" si="19"/>
        <v>30</v>
      </c>
      <c r="R41" s="7" t="str">
        <f t="shared" si="8"/>
        <v>35</v>
      </c>
      <c r="S41">
        <v>110</v>
      </c>
      <c r="T41">
        <f t="shared" si="20"/>
        <v>3300</v>
      </c>
      <c r="U41" t="str">
        <f>IF(ISTEXT(LOOKUP(,-SEARCH(" "&amp;Switches!$K$2:'Switches'!$K$60&amp;" "," "&amp;D41&amp;" "),Switches!$K$2:'Switches'!$K$60)), LOOKUP(,-SEARCH(" "&amp;Switches!$K$2:'Switches'!$K$60&amp;" "," "&amp;D41&amp;" "),Switches!$K$2:'Switches'!$K$60),"")</f>
        <v>DALI</v>
      </c>
      <c r="V41" t="str">
        <f>IFERROR(LOOKUP(,-SEARCH(" "&amp;Switches!$L$2:'Switches'!$L$1000&amp;" "," "&amp;F41&amp;" "),Switches!$L$2:'Switches'!$L$1000),"")</f>
        <v/>
      </c>
      <c r="W41" t="str">
        <f>IFERROR(LOOKUP(,-SEARCH(" "&amp;Switches!$M$2:'Switches'!$M$1000&amp;" "," "&amp;L41&amp;" "),Switches!$M$2:'Switches'!$M$1000),"")</f>
        <v/>
      </c>
      <c r="X41">
        <v>0.05</v>
      </c>
      <c r="Y41">
        <f t="shared" si="21"/>
        <v>1.51</v>
      </c>
      <c r="Z41">
        <v>6.3E-2</v>
      </c>
      <c r="AA41">
        <v>2</v>
      </c>
      <c r="AB41">
        <v>2</v>
      </c>
      <c r="AC41">
        <v>0</v>
      </c>
    </row>
    <row r="42" spans="1:29" x14ac:dyDescent="0.25">
      <c r="A42" s="1" t="s">
        <v>112</v>
      </c>
      <c r="B42" s="1" t="s">
        <v>113</v>
      </c>
      <c r="C42" t="str">
        <f t="shared" si="17"/>
        <v>1510 Flood 35Вт сквоз. провод</v>
      </c>
      <c r="D42" t="str">
        <f t="shared" si="22"/>
        <v>Flood 35Вт сквоз. провод</v>
      </c>
      <c r="E42" t="str">
        <f t="shared" si="12"/>
        <v>35Вт сквоз. провод</v>
      </c>
      <c r="F42" t="str">
        <f t="shared" si="1"/>
        <v>35Вт</v>
      </c>
      <c r="G42" t="str">
        <f t="shared" si="2"/>
        <v>35Вт</v>
      </c>
      <c r="H42" t="str">
        <f t="shared" si="16"/>
        <v>35Вт</v>
      </c>
      <c r="I42" t="str">
        <f t="shared" si="13"/>
        <v>35</v>
      </c>
      <c r="J42" t="str">
        <f t="shared" si="4"/>
        <v>35</v>
      </c>
      <c r="K42" t="str">
        <f t="shared" si="18"/>
        <v>P180053</v>
      </c>
      <c r="L42" t="str">
        <f>LOOKUP(,-SEARCH(" "&amp;Switches!$A$2:'Switches'!$A$1000&amp;" "," "&amp;TRIM(B42)&amp;" "),Switches!$A$2:'Switches'!$A$1000)</f>
        <v>Aveline</v>
      </c>
      <c r="M42">
        <f>IFERROR(LOOKUP(,-SEARCH(" "&amp;Switches!$B$2:'Switches'!$B$1000&amp;" "," "&amp;C42&amp;" "),Switches!$B$2:'Switches'!$B$1000), "")</f>
        <v>1510</v>
      </c>
      <c r="N42" t="str">
        <f>LOOKUP(,-SEARCH(" "&amp;Switches!$C$2:'Switches'!$C$1000&amp;" "," "&amp;TRIM(B42)&amp;" "),Switches!$C$2:'Switches'!$C$1000)</f>
        <v>Flood</v>
      </c>
      <c r="O42" t="str">
        <f t="shared" si="23"/>
        <v>Flood.ies</v>
      </c>
      <c r="P42">
        <v>3000</v>
      </c>
      <c r="Q42">
        <f t="shared" si="19"/>
        <v>30</v>
      </c>
      <c r="R42" s="7" t="str">
        <f t="shared" si="8"/>
        <v>35</v>
      </c>
      <c r="S42">
        <v>110</v>
      </c>
      <c r="T42">
        <f t="shared" si="20"/>
        <v>3300</v>
      </c>
      <c r="U42" t="str">
        <f>IF(ISTEXT(LOOKUP(,-SEARCH(" "&amp;Switches!$K$2:'Switches'!$K$60&amp;" "," "&amp;D42&amp;" "),Switches!$K$2:'Switches'!$K$60)), LOOKUP(,-SEARCH(" "&amp;Switches!$K$2:'Switches'!$K$60&amp;" "," "&amp;D42&amp;" "),Switches!$K$2:'Switches'!$K$60),"")</f>
        <v>сквоз. провод</v>
      </c>
      <c r="V42" t="str">
        <f>IFERROR(LOOKUP(,-SEARCH(" "&amp;Switches!$L$2:'Switches'!$L$1000&amp;" "," "&amp;F42&amp;" "),Switches!$L$2:'Switches'!$L$1000),"")</f>
        <v/>
      </c>
      <c r="W42" t="str">
        <f>IFERROR(LOOKUP(,-SEARCH(" "&amp;Switches!$M$2:'Switches'!$M$1000&amp;" "," "&amp;L42&amp;" "),Switches!$M$2:'Switches'!$M$1000),"")</f>
        <v/>
      </c>
      <c r="X42">
        <v>0.05</v>
      </c>
      <c r="Y42">
        <f t="shared" si="21"/>
        <v>1.51</v>
      </c>
      <c r="Z42">
        <v>6.3E-2</v>
      </c>
      <c r="AA42">
        <v>2</v>
      </c>
      <c r="AB42">
        <v>2</v>
      </c>
      <c r="AC42">
        <v>0</v>
      </c>
    </row>
    <row r="43" spans="1:29" x14ac:dyDescent="0.25">
      <c r="A43" s="1" t="s">
        <v>41</v>
      </c>
      <c r="B43" s="1" t="s">
        <v>42</v>
      </c>
      <c r="C43" t="str">
        <f t="shared" si="17"/>
        <v>1510 35W Elliptical</v>
      </c>
      <c r="D43" t="str">
        <f t="shared" si="22"/>
        <v>35W Elliptical</v>
      </c>
      <c r="E43" t="str">
        <f t="shared" si="12"/>
        <v>35W</v>
      </c>
      <c r="F43" t="str">
        <f t="shared" si="1"/>
        <v>35W</v>
      </c>
      <c r="G43" t="str">
        <f t="shared" si="2"/>
        <v>35W</v>
      </c>
      <c r="H43" t="str">
        <f t="shared" si="16"/>
        <v>35Вт</v>
      </c>
      <c r="I43" t="str">
        <f t="shared" si="13"/>
        <v>35</v>
      </c>
      <c r="J43" t="str">
        <f t="shared" si="4"/>
        <v>35</v>
      </c>
      <c r="K43" t="str">
        <f t="shared" si="18"/>
        <v>P180054</v>
      </c>
      <c r="L43" t="str">
        <f>LOOKUP(,-SEARCH(" "&amp;Switches!$A$2:'Switches'!$A$1000&amp;" "," "&amp;TRIM(B43)&amp;" "),Switches!$A$2:'Switches'!$A$1000)</f>
        <v>Aveline</v>
      </c>
      <c r="M43">
        <f>IFERROR(LOOKUP(,-SEARCH(" "&amp;Switches!$B$2:'Switches'!$B$1000&amp;" "," "&amp;C43&amp;" "),Switches!$B$2:'Switches'!$B$1000), "")</f>
        <v>1510</v>
      </c>
      <c r="N43" t="str">
        <f>LOOKUP(,-SEARCH(" "&amp;Switches!$C$2:'Switches'!$C$1000&amp;" "," "&amp;TRIM(B43)&amp;" "),Switches!$C$2:'Switches'!$C$1000)</f>
        <v>Elliptical</v>
      </c>
      <c r="O43" t="str">
        <f t="shared" si="23"/>
        <v>Elliptical.ies</v>
      </c>
      <c r="P43">
        <v>3000</v>
      </c>
      <c r="Q43">
        <f t="shared" si="19"/>
        <v>30</v>
      </c>
      <c r="R43" s="7" t="str">
        <f t="shared" si="8"/>
        <v>35</v>
      </c>
      <c r="S43">
        <v>110</v>
      </c>
      <c r="T43">
        <f t="shared" si="20"/>
        <v>3300</v>
      </c>
      <c r="U43" t="str">
        <f>IF(ISTEXT(LOOKUP(,-SEARCH(" "&amp;Switches!$K$2:'Switches'!$K$60&amp;" "," "&amp;D43&amp;" "),Switches!$K$2:'Switches'!$K$60)), LOOKUP(,-SEARCH(" "&amp;Switches!$K$2:'Switches'!$K$60&amp;" "," "&amp;D43&amp;" "),Switches!$K$2:'Switches'!$K$60),"")</f>
        <v/>
      </c>
      <c r="V43" t="str">
        <f>IFERROR(LOOKUP(,-SEARCH(" "&amp;Switches!$L$2:'Switches'!$L$1000&amp;" "," "&amp;F43&amp;" "),Switches!$L$2:'Switches'!$L$1000),"")</f>
        <v/>
      </c>
      <c r="W43" t="str">
        <f>IFERROR(LOOKUP(,-SEARCH(" "&amp;Switches!$M$2:'Switches'!$M$1000&amp;" "," "&amp;L43&amp;" "),Switches!$M$2:'Switches'!$M$1000),"")</f>
        <v/>
      </c>
      <c r="X43">
        <v>0.05</v>
      </c>
      <c r="Y43">
        <f t="shared" si="21"/>
        <v>1.51</v>
      </c>
      <c r="Z43">
        <v>6.3E-2</v>
      </c>
      <c r="AA43">
        <v>2</v>
      </c>
      <c r="AB43">
        <v>2</v>
      </c>
      <c r="AC43">
        <v>0</v>
      </c>
    </row>
    <row r="44" spans="1:29" x14ac:dyDescent="0.25">
      <c r="A44" s="1" t="s">
        <v>43</v>
      </c>
      <c r="B44" s="1" t="s">
        <v>44</v>
      </c>
      <c r="C44" t="str">
        <f t="shared" si="17"/>
        <v>1510 35W Elliptical DALI</v>
      </c>
      <c r="D44" t="str">
        <f t="shared" si="22"/>
        <v>35W Elliptical DALI</v>
      </c>
      <c r="E44" t="str">
        <f t="shared" si="12"/>
        <v>35W DALI</v>
      </c>
      <c r="F44" t="str">
        <f t="shared" si="1"/>
        <v>35W</v>
      </c>
      <c r="G44" t="str">
        <f t="shared" si="2"/>
        <v>35W</v>
      </c>
      <c r="H44" t="str">
        <f t="shared" si="16"/>
        <v>35Вт</v>
      </c>
      <c r="I44" t="str">
        <f t="shared" si="13"/>
        <v>35</v>
      </c>
      <c r="J44" t="str">
        <f t="shared" si="4"/>
        <v>35</v>
      </c>
      <c r="K44" t="str">
        <f t="shared" si="18"/>
        <v>P180054</v>
      </c>
      <c r="L44" t="str">
        <f>LOOKUP(,-SEARCH(" "&amp;Switches!$A$2:'Switches'!$A$1000&amp;" "," "&amp;TRIM(B44)&amp;" "),Switches!$A$2:'Switches'!$A$1000)</f>
        <v>Aveline</v>
      </c>
      <c r="M44">
        <f>IFERROR(LOOKUP(,-SEARCH(" "&amp;Switches!$B$2:'Switches'!$B$1000&amp;" "," "&amp;C44&amp;" "),Switches!$B$2:'Switches'!$B$1000), "")</f>
        <v>1510</v>
      </c>
      <c r="N44" t="str">
        <f>LOOKUP(,-SEARCH(" "&amp;Switches!$C$2:'Switches'!$C$1000&amp;" "," "&amp;TRIM(B44)&amp;" "),Switches!$C$2:'Switches'!$C$1000)</f>
        <v>Elliptical</v>
      </c>
      <c r="O44" t="str">
        <f t="shared" si="23"/>
        <v>Elliptical.ies</v>
      </c>
      <c r="P44">
        <v>3000</v>
      </c>
      <c r="Q44">
        <f t="shared" si="19"/>
        <v>30</v>
      </c>
      <c r="R44" s="7" t="str">
        <f t="shared" si="8"/>
        <v>35</v>
      </c>
      <c r="S44">
        <v>110</v>
      </c>
      <c r="T44">
        <f t="shared" si="20"/>
        <v>3300</v>
      </c>
      <c r="U44" t="str">
        <f>IF(ISTEXT(LOOKUP(,-SEARCH(" "&amp;Switches!$K$2:'Switches'!$K$60&amp;" "," "&amp;D44&amp;" "),Switches!$K$2:'Switches'!$K$60)), LOOKUP(,-SEARCH(" "&amp;Switches!$K$2:'Switches'!$K$60&amp;" "," "&amp;D44&amp;" "),Switches!$K$2:'Switches'!$K$60),"")</f>
        <v>DALI</v>
      </c>
      <c r="V44" t="str">
        <f>IFERROR(LOOKUP(,-SEARCH(" "&amp;Switches!$L$2:'Switches'!$L$1000&amp;" "," "&amp;F44&amp;" "),Switches!$L$2:'Switches'!$L$1000),"")</f>
        <v/>
      </c>
      <c r="W44" t="str">
        <f>IFERROR(LOOKUP(,-SEARCH(" "&amp;Switches!$M$2:'Switches'!$M$1000&amp;" "," "&amp;L44&amp;" "),Switches!$M$2:'Switches'!$M$1000),"")</f>
        <v/>
      </c>
      <c r="X44">
        <v>0.05</v>
      </c>
      <c r="Y44">
        <f t="shared" si="21"/>
        <v>1.51</v>
      </c>
      <c r="Z44">
        <v>6.3E-2</v>
      </c>
      <c r="AA44">
        <v>2</v>
      </c>
      <c r="AB44">
        <v>2</v>
      </c>
      <c r="AC44">
        <v>0</v>
      </c>
    </row>
    <row r="45" spans="1:29" x14ac:dyDescent="0.25">
      <c r="A45" s="1" t="s">
        <v>114</v>
      </c>
      <c r="B45" s="1" t="s">
        <v>720</v>
      </c>
      <c r="C45" t="str">
        <f t="shared" si="17"/>
        <v>1510 35W Elliptical сквоз. провод</v>
      </c>
      <c r="D45" t="str">
        <f t="shared" si="22"/>
        <v>35W Elliptical сквоз. провод</v>
      </c>
      <c r="E45" t="str">
        <f t="shared" si="12"/>
        <v>35W сквоз. провод</v>
      </c>
      <c r="F45" t="str">
        <f t="shared" si="1"/>
        <v>35W</v>
      </c>
      <c r="G45" t="str">
        <f t="shared" si="2"/>
        <v>35W</v>
      </c>
      <c r="H45" t="str">
        <f t="shared" si="16"/>
        <v>35Вт</v>
      </c>
      <c r="I45" t="str">
        <f t="shared" si="13"/>
        <v>35</v>
      </c>
      <c r="J45" t="str">
        <f t="shared" si="4"/>
        <v>35</v>
      </c>
      <c r="K45" t="str">
        <f t="shared" si="18"/>
        <v>P180054</v>
      </c>
      <c r="L45" t="str">
        <f>LOOKUP(,-SEARCH(" "&amp;Switches!$A$2:'Switches'!$A$1000&amp;" "," "&amp;TRIM(B45)&amp;" "),Switches!$A$2:'Switches'!$A$1000)</f>
        <v>Aveline</v>
      </c>
      <c r="M45">
        <f>IFERROR(LOOKUP(,-SEARCH(" "&amp;Switches!$B$2:'Switches'!$B$1000&amp;" "," "&amp;C45&amp;" "),Switches!$B$2:'Switches'!$B$1000), "")</f>
        <v>1510</v>
      </c>
      <c r="N45" t="str">
        <f>LOOKUP(,-SEARCH(" "&amp;Switches!$C$2:'Switches'!$C$1000&amp;" "," "&amp;TRIM(B45)&amp;" "),Switches!$C$2:'Switches'!$C$1000)</f>
        <v>Elliptical</v>
      </c>
      <c r="O45" t="str">
        <f t="shared" si="23"/>
        <v>Elliptical.ies</v>
      </c>
      <c r="P45">
        <v>3000</v>
      </c>
      <c r="Q45">
        <f t="shared" si="19"/>
        <v>30</v>
      </c>
      <c r="R45" s="7" t="str">
        <f t="shared" si="8"/>
        <v>35</v>
      </c>
      <c r="S45">
        <v>110</v>
      </c>
      <c r="T45">
        <f t="shared" si="20"/>
        <v>3300</v>
      </c>
      <c r="U45" t="str">
        <f>IF(ISTEXT(LOOKUP(,-SEARCH(" "&amp;Switches!$K$2:'Switches'!$K$60&amp;" "," "&amp;D45&amp;" "),Switches!$K$2:'Switches'!$K$60)), LOOKUP(,-SEARCH(" "&amp;Switches!$K$2:'Switches'!$K$60&amp;" "," "&amp;D45&amp;" "),Switches!$K$2:'Switches'!$K$60),"")</f>
        <v>сквоз. провод</v>
      </c>
      <c r="V45" t="str">
        <f>IFERROR(LOOKUP(,-SEARCH(" "&amp;Switches!$L$2:'Switches'!$L$1000&amp;" "," "&amp;F45&amp;" "),Switches!$L$2:'Switches'!$L$1000),"")</f>
        <v/>
      </c>
      <c r="W45" t="str">
        <f>IFERROR(LOOKUP(,-SEARCH(" "&amp;Switches!$M$2:'Switches'!$M$1000&amp;" "," "&amp;L45&amp;" "),Switches!$M$2:'Switches'!$M$1000),"")</f>
        <v/>
      </c>
      <c r="X45">
        <v>0.05</v>
      </c>
      <c r="Y45">
        <f t="shared" si="21"/>
        <v>1.51</v>
      </c>
      <c r="Z45">
        <v>6.3E-2</v>
      </c>
      <c r="AA45">
        <v>2</v>
      </c>
      <c r="AB45">
        <v>2</v>
      </c>
      <c r="AC45">
        <v>0</v>
      </c>
    </row>
    <row r="46" spans="1:29" x14ac:dyDescent="0.25">
      <c r="A46" s="1" t="s">
        <v>45</v>
      </c>
      <c r="B46" s="1" t="s">
        <v>46</v>
      </c>
      <c r="C46" t="str">
        <f t="shared" si="17"/>
        <v>310 Spot 7Вт</v>
      </c>
      <c r="D46" t="str">
        <f t="shared" si="22"/>
        <v>Spot 7Вт</v>
      </c>
      <c r="E46" t="str">
        <f t="shared" si="12"/>
        <v>7Вт</v>
      </c>
      <c r="F46" t="str">
        <f t="shared" si="1"/>
        <v>7Вт</v>
      </c>
      <c r="G46" t="str">
        <f t="shared" si="2"/>
        <v>7Вт</v>
      </c>
      <c r="H46" t="str">
        <f t="shared" si="16"/>
        <v>7Вт</v>
      </c>
      <c r="I46" t="str">
        <f t="shared" si="13"/>
        <v>7</v>
      </c>
      <c r="J46" t="str">
        <f t="shared" si="4"/>
        <v>7</v>
      </c>
      <c r="K46" t="str">
        <f t="shared" si="18"/>
        <v>P180160</v>
      </c>
      <c r="L46" t="str">
        <f>LOOKUP(,-SEARCH(" "&amp;Switches!$A$2:'Switches'!$A$1000&amp;" "," "&amp;TRIM(B46)&amp;" "),Switches!$A$2:'Switches'!$A$1000)</f>
        <v>Aveline</v>
      </c>
      <c r="M46">
        <f>IFERROR(LOOKUP(,-SEARCH(" "&amp;Switches!$B$2:'Switches'!$B$1000&amp;" "," "&amp;C46&amp;" "),Switches!$B$2:'Switches'!$B$1000), "")</f>
        <v>310</v>
      </c>
      <c r="N46" t="str">
        <f>LOOKUP(,-SEARCH(" "&amp;Switches!$C$2:'Switches'!$C$1000&amp;" "," "&amp;TRIM(B46)&amp;" "),Switches!$C$2:'Switches'!$C$1000)</f>
        <v>Spot</v>
      </c>
      <c r="O46" t="str">
        <f t="shared" si="23"/>
        <v>Spot.ies</v>
      </c>
      <c r="P46">
        <v>3000</v>
      </c>
      <c r="Q46">
        <f t="shared" si="19"/>
        <v>6</v>
      </c>
      <c r="R46" s="7" t="str">
        <f t="shared" si="8"/>
        <v>7</v>
      </c>
      <c r="S46">
        <v>110</v>
      </c>
      <c r="T46">
        <f t="shared" si="20"/>
        <v>660</v>
      </c>
      <c r="U46" t="str">
        <f>IF(ISTEXT(LOOKUP(,-SEARCH(" "&amp;Switches!$K$2:'Switches'!$K$60&amp;" "," "&amp;D46&amp;" "),Switches!$K$2:'Switches'!$K$60)), LOOKUP(,-SEARCH(" "&amp;Switches!$K$2:'Switches'!$K$60&amp;" "," "&amp;D46&amp;" "),Switches!$K$2:'Switches'!$K$60),"")</f>
        <v/>
      </c>
      <c r="V46" t="str">
        <f>IFERROR(LOOKUP(,-SEARCH(" "&amp;Switches!$L$2:'Switches'!$L$1000&amp;" "," "&amp;F46&amp;" "),Switches!$L$2:'Switches'!$L$1000),"")</f>
        <v/>
      </c>
      <c r="W46" t="str">
        <f>IFERROR(LOOKUP(,-SEARCH(" "&amp;Switches!$M$2:'Switches'!$M$1000&amp;" "," "&amp;L46&amp;" "),Switches!$M$2:'Switches'!$M$1000),"")</f>
        <v/>
      </c>
      <c r="X46">
        <v>0.05</v>
      </c>
      <c r="Y46">
        <f t="shared" si="21"/>
        <v>0.31</v>
      </c>
      <c r="Z46">
        <v>6.3E-2</v>
      </c>
      <c r="AA46">
        <v>2</v>
      </c>
      <c r="AB46">
        <v>2</v>
      </c>
      <c r="AC46">
        <v>0</v>
      </c>
    </row>
    <row r="47" spans="1:29" x14ac:dyDescent="0.25">
      <c r="A47" s="1" t="s">
        <v>47</v>
      </c>
      <c r="B47" s="1" t="s">
        <v>48</v>
      </c>
      <c r="C47" t="str">
        <f t="shared" si="17"/>
        <v>310 Spot 7Вт DALI</v>
      </c>
      <c r="D47" t="str">
        <f t="shared" si="22"/>
        <v>Spot 7Вт DALI</v>
      </c>
      <c r="E47" t="str">
        <f t="shared" si="12"/>
        <v>7Вт DALI</v>
      </c>
      <c r="F47" t="str">
        <f t="shared" si="1"/>
        <v>7Вт</v>
      </c>
      <c r="G47" t="str">
        <f t="shared" si="2"/>
        <v>7Вт</v>
      </c>
      <c r="H47" t="str">
        <f t="shared" si="16"/>
        <v>7Вт</v>
      </c>
      <c r="I47" t="str">
        <f t="shared" si="13"/>
        <v>7</v>
      </c>
      <c r="J47" t="str">
        <f t="shared" si="4"/>
        <v>7</v>
      </c>
      <c r="K47" t="str">
        <f t="shared" si="18"/>
        <v>P180160</v>
      </c>
      <c r="L47" t="str">
        <f>LOOKUP(,-SEARCH(" "&amp;Switches!$A$2:'Switches'!$A$1000&amp;" "," "&amp;TRIM(B47)&amp;" "),Switches!$A$2:'Switches'!$A$1000)</f>
        <v>Aveline</v>
      </c>
      <c r="M47">
        <f>IFERROR(LOOKUP(,-SEARCH(" "&amp;Switches!$B$2:'Switches'!$B$1000&amp;" "," "&amp;C47&amp;" "),Switches!$B$2:'Switches'!$B$1000), "")</f>
        <v>310</v>
      </c>
      <c r="N47" t="str">
        <f>LOOKUP(,-SEARCH(" "&amp;Switches!$C$2:'Switches'!$C$1000&amp;" "," "&amp;TRIM(B47)&amp;" "),Switches!$C$2:'Switches'!$C$1000)</f>
        <v>Spot</v>
      </c>
      <c r="O47" t="str">
        <f t="shared" si="23"/>
        <v>Spot.ies</v>
      </c>
      <c r="P47">
        <v>3000</v>
      </c>
      <c r="Q47">
        <f t="shared" si="19"/>
        <v>6</v>
      </c>
      <c r="R47" s="7" t="str">
        <f t="shared" si="8"/>
        <v>7</v>
      </c>
      <c r="S47">
        <v>110</v>
      </c>
      <c r="T47">
        <f t="shared" si="20"/>
        <v>660</v>
      </c>
      <c r="U47" t="str">
        <f>IF(ISTEXT(LOOKUP(,-SEARCH(" "&amp;Switches!$K$2:'Switches'!$K$60&amp;" "," "&amp;D47&amp;" "),Switches!$K$2:'Switches'!$K$60)), LOOKUP(,-SEARCH(" "&amp;Switches!$K$2:'Switches'!$K$60&amp;" "," "&amp;D47&amp;" "),Switches!$K$2:'Switches'!$K$60),"")</f>
        <v>DALI</v>
      </c>
      <c r="V47" t="str">
        <f>IFERROR(LOOKUP(,-SEARCH(" "&amp;Switches!$L$2:'Switches'!$L$1000&amp;" "," "&amp;F47&amp;" "),Switches!$L$2:'Switches'!$L$1000),"")</f>
        <v/>
      </c>
      <c r="W47" t="str">
        <f>IFERROR(LOOKUP(,-SEARCH(" "&amp;Switches!$M$2:'Switches'!$M$1000&amp;" "," "&amp;L47&amp;" "),Switches!$M$2:'Switches'!$M$1000),"")</f>
        <v/>
      </c>
      <c r="X47">
        <v>0.05</v>
      </c>
      <c r="Y47">
        <f t="shared" si="21"/>
        <v>0.31</v>
      </c>
      <c r="Z47">
        <v>6.3E-2</v>
      </c>
      <c r="AA47">
        <v>2</v>
      </c>
      <c r="AB47">
        <v>2</v>
      </c>
      <c r="AC47">
        <v>0</v>
      </c>
    </row>
    <row r="48" spans="1:29" x14ac:dyDescent="0.25">
      <c r="A48" s="1" t="s">
        <v>115</v>
      </c>
      <c r="B48" s="1" t="s">
        <v>725</v>
      </c>
      <c r="C48" t="str">
        <f t="shared" si="17"/>
        <v>310 Spot 7Вт сквоз. Провод</v>
      </c>
      <c r="D48" t="str">
        <f t="shared" si="22"/>
        <v>Spot 7Вт сквоз. Провод</v>
      </c>
      <c r="E48" t="str">
        <f t="shared" si="12"/>
        <v>7Вт сквоз. Провод</v>
      </c>
      <c r="F48" t="str">
        <f t="shared" si="1"/>
        <v>7Вт</v>
      </c>
      <c r="G48" t="str">
        <f t="shared" si="2"/>
        <v>7Вт</v>
      </c>
      <c r="H48" t="str">
        <f t="shared" si="16"/>
        <v>7Вт</v>
      </c>
      <c r="I48" t="str">
        <f t="shared" si="13"/>
        <v>7</v>
      </c>
      <c r="J48" t="str">
        <f t="shared" si="4"/>
        <v>7</v>
      </c>
      <c r="K48" t="str">
        <f t="shared" si="18"/>
        <v>P180160</v>
      </c>
      <c r="L48" t="str">
        <f>LOOKUP(,-SEARCH(" "&amp;Switches!$A$2:'Switches'!$A$1000&amp;" "," "&amp;TRIM(B48)&amp;" "),Switches!$A$2:'Switches'!$A$1000)</f>
        <v>Aveline</v>
      </c>
      <c r="M48">
        <f>IFERROR(LOOKUP(,-SEARCH(" "&amp;Switches!$B$2:'Switches'!$B$1000&amp;" "," "&amp;C48&amp;" "),Switches!$B$2:'Switches'!$B$1000), "")</f>
        <v>310</v>
      </c>
      <c r="N48" t="str">
        <f>LOOKUP(,-SEARCH(" "&amp;Switches!$C$2:'Switches'!$C$1000&amp;" "," "&amp;TRIM(B48)&amp;" "),Switches!$C$2:'Switches'!$C$1000)</f>
        <v>Spot</v>
      </c>
      <c r="O48" t="str">
        <f t="shared" si="23"/>
        <v>Spot.ies</v>
      </c>
      <c r="P48">
        <v>3000</v>
      </c>
      <c r="Q48">
        <f t="shared" si="19"/>
        <v>6</v>
      </c>
      <c r="R48" s="7" t="str">
        <f t="shared" si="8"/>
        <v>7</v>
      </c>
      <c r="S48">
        <v>110</v>
      </c>
      <c r="T48">
        <f t="shared" si="20"/>
        <v>660</v>
      </c>
      <c r="U48" t="str">
        <f>IF(ISTEXT(LOOKUP(,-SEARCH(" "&amp;Switches!$K$2:'Switches'!$K$60&amp;" "," "&amp;D48&amp;" "),Switches!$K$2:'Switches'!$K$60)), LOOKUP(,-SEARCH(" "&amp;Switches!$K$2:'Switches'!$K$60&amp;" "," "&amp;D48&amp;" "),Switches!$K$2:'Switches'!$K$60),"")</f>
        <v>сквоз. провод</v>
      </c>
      <c r="V48" t="str">
        <f>IFERROR(LOOKUP(,-SEARCH(" "&amp;Switches!$L$2:'Switches'!$L$1000&amp;" "," "&amp;F48&amp;" "),Switches!$L$2:'Switches'!$L$1000),"")</f>
        <v/>
      </c>
      <c r="W48" t="str">
        <f>IFERROR(LOOKUP(,-SEARCH(" "&amp;Switches!$M$2:'Switches'!$M$1000&amp;" "," "&amp;L48&amp;" "),Switches!$M$2:'Switches'!$M$1000),"")</f>
        <v/>
      </c>
      <c r="X48">
        <v>0.05</v>
      </c>
      <c r="Y48">
        <f t="shared" si="21"/>
        <v>0.31</v>
      </c>
      <c r="Z48">
        <v>6.3E-2</v>
      </c>
      <c r="AA48">
        <v>2</v>
      </c>
      <c r="AB48">
        <v>2</v>
      </c>
      <c r="AC48">
        <v>0</v>
      </c>
    </row>
    <row r="49" spans="1:29" x14ac:dyDescent="0.25">
      <c r="A49" s="1" t="s">
        <v>49</v>
      </c>
      <c r="B49" s="1" t="s">
        <v>50</v>
      </c>
      <c r="C49" t="str">
        <f t="shared" si="17"/>
        <v>610 Spot 14Вт</v>
      </c>
      <c r="D49" t="str">
        <f t="shared" si="22"/>
        <v>Spot 14Вт</v>
      </c>
      <c r="E49" t="str">
        <f t="shared" si="12"/>
        <v>14Вт</v>
      </c>
      <c r="F49" t="str">
        <f t="shared" si="1"/>
        <v>14Вт</v>
      </c>
      <c r="G49" t="str">
        <f t="shared" si="2"/>
        <v>14Вт</v>
      </c>
      <c r="H49" t="str">
        <f t="shared" si="16"/>
        <v>14Вт</v>
      </c>
      <c r="I49" t="str">
        <f t="shared" si="13"/>
        <v>14</v>
      </c>
      <c r="J49" t="str">
        <f t="shared" si="4"/>
        <v>14</v>
      </c>
      <c r="K49" t="str">
        <f t="shared" si="18"/>
        <v>P180161</v>
      </c>
      <c r="L49" t="str">
        <f>LOOKUP(,-SEARCH(" "&amp;Switches!$A$2:'Switches'!$A$1000&amp;" "," "&amp;TRIM(B49)&amp;" "),Switches!$A$2:'Switches'!$A$1000)</f>
        <v>Aveline</v>
      </c>
      <c r="M49">
        <f>IFERROR(LOOKUP(,-SEARCH(" "&amp;Switches!$B$2:'Switches'!$B$1000&amp;" "," "&amp;C49&amp;" "),Switches!$B$2:'Switches'!$B$1000), "")</f>
        <v>610</v>
      </c>
      <c r="N49" t="str">
        <f>LOOKUP(,-SEARCH(" "&amp;Switches!$C$2:'Switches'!$C$1000&amp;" "," "&amp;TRIM(B49)&amp;" "),Switches!$C$2:'Switches'!$C$1000)</f>
        <v>Spot</v>
      </c>
      <c r="O49" t="str">
        <f t="shared" si="23"/>
        <v>Spot.ies</v>
      </c>
      <c r="P49">
        <v>3000</v>
      </c>
      <c r="Q49">
        <f t="shared" si="19"/>
        <v>12</v>
      </c>
      <c r="R49" s="7" t="str">
        <f t="shared" si="8"/>
        <v>14</v>
      </c>
      <c r="S49">
        <v>110</v>
      </c>
      <c r="T49">
        <f t="shared" si="20"/>
        <v>1320</v>
      </c>
      <c r="U49" t="str">
        <f>IF(ISTEXT(LOOKUP(,-SEARCH(" "&amp;Switches!$K$2:'Switches'!$K$60&amp;" "," "&amp;D49&amp;" "),Switches!$K$2:'Switches'!$K$60)), LOOKUP(,-SEARCH(" "&amp;Switches!$K$2:'Switches'!$K$60&amp;" "," "&amp;D49&amp;" "),Switches!$K$2:'Switches'!$K$60),"")</f>
        <v/>
      </c>
      <c r="V49" t="str">
        <f>IFERROR(LOOKUP(,-SEARCH(" "&amp;Switches!$L$2:'Switches'!$L$1000&amp;" "," "&amp;F49&amp;" "),Switches!$L$2:'Switches'!$L$1000),"")</f>
        <v/>
      </c>
      <c r="W49" t="str">
        <f>IFERROR(LOOKUP(,-SEARCH(" "&amp;Switches!$M$2:'Switches'!$M$1000&amp;" "," "&amp;L49&amp;" "),Switches!$M$2:'Switches'!$M$1000),"")</f>
        <v/>
      </c>
      <c r="X49">
        <v>0.05</v>
      </c>
      <c r="Y49">
        <f t="shared" si="21"/>
        <v>0.61</v>
      </c>
      <c r="Z49">
        <v>6.3E-2</v>
      </c>
      <c r="AA49">
        <v>2</v>
      </c>
      <c r="AB49">
        <v>2</v>
      </c>
      <c r="AC49">
        <v>0</v>
      </c>
    </row>
    <row r="50" spans="1:29" x14ac:dyDescent="0.25">
      <c r="A50" s="1" t="s">
        <v>51</v>
      </c>
      <c r="B50" s="1" t="s">
        <v>52</v>
      </c>
      <c r="C50" t="str">
        <f t="shared" si="17"/>
        <v>610 Spot 14Вт DALI</v>
      </c>
      <c r="D50" t="str">
        <f t="shared" si="22"/>
        <v>Spot 14Вт DALI</v>
      </c>
      <c r="E50" t="str">
        <f t="shared" si="12"/>
        <v>14Вт DALI</v>
      </c>
      <c r="F50" t="str">
        <f t="shared" si="1"/>
        <v>14Вт</v>
      </c>
      <c r="G50" t="str">
        <f t="shared" si="2"/>
        <v>14Вт</v>
      </c>
      <c r="H50" t="str">
        <f t="shared" si="16"/>
        <v>14Вт</v>
      </c>
      <c r="I50" t="str">
        <f t="shared" si="13"/>
        <v>14</v>
      </c>
      <c r="J50" t="str">
        <f t="shared" si="4"/>
        <v>14</v>
      </c>
      <c r="K50" t="str">
        <f t="shared" si="18"/>
        <v>P180161</v>
      </c>
      <c r="L50" t="str">
        <f>LOOKUP(,-SEARCH(" "&amp;Switches!$A$2:'Switches'!$A$1000&amp;" "," "&amp;TRIM(B50)&amp;" "),Switches!$A$2:'Switches'!$A$1000)</f>
        <v>Aveline</v>
      </c>
      <c r="M50">
        <f>IFERROR(LOOKUP(,-SEARCH(" "&amp;Switches!$B$2:'Switches'!$B$1000&amp;" "," "&amp;C50&amp;" "),Switches!$B$2:'Switches'!$B$1000), "")</f>
        <v>610</v>
      </c>
      <c r="N50" t="str">
        <f>LOOKUP(,-SEARCH(" "&amp;Switches!$C$2:'Switches'!$C$1000&amp;" "," "&amp;TRIM(B50)&amp;" "),Switches!$C$2:'Switches'!$C$1000)</f>
        <v>Spot</v>
      </c>
      <c r="O50" t="str">
        <f t="shared" si="23"/>
        <v>Spot.ies</v>
      </c>
      <c r="P50">
        <v>3000</v>
      </c>
      <c r="Q50">
        <f t="shared" si="19"/>
        <v>12</v>
      </c>
      <c r="R50" s="7" t="str">
        <f t="shared" si="8"/>
        <v>14</v>
      </c>
      <c r="S50">
        <v>110</v>
      </c>
      <c r="T50">
        <f t="shared" si="20"/>
        <v>1320</v>
      </c>
      <c r="U50" t="str">
        <f>IF(ISTEXT(LOOKUP(,-SEARCH(" "&amp;Switches!$K$2:'Switches'!$K$60&amp;" "," "&amp;D50&amp;" "),Switches!$K$2:'Switches'!$K$60)), LOOKUP(,-SEARCH(" "&amp;Switches!$K$2:'Switches'!$K$60&amp;" "," "&amp;D50&amp;" "),Switches!$K$2:'Switches'!$K$60),"")</f>
        <v>DALI</v>
      </c>
      <c r="V50" t="str">
        <f>IFERROR(LOOKUP(,-SEARCH(" "&amp;Switches!$L$2:'Switches'!$L$1000&amp;" "," "&amp;F50&amp;" "),Switches!$L$2:'Switches'!$L$1000),"")</f>
        <v/>
      </c>
      <c r="W50" t="str">
        <f>IFERROR(LOOKUP(,-SEARCH(" "&amp;Switches!$M$2:'Switches'!$M$1000&amp;" "," "&amp;L50&amp;" "),Switches!$M$2:'Switches'!$M$1000),"")</f>
        <v/>
      </c>
      <c r="X50">
        <v>0.05</v>
      </c>
      <c r="Y50">
        <f t="shared" si="21"/>
        <v>0.61</v>
      </c>
      <c r="Z50">
        <v>6.3E-2</v>
      </c>
      <c r="AA50">
        <v>2</v>
      </c>
      <c r="AB50">
        <v>2</v>
      </c>
      <c r="AC50">
        <v>0</v>
      </c>
    </row>
    <row r="51" spans="1:29" x14ac:dyDescent="0.25">
      <c r="A51" s="1" t="s">
        <v>116</v>
      </c>
      <c r="B51" s="1" t="s">
        <v>714</v>
      </c>
      <c r="C51" t="str">
        <f t="shared" si="17"/>
        <v>610 Spot 14Вт сквоз. провод</v>
      </c>
      <c r="D51" t="str">
        <f t="shared" si="22"/>
        <v>Spot 14Вт сквоз. провод</v>
      </c>
      <c r="E51" t="str">
        <f t="shared" si="12"/>
        <v>14Вт сквоз. провод</v>
      </c>
      <c r="F51" t="str">
        <f t="shared" si="1"/>
        <v>14Вт</v>
      </c>
      <c r="G51" t="str">
        <f t="shared" si="2"/>
        <v>14Вт</v>
      </c>
      <c r="H51" t="str">
        <f t="shared" si="16"/>
        <v>14Вт</v>
      </c>
      <c r="I51" t="str">
        <f t="shared" si="13"/>
        <v>14</v>
      </c>
      <c r="J51" t="str">
        <f t="shared" si="4"/>
        <v>14</v>
      </c>
      <c r="K51" t="str">
        <f t="shared" si="18"/>
        <v>P180161</v>
      </c>
      <c r="L51" t="str">
        <f>LOOKUP(,-SEARCH(" "&amp;Switches!$A$2:'Switches'!$A$1000&amp;" "," "&amp;TRIM(B51)&amp;" "),Switches!$A$2:'Switches'!$A$1000)</f>
        <v>Aveline</v>
      </c>
      <c r="M51">
        <f>IFERROR(LOOKUP(,-SEARCH(" "&amp;Switches!$B$2:'Switches'!$B$1000&amp;" "," "&amp;C51&amp;" "),Switches!$B$2:'Switches'!$B$1000), "")</f>
        <v>610</v>
      </c>
      <c r="N51" t="str">
        <f>LOOKUP(,-SEARCH(" "&amp;Switches!$C$2:'Switches'!$C$1000&amp;" "," "&amp;TRIM(B51)&amp;" "),Switches!$C$2:'Switches'!$C$1000)</f>
        <v>Spot</v>
      </c>
      <c r="O51" t="str">
        <f t="shared" si="23"/>
        <v>Spot.ies</v>
      </c>
      <c r="P51">
        <v>3000</v>
      </c>
      <c r="Q51">
        <f t="shared" si="19"/>
        <v>12</v>
      </c>
      <c r="R51" s="7" t="str">
        <f t="shared" si="8"/>
        <v>14</v>
      </c>
      <c r="S51">
        <v>110</v>
      </c>
      <c r="T51">
        <f t="shared" si="20"/>
        <v>1320</v>
      </c>
      <c r="U51" t="str">
        <f>IF(ISTEXT(LOOKUP(,-SEARCH(" "&amp;Switches!$K$2:'Switches'!$K$60&amp;" "," "&amp;D51&amp;" "),Switches!$K$2:'Switches'!$K$60)), LOOKUP(,-SEARCH(" "&amp;Switches!$K$2:'Switches'!$K$60&amp;" "," "&amp;D51&amp;" "),Switches!$K$2:'Switches'!$K$60),"")</f>
        <v>сквоз. провод</v>
      </c>
      <c r="V51" t="str">
        <f>IFERROR(LOOKUP(,-SEARCH(" "&amp;Switches!$L$2:'Switches'!$L$1000&amp;" "," "&amp;F51&amp;" "),Switches!$L$2:'Switches'!$L$1000),"")</f>
        <v/>
      </c>
      <c r="W51" t="str">
        <f>IFERROR(LOOKUP(,-SEARCH(" "&amp;Switches!$M$2:'Switches'!$M$1000&amp;" "," "&amp;L51&amp;" "),Switches!$M$2:'Switches'!$M$1000),"")</f>
        <v/>
      </c>
      <c r="X51">
        <v>0.05</v>
      </c>
      <c r="Y51">
        <f t="shared" si="21"/>
        <v>0.61</v>
      </c>
      <c r="Z51">
        <v>6.3E-2</v>
      </c>
      <c r="AA51">
        <v>2</v>
      </c>
      <c r="AB51">
        <v>2</v>
      </c>
      <c r="AC51">
        <v>0</v>
      </c>
    </row>
    <row r="52" spans="1:29" x14ac:dyDescent="0.25">
      <c r="A52" s="1" t="s">
        <v>53</v>
      </c>
      <c r="B52" s="1" t="s">
        <v>54</v>
      </c>
      <c r="C52" t="str">
        <f t="shared" si="17"/>
        <v>910 Spot 21Вт</v>
      </c>
      <c r="D52" t="str">
        <f t="shared" si="22"/>
        <v>Spot 21Вт</v>
      </c>
      <c r="E52" t="str">
        <f t="shared" si="12"/>
        <v>21Вт</v>
      </c>
      <c r="F52" t="str">
        <f t="shared" si="1"/>
        <v>21Вт</v>
      </c>
      <c r="G52" t="str">
        <f t="shared" si="2"/>
        <v>21Вт</v>
      </c>
      <c r="H52" t="str">
        <f t="shared" si="16"/>
        <v>21Вт</v>
      </c>
      <c r="I52" t="str">
        <f t="shared" si="13"/>
        <v>21</v>
      </c>
      <c r="J52" t="str">
        <f t="shared" si="4"/>
        <v>21</v>
      </c>
      <c r="K52" t="str">
        <f t="shared" si="18"/>
        <v>P180162</v>
      </c>
      <c r="L52" t="str">
        <f>LOOKUP(,-SEARCH(" "&amp;Switches!$A$2:'Switches'!$A$1000&amp;" "," "&amp;TRIM(B52)&amp;" "),Switches!$A$2:'Switches'!$A$1000)</f>
        <v>Aveline</v>
      </c>
      <c r="M52">
        <f>IFERROR(LOOKUP(,-SEARCH(" "&amp;Switches!$B$2:'Switches'!$B$1000&amp;" "," "&amp;C52&amp;" "),Switches!$B$2:'Switches'!$B$1000), "")</f>
        <v>910</v>
      </c>
      <c r="N52" t="str">
        <f>LOOKUP(,-SEARCH(" "&amp;Switches!$C$2:'Switches'!$C$1000&amp;" "," "&amp;TRIM(B52)&amp;" "),Switches!$C$2:'Switches'!$C$1000)</f>
        <v>Spot</v>
      </c>
      <c r="O52" t="str">
        <f t="shared" si="23"/>
        <v>Spot.ies</v>
      </c>
      <c r="P52">
        <v>3000</v>
      </c>
      <c r="Q52">
        <f t="shared" si="19"/>
        <v>18</v>
      </c>
      <c r="R52" s="7" t="str">
        <f t="shared" si="8"/>
        <v>21</v>
      </c>
      <c r="S52">
        <v>110</v>
      </c>
      <c r="T52">
        <f t="shared" si="20"/>
        <v>1980</v>
      </c>
      <c r="U52" t="str">
        <f>IF(ISTEXT(LOOKUP(,-SEARCH(" "&amp;Switches!$K$2:'Switches'!$K$60&amp;" "," "&amp;D52&amp;" "),Switches!$K$2:'Switches'!$K$60)), LOOKUP(,-SEARCH(" "&amp;Switches!$K$2:'Switches'!$K$60&amp;" "," "&amp;D52&amp;" "),Switches!$K$2:'Switches'!$K$60),"")</f>
        <v/>
      </c>
      <c r="V52" t="str">
        <f>IFERROR(LOOKUP(,-SEARCH(" "&amp;Switches!$L$2:'Switches'!$L$1000&amp;" "," "&amp;F52&amp;" "),Switches!$L$2:'Switches'!$L$1000),"")</f>
        <v/>
      </c>
      <c r="W52" t="str">
        <f>IFERROR(LOOKUP(,-SEARCH(" "&amp;Switches!$M$2:'Switches'!$M$1000&amp;" "," "&amp;L52&amp;" "),Switches!$M$2:'Switches'!$M$1000),"")</f>
        <v/>
      </c>
      <c r="X52">
        <v>0.05</v>
      </c>
      <c r="Y52">
        <f t="shared" si="21"/>
        <v>0.91</v>
      </c>
      <c r="Z52">
        <v>6.3E-2</v>
      </c>
      <c r="AA52">
        <v>2</v>
      </c>
      <c r="AB52">
        <v>2</v>
      </c>
      <c r="AC52">
        <v>0</v>
      </c>
    </row>
    <row r="53" spans="1:29" x14ac:dyDescent="0.25">
      <c r="A53" s="1" t="s">
        <v>55</v>
      </c>
      <c r="B53" s="1" t="s">
        <v>56</v>
      </c>
      <c r="C53" t="str">
        <f t="shared" si="17"/>
        <v>910 Spot 21Вт DALI</v>
      </c>
      <c r="D53" t="str">
        <f t="shared" si="22"/>
        <v>Spot 21Вт DALI</v>
      </c>
      <c r="E53" t="str">
        <f t="shared" si="12"/>
        <v>21Вт DALI</v>
      </c>
      <c r="F53" t="str">
        <f t="shared" si="1"/>
        <v>21Вт</v>
      </c>
      <c r="G53" t="str">
        <f t="shared" si="2"/>
        <v>21Вт</v>
      </c>
      <c r="H53" t="str">
        <f t="shared" si="16"/>
        <v>21Вт</v>
      </c>
      <c r="I53" t="str">
        <f t="shared" si="13"/>
        <v>21</v>
      </c>
      <c r="J53" t="str">
        <f t="shared" si="4"/>
        <v>21</v>
      </c>
      <c r="K53" t="str">
        <f t="shared" si="18"/>
        <v>P180162</v>
      </c>
      <c r="L53" t="str">
        <f>LOOKUP(,-SEARCH(" "&amp;Switches!$A$2:'Switches'!$A$1000&amp;" "," "&amp;TRIM(B53)&amp;" "),Switches!$A$2:'Switches'!$A$1000)</f>
        <v>Aveline</v>
      </c>
      <c r="M53">
        <f>IFERROR(LOOKUP(,-SEARCH(" "&amp;Switches!$B$2:'Switches'!$B$1000&amp;" "," "&amp;C53&amp;" "),Switches!$B$2:'Switches'!$B$1000), "")</f>
        <v>910</v>
      </c>
      <c r="N53" t="str">
        <f>LOOKUP(,-SEARCH(" "&amp;Switches!$C$2:'Switches'!$C$1000&amp;" "," "&amp;TRIM(B53)&amp;" "),Switches!$C$2:'Switches'!$C$1000)</f>
        <v>Spot</v>
      </c>
      <c r="O53" t="str">
        <f t="shared" si="23"/>
        <v>Spot.ies</v>
      </c>
      <c r="P53">
        <v>3000</v>
      </c>
      <c r="Q53">
        <f t="shared" si="19"/>
        <v>18</v>
      </c>
      <c r="R53" s="7" t="str">
        <f t="shared" si="8"/>
        <v>21</v>
      </c>
      <c r="S53">
        <v>110</v>
      </c>
      <c r="T53">
        <f t="shared" si="20"/>
        <v>1980</v>
      </c>
      <c r="U53" t="str">
        <f>IF(ISTEXT(LOOKUP(,-SEARCH(" "&amp;Switches!$K$2:'Switches'!$K$60&amp;" "," "&amp;D53&amp;" "),Switches!$K$2:'Switches'!$K$60)), LOOKUP(,-SEARCH(" "&amp;Switches!$K$2:'Switches'!$K$60&amp;" "," "&amp;D53&amp;" "),Switches!$K$2:'Switches'!$K$60),"")</f>
        <v>DALI</v>
      </c>
      <c r="V53" t="str">
        <f>IFERROR(LOOKUP(,-SEARCH(" "&amp;Switches!$L$2:'Switches'!$L$1000&amp;" "," "&amp;F53&amp;" "),Switches!$L$2:'Switches'!$L$1000),"")</f>
        <v/>
      </c>
      <c r="W53" t="str">
        <f>IFERROR(LOOKUP(,-SEARCH(" "&amp;Switches!$M$2:'Switches'!$M$1000&amp;" "," "&amp;L53&amp;" "),Switches!$M$2:'Switches'!$M$1000),"")</f>
        <v/>
      </c>
      <c r="X53">
        <v>0.05</v>
      </c>
      <c r="Y53">
        <f t="shared" si="21"/>
        <v>0.91</v>
      </c>
      <c r="Z53">
        <v>6.3E-2</v>
      </c>
      <c r="AA53">
        <v>2</v>
      </c>
      <c r="AB53">
        <v>2</v>
      </c>
      <c r="AC53">
        <v>0</v>
      </c>
    </row>
    <row r="54" spans="1:29" x14ac:dyDescent="0.25">
      <c r="A54" s="1" t="s">
        <v>117</v>
      </c>
      <c r="B54" s="1" t="s">
        <v>721</v>
      </c>
      <c r="C54" t="str">
        <f t="shared" si="17"/>
        <v>910 Spot 21Вт сквоз. провод</v>
      </c>
      <c r="D54" t="str">
        <f t="shared" si="22"/>
        <v>Spot 21Вт сквоз. провод</v>
      </c>
      <c r="E54" t="str">
        <f t="shared" si="12"/>
        <v>21Вт сквоз. провод</v>
      </c>
      <c r="F54" t="str">
        <f t="shared" si="1"/>
        <v>21Вт</v>
      </c>
      <c r="G54" t="str">
        <f t="shared" si="2"/>
        <v>21Вт</v>
      </c>
      <c r="H54" t="str">
        <f t="shared" si="16"/>
        <v>21Вт</v>
      </c>
      <c r="I54" t="str">
        <f t="shared" si="13"/>
        <v>21</v>
      </c>
      <c r="J54" t="str">
        <f t="shared" si="4"/>
        <v>21</v>
      </c>
      <c r="K54" t="str">
        <f t="shared" si="18"/>
        <v>P180162</v>
      </c>
      <c r="L54" t="str">
        <f>LOOKUP(,-SEARCH(" "&amp;Switches!$A$2:'Switches'!$A$1000&amp;" "," "&amp;TRIM(B54)&amp;" "),Switches!$A$2:'Switches'!$A$1000)</f>
        <v>Aveline</v>
      </c>
      <c r="M54">
        <f>IFERROR(LOOKUP(,-SEARCH(" "&amp;Switches!$B$2:'Switches'!$B$1000&amp;" "," "&amp;C54&amp;" "),Switches!$B$2:'Switches'!$B$1000), "")</f>
        <v>910</v>
      </c>
      <c r="N54" t="str">
        <f>LOOKUP(,-SEARCH(" "&amp;Switches!$C$2:'Switches'!$C$1000&amp;" "," "&amp;TRIM(B54)&amp;" "),Switches!$C$2:'Switches'!$C$1000)</f>
        <v>Spot</v>
      </c>
      <c r="O54" t="str">
        <f t="shared" si="23"/>
        <v>Spot.ies</v>
      </c>
      <c r="P54">
        <v>3000</v>
      </c>
      <c r="Q54">
        <f t="shared" si="19"/>
        <v>18</v>
      </c>
      <c r="R54" s="7" t="str">
        <f t="shared" si="8"/>
        <v>21</v>
      </c>
      <c r="S54">
        <v>110</v>
      </c>
      <c r="T54">
        <f t="shared" si="20"/>
        <v>1980</v>
      </c>
      <c r="U54" t="str">
        <f>IF(ISTEXT(LOOKUP(,-SEARCH(" "&amp;Switches!$K$2:'Switches'!$K$60&amp;" "," "&amp;D54&amp;" "),Switches!$K$2:'Switches'!$K$60)), LOOKUP(,-SEARCH(" "&amp;Switches!$K$2:'Switches'!$K$60&amp;" "," "&amp;D54&amp;" "),Switches!$K$2:'Switches'!$K$60),"")</f>
        <v>сквоз. провод</v>
      </c>
      <c r="V54" t="str">
        <f>IFERROR(LOOKUP(,-SEARCH(" "&amp;Switches!$L$2:'Switches'!$L$1000&amp;" "," "&amp;F54&amp;" "),Switches!$L$2:'Switches'!$L$1000),"")</f>
        <v/>
      </c>
      <c r="W54" t="str">
        <f>IFERROR(LOOKUP(,-SEARCH(" "&amp;Switches!$M$2:'Switches'!$M$1000&amp;" "," "&amp;L54&amp;" "),Switches!$M$2:'Switches'!$M$1000),"")</f>
        <v/>
      </c>
      <c r="X54">
        <v>0.05</v>
      </c>
      <c r="Y54">
        <f t="shared" si="21"/>
        <v>0.91</v>
      </c>
      <c r="Z54">
        <v>6.3E-2</v>
      </c>
      <c r="AA54">
        <v>2</v>
      </c>
      <c r="AB54">
        <v>2</v>
      </c>
      <c r="AC54">
        <v>0</v>
      </c>
    </row>
    <row r="55" spans="1:29" x14ac:dyDescent="0.25">
      <c r="A55" s="1" t="s">
        <v>57</v>
      </c>
      <c r="B55" s="1" t="s">
        <v>58</v>
      </c>
      <c r="C55" t="str">
        <f t="shared" si="17"/>
        <v>1210 Spot 28Вт</v>
      </c>
      <c r="D55" t="str">
        <f t="shared" si="22"/>
        <v>Spot 28Вт</v>
      </c>
      <c r="E55" t="str">
        <f t="shared" si="12"/>
        <v>28Вт</v>
      </c>
      <c r="F55" t="str">
        <f t="shared" si="1"/>
        <v>28Вт</v>
      </c>
      <c r="G55" t="str">
        <f t="shared" si="2"/>
        <v>28Вт</v>
      </c>
      <c r="H55" t="str">
        <f t="shared" si="16"/>
        <v>28Вт</v>
      </c>
      <c r="I55" t="str">
        <f t="shared" si="13"/>
        <v>28</v>
      </c>
      <c r="J55" t="str">
        <f t="shared" si="4"/>
        <v>28</v>
      </c>
      <c r="K55" t="str">
        <f t="shared" si="18"/>
        <v>P180163</v>
      </c>
      <c r="L55" t="str">
        <f>LOOKUP(,-SEARCH(" "&amp;Switches!$A$2:'Switches'!$A$1000&amp;" "," "&amp;TRIM(B55)&amp;" "),Switches!$A$2:'Switches'!$A$1000)</f>
        <v>Aveline</v>
      </c>
      <c r="M55">
        <f>IFERROR(LOOKUP(,-SEARCH(" "&amp;Switches!$B$2:'Switches'!$B$1000&amp;" "," "&amp;C55&amp;" "),Switches!$B$2:'Switches'!$B$1000), "")</f>
        <v>1210</v>
      </c>
      <c r="N55" t="str">
        <f>LOOKUP(,-SEARCH(" "&amp;Switches!$C$2:'Switches'!$C$1000&amp;" "," "&amp;TRIM(B55)&amp;" "),Switches!$C$2:'Switches'!$C$1000)</f>
        <v>Spot</v>
      </c>
      <c r="O55" t="str">
        <f t="shared" si="23"/>
        <v>Spot.ies</v>
      </c>
      <c r="P55">
        <v>3000</v>
      </c>
      <c r="Q55">
        <f t="shared" si="19"/>
        <v>24</v>
      </c>
      <c r="R55" s="7" t="str">
        <f t="shared" si="8"/>
        <v>28</v>
      </c>
      <c r="S55">
        <v>110</v>
      </c>
      <c r="T55">
        <f t="shared" si="20"/>
        <v>2640</v>
      </c>
      <c r="U55" t="str">
        <f>IF(ISTEXT(LOOKUP(,-SEARCH(" "&amp;Switches!$K$2:'Switches'!$K$60&amp;" "," "&amp;D55&amp;" "),Switches!$K$2:'Switches'!$K$60)), LOOKUP(,-SEARCH(" "&amp;Switches!$K$2:'Switches'!$K$60&amp;" "," "&amp;D55&amp;" "),Switches!$K$2:'Switches'!$K$60),"")</f>
        <v/>
      </c>
      <c r="V55" t="str">
        <f>IFERROR(LOOKUP(,-SEARCH(" "&amp;Switches!$L$2:'Switches'!$L$1000&amp;" "," "&amp;F55&amp;" "),Switches!$L$2:'Switches'!$L$1000),"")</f>
        <v/>
      </c>
      <c r="W55" t="str">
        <f>IFERROR(LOOKUP(,-SEARCH(" "&amp;Switches!$M$2:'Switches'!$M$1000&amp;" "," "&amp;L55&amp;" "),Switches!$M$2:'Switches'!$M$1000),"")</f>
        <v/>
      </c>
      <c r="X55">
        <v>0.05</v>
      </c>
      <c r="Y55">
        <f t="shared" si="21"/>
        <v>1.21</v>
      </c>
      <c r="Z55">
        <v>6.3E-2</v>
      </c>
      <c r="AA55">
        <v>2</v>
      </c>
      <c r="AB55">
        <v>2</v>
      </c>
      <c r="AC55">
        <v>0</v>
      </c>
    </row>
    <row r="56" spans="1:29" x14ac:dyDescent="0.25">
      <c r="A56" s="1" t="s">
        <v>59</v>
      </c>
      <c r="B56" s="1" t="s">
        <v>60</v>
      </c>
      <c r="C56" t="str">
        <f t="shared" si="17"/>
        <v>1210 Spot 28Вт DALI</v>
      </c>
      <c r="D56" t="str">
        <f t="shared" si="22"/>
        <v>Spot 28Вт DALI</v>
      </c>
      <c r="E56" t="str">
        <f t="shared" si="12"/>
        <v>28Вт DALI</v>
      </c>
      <c r="F56" t="str">
        <f t="shared" si="1"/>
        <v>28Вт</v>
      </c>
      <c r="G56" t="str">
        <f t="shared" si="2"/>
        <v>28Вт</v>
      </c>
      <c r="H56" t="str">
        <f t="shared" si="16"/>
        <v>28Вт</v>
      </c>
      <c r="I56" t="str">
        <f t="shared" si="13"/>
        <v>28</v>
      </c>
      <c r="J56" t="str">
        <f t="shared" si="4"/>
        <v>28</v>
      </c>
      <c r="K56" t="str">
        <f t="shared" si="18"/>
        <v>P180163</v>
      </c>
      <c r="L56" t="str">
        <f>LOOKUP(,-SEARCH(" "&amp;Switches!$A$2:'Switches'!$A$1000&amp;" "," "&amp;TRIM(B56)&amp;" "),Switches!$A$2:'Switches'!$A$1000)</f>
        <v>Aveline</v>
      </c>
      <c r="M56">
        <f>IFERROR(LOOKUP(,-SEARCH(" "&amp;Switches!$B$2:'Switches'!$B$1000&amp;" "," "&amp;C56&amp;" "),Switches!$B$2:'Switches'!$B$1000), "")</f>
        <v>1210</v>
      </c>
      <c r="N56" t="str">
        <f>LOOKUP(,-SEARCH(" "&amp;Switches!$C$2:'Switches'!$C$1000&amp;" "," "&amp;TRIM(B56)&amp;" "),Switches!$C$2:'Switches'!$C$1000)</f>
        <v>Spot</v>
      </c>
      <c r="O56" t="str">
        <f t="shared" si="23"/>
        <v>Spot.ies</v>
      </c>
      <c r="P56">
        <v>3000</v>
      </c>
      <c r="Q56">
        <f t="shared" si="19"/>
        <v>24</v>
      </c>
      <c r="R56" s="7" t="str">
        <f t="shared" si="8"/>
        <v>28</v>
      </c>
      <c r="S56">
        <v>110</v>
      </c>
      <c r="T56">
        <f t="shared" si="20"/>
        <v>2640</v>
      </c>
      <c r="U56" t="str">
        <f>IF(ISTEXT(LOOKUP(,-SEARCH(" "&amp;Switches!$K$2:'Switches'!$K$60&amp;" "," "&amp;D56&amp;" "),Switches!$K$2:'Switches'!$K$60)), LOOKUP(,-SEARCH(" "&amp;Switches!$K$2:'Switches'!$K$60&amp;" "," "&amp;D56&amp;" "),Switches!$K$2:'Switches'!$K$60),"")</f>
        <v>DALI</v>
      </c>
      <c r="V56" t="str">
        <f>IFERROR(LOOKUP(,-SEARCH(" "&amp;Switches!$L$2:'Switches'!$L$1000&amp;" "," "&amp;F56&amp;" "),Switches!$L$2:'Switches'!$L$1000),"")</f>
        <v/>
      </c>
      <c r="W56" t="str">
        <f>IFERROR(LOOKUP(,-SEARCH(" "&amp;Switches!$M$2:'Switches'!$M$1000&amp;" "," "&amp;L56&amp;" "),Switches!$M$2:'Switches'!$M$1000),"")</f>
        <v/>
      </c>
      <c r="X56">
        <v>0.05</v>
      </c>
      <c r="Y56">
        <f t="shared" si="21"/>
        <v>1.21</v>
      </c>
      <c r="Z56">
        <v>6.3E-2</v>
      </c>
      <c r="AA56">
        <v>2</v>
      </c>
      <c r="AB56">
        <v>2</v>
      </c>
      <c r="AC56">
        <v>0</v>
      </c>
    </row>
    <row r="57" spans="1:29" x14ac:dyDescent="0.25">
      <c r="A57" s="1" t="s">
        <v>118</v>
      </c>
      <c r="B57" s="1" t="s">
        <v>722</v>
      </c>
      <c r="C57" t="str">
        <f t="shared" si="17"/>
        <v>1210 Spot 28Вт сквоз. провод</v>
      </c>
      <c r="D57" t="str">
        <f t="shared" si="22"/>
        <v>Spot 28Вт сквоз. провод</v>
      </c>
      <c r="E57" t="str">
        <f t="shared" si="12"/>
        <v>28Вт сквоз. провод</v>
      </c>
      <c r="F57" t="str">
        <f t="shared" si="1"/>
        <v>28Вт</v>
      </c>
      <c r="G57" t="str">
        <f t="shared" si="2"/>
        <v>28Вт</v>
      </c>
      <c r="H57" t="str">
        <f t="shared" si="16"/>
        <v>28Вт</v>
      </c>
      <c r="I57" t="str">
        <f t="shared" si="13"/>
        <v>28</v>
      </c>
      <c r="J57" t="str">
        <f t="shared" si="4"/>
        <v>28</v>
      </c>
      <c r="K57" t="str">
        <f t="shared" si="18"/>
        <v>P180163</v>
      </c>
      <c r="L57" t="str">
        <f>LOOKUP(,-SEARCH(" "&amp;Switches!$A$2:'Switches'!$A$1000&amp;" "," "&amp;TRIM(B57)&amp;" "),Switches!$A$2:'Switches'!$A$1000)</f>
        <v>Aveline</v>
      </c>
      <c r="M57">
        <f>IFERROR(LOOKUP(,-SEARCH(" "&amp;Switches!$B$2:'Switches'!$B$1000&amp;" "," "&amp;C57&amp;" "),Switches!$B$2:'Switches'!$B$1000), "")</f>
        <v>1210</v>
      </c>
      <c r="N57" t="str">
        <f>LOOKUP(,-SEARCH(" "&amp;Switches!$C$2:'Switches'!$C$1000&amp;" "," "&amp;TRIM(B57)&amp;" "),Switches!$C$2:'Switches'!$C$1000)</f>
        <v>Spot</v>
      </c>
      <c r="O57" t="str">
        <f t="shared" si="23"/>
        <v>Spot.ies</v>
      </c>
      <c r="P57">
        <v>3000</v>
      </c>
      <c r="Q57">
        <f t="shared" si="19"/>
        <v>24</v>
      </c>
      <c r="R57" s="7" t="str">
        <f t="shared" si="8"/>
        <v>28</v>
      </c>
      <c r="S57">
        <v>110</v>
      </c>
      <c r="T57">
        <f t="shared" si="20"/>
        <v>2640</v>
      </c>
      <c r="U57" t="str">
        <f>IF(ISTEXT(LOOKUP(,-SEARCH(" "&amp;Switches!$K$2:'Switches'!$K$60&amp;" "," "&amp;D57&amp;" "),Switches!$K$2:'Switches'!$K$60)), LOOKUP(,-SEARCH(" "&amp;Switches!$K$2:'Switches'!$K$60&amp;" "," "&amp;D57&amp;" "),Switches!$K$2:'Switches'!$K$60),"")</f>
        <v>сквоз. провод</v>
      </c>
      <c r="V57" t="str">
        <f>IFERROR(LOOKUP(,-SEARCH(" "&amp;Switches!$L$2:'Switches'!$L$1000&amp;" "," "&amp;F57&amp;" "),Switches!$L$2:'Switches'!$L$1000),"")</f>
        <v/>
      </c>
      <c r="W57" t="str">
        <f>IFERROR(LOOKUP(,-SEARCH(" "&amp;Switches!$M$2:'Switches'!$M$1000&amp;" "," "&amp;L57&amp;" "),Switches!$M$2:'Switches'!$M$1000),"")</f>
        <v/>
      </c>
      <c r="X57">
        <v>0.05</v>
      </c>
      <c r="Y57">
        <f t="shared" si="21"/>
        <v>1.21</v>
      </c>
      <c r="Z57">
        <v>6.3E-2</v>
      </c>
      <c r="AA57">
        <v>2</v>
      </c>
      <c r="AB57">
        <v>2</v>
      </c>
      <c r="AC57">
        <v>0</v>
      </c>
    </row>
    <row r="58" spans="1:29" x14ac:dyDescent="0.25">
      <c r="A58" s="1" t="s">
        <v>61</v>
      </c>
      <c r="B58" s="1" t="s">
        <v>62</v>
      </c>
      <c r="C58" t="str">
        <f t="shared" si="17"/>
        <v>1510 Spot 35Вт</v>
      </c>
      <c r="D58" t="str">
        <f t="shared" si="22"/>
        <v>Spot 35Вт</v>
      </c>
      <c r="E58" t="str">
        <f t="shared" si="12"/>
        <v>35Вт</v>
      </c>
      <c r="F58" t="str">
        <f t="shared" si="1"/>
        <v>35Вт</v>
      </c>
      <c r="G58" t="str">
        <f t="shared" si="2"/>
        <v>35Вт</v>
      </c>
      <c r="H58" t="str">
        <f t="shared" si="16"/>
        <v>35Вт</v>
      </c>
      <c r="I58" t="str">
        <f t="shared" si="13"/>
        <v>35</v>
      </c>
      <c r="J58" t="str">
        <f t="shared" si="4"/>
        <v>35</v>
      </c>
      <c r="K58" t="str">
        <f t="shared" si="18"/>
        <v>P180164</v>
      </c>
      <c r="L58" t="str">
        <f>LOOKUP(,-SEARCH(" "&amp;Switches!$A$2:'Switches'!$A$1000&amp;" "," "&amp;TRIM(B58)&amp;" "),Switches!$A$2:'Switches'!$A$1000)</f>
        <v>Aveline</v>
      </c>
      <c r="M58">
        <f>IFERROR(LOOKUP(,-SEARCH(" "&amp;Switches!$B$2:'Switches'!$B$1000&amp;" "," "&amp;C58&amp;" "),Switches!$B$2:'Switches'!$B$1000), "")</f>
        <v>1510</v>
      </c>
      <c r="N58" t="str">
        <f>LOOKUP(,-SEARCH(" "&amp;Switches!$C$2:'Switches'!$C$1000&amp;" "," "&amp;TRIM(B58)&amp;" "),Switches!$C$2:'Switches'!$C$1000)</f>
        <v>Spot</v>
      </c>
      <c r="O58" t="str">
        <f t="shared" si="23"/>
        <v>Spot.ies</v>
      </c>
      <c r="P58">
        <v>3000</v>
      </c>
      <c r="Q58">
        <f t="shared" si="19"/>
        <v>30</v>
      </c>
      <c r="R58" s="7" t="str">
        <f t="shared" si="8"/>
        <v>35</v>
      </c>
      <c r="S58">
        <v>110</v>
      </c>
      <c r="T58">
        <f t="shared" si="20"/>
        <v>3300</v>
      </c>
      <c r="U58" t="str">
        <f>IF(ISTEXT(LOOKUP(,-SEARCH(" "&amp;Switches!$K$2:'Switches'!$K$60&amp;" "," "&amp;D58&amp;" "),Switches!$K$2:'Switches'!$K$60)), LOOKUP(,-SEARCH(" "&amp;Switches!$K$2:'Switches'!$K$60&amp;" "," "&amp;D58&amp;" "),Switches!$K$2:'Switches'!$K$60),"")</f>
        <v/>
      </c>
      <c r="V58" t="str">
        <f>IFERROR(LOOKUP(,-SEARCH(" "&amp;Switches!$L$2:'Switches'!$L$1000&amp;" "," "&amp;F58&amp;" "),Switches!$L$2:'Switches'!$L$1000),"")</f>
        <v/>
      </c>
      <c r="W58" t="str">
        <f>IFERROR(LOOKUP(,-SEARCH(" "&amp;Switches!$M$2:'Switches'!$M$1000&amp;" "," "&amp;L58&amp;" "),Switches!$M$2:'Switches'!$M$1000),"")</f>
        <v/>
      </c>
      <c r="X58">
        <v>0.05</v>
      </c>
      <c r="Y58">
        <f t="shared" si="21"/>
        <v>1.51</v>
      </c>
      <c r="Z58">
        <v>6.3E-2</v>
      </c>
      <c r="AA58">
        <v>2</v>
      </c>
      <c r="AB58">
        <v>2</v>
      </c>
      <c r="AC58">
        <v>0</v>
      </c>
    </row>
    <row r="59" spans="1:29" x14ac:dyDescent="0.25">
      <c r="A59" s="1" t="s">
        <v>63</v>
      </c>
      <c r="B59" s="1" t="s">
        <v>64</v>
      </c>
      <c r="C59" t="str">
        <f t="shared" si="17"/>
        <v>1510 Spot 35Вт DALI</v>
      </c>
      <c r="D59" t="str">
        <f t="shared" si="22"/>
        <v>Spot 35Вт DALI</v>
      </c>
      <c r="E59" t="str">
        <f t="shared" si="12"/>
        <v>35Вт DALI</v>
      </c>
      <c r="F59" t="str">
        <f t="shared" si="1"/>
        <v>35Вт</v>
      </c>
      <c r="G59" t="str">
        <f t="shared" si="2"/>
        <v>35Вт</v>
      </c>
      <c r="H59" t="str">
        <f t="shared" si="16"/>
        <v>35Вт</v>
      </c>
      <c r="I59" t="str">
        <f t="shared" si="13"/>
        <v>35</v>
      </c>
      <c r="J59" t="str">
        <f t="shared" si="4"/>
        <v>35</v>
      </c>
      <c r="K59" t="str">
        <f t="shared" si="18"/>
        <v>P180164</v>
      </c>
      <c r="L59" t="str">
        <f>LOOKUP(,-SEARCH(" "&amp;Switches!$A$2:'Switches'!$A$1000&amp;" "," "&amp;TRIM(B59)&amp;" "),Switches!$A$2:'Switches'!$A$1000)</f>
        <v>Aveline</v>
      </c>
      <c r="M59">
        <f>IFERROR(LOOKUP(,-SEARCH(" "&amp;Switches!$B$2:'Switches'!$B$1000&amp;" "," "&amp;C59&amp;" "),Switches!$B$2:'Switches'!$B$1000), "")</f>
        <v>1510</v>
      </c>
      <c r="N59" t="str">
        <f>LOOKUP(,-SEARCH(" "&amp;Switches!$C$2:'Switches'!$C$1000&amp;" "," "&amp;TRIM(B59)&amp;" "),Switches!$C$2:'Switches'!$C$1000)</f>
        <v>Spot</v>
      </c>
      <c r="O59" t="str">
        <f t="shared" si="23"/>
        <v>Spot.ies</v>
      </c>
      <c r="P59">
        <v>3000</v>
      </c>
      <c r="Q59">
        <f t="shared" si="19"/>
        <v>30</v>
      </c>
      <c r="R59" s="7" t="str">
        <f t="shared" si="8"/>
        <v>35</v>
      </c>
      <c r="S59">
        <v>110</v>
      </c>
      <c r="T59">
        <f t="shared" si="20"/>
        <v>3300</v>
      </c>
      <c r="U59" t="str">
        <f>IF(ISTEXT(LOOKUP(,-SEARCH(" "&amp;Switches!$K$2:'Switches'!$K$60&amp;" "," "&amp;D59&amp;" "),Switches!$K$2:'Switches'!$K$60)), LOOKUP(,-SEARCH(" "&amp;Switches!$K$2:'Switches'!$K$60&amp;" "," "&amp;D59&amp;" "),Switches!$K$2:'Switches'!$K$60),"")</f>
        <v>DALI</v>
      </c>
      <c r="V59" t="str">
        <f>IFERROR(LOOKUP(,-SEARCH(" "&amp;Switches!$L$2:'Switches'!$L$1000&amp;" "," "&amp;F59&amp;" "),Switches!$L$2:'Switches'!$L$1000),"")</f>
        <v/>
      </c>
      <c r="W59" t="str">
        <f>IFERROR(LOOKUP(,-SEARCH(" "&amp;Switches!$M$2:'Switches'!$M$1000&amp;" "," "&amp;L59&amp;" "),Switches!$M$2:'Switches'!$M$1000),"")</f>
        <v/>
      </c>
      <c r="X59">
        <v>0.05</v>
      </c>
      <c r="Y59">
        <f t="shared" si="21"/>
        <v>1.51</v>
      </c>
      <c r="Z59">
        <v>6.3E-2</v>
      </c>
      <c r="AA59">
        <v>2</v>
      </c>
      <c r="AB59">
        <v>2</v>
      </c>
      <c r="AC59">
        <v>0</v>
      </c>
    </row>
    <row r="60" spans="1:29" x14ac:dyDescent="0.25">
      <c r="A60" s="1" t="s">
        <v>119</v>
      </c>
      <c r="B60" s="1" t="s">
        <v>723</v>
      </c>
      <c r="C60" t="str">
        <f t="shared" si="17"/>
        <v>1510 Spot 35Вт сквоз. провод</v>
      </c>
      <c r="D60" t="str">
        <f t="shared" si="22"/>
        <v>Spot 35Вт сквоз. провод</v>
      </c>
      <c r="E60" t="str">
        <f t="shared" si="12"/>
        <v>35Вт сквоз. провод</v>
      </c>
      <c r="F60" t="str">
        <f t="shared" si="1"/>
        <v>35Вт</v>
      </c>
      <c r="G60" t="str">
        <f t="shared" si="2"/>
        <v>35Вт</v>
      </c>
      <c r="H60" t="str">
        <f t="shared" si="16"/>
        <v>35Вт</v>
      </c>
      <c r="I60" t="str">
        <f t="shared" si="13"/>
        <v>35</v>
      </c>
      <c r="J60" t="str">
        <f t="shared" si="4"/>
        <v>35</v>
      </c>
      <c r="K60" t="str">
        <f t="shared" si="18"/>
        <v>P180164</v>
      </c>
      <c r="L60" t="str">
        <f>LOOKUP(,-SEARCH(" "&amp;Switches!$A$2:'Switches'!$A$1000&amp;" "," "&amp;TRIM(B60)&amp;" "),Switches!$A$2:'Switches'!$A$1000)</f>
        <v>Aveline</v>
      </c>
      <c r="M60">
        <f>IFERROR(LOOKUP(,-SEARCH(" "&amp;Switches!$B$2:'Switches'!$B$1000&amp;" "," "&amp;C60&amp;" "),Switches!$B$2:'Switches'!$B$1000), "")</f>
        <v>1510</v>
      </c>
      <c r="N60" t="str">
        <f>LOOKUP(,-SEARCH(" "&amp;Switches!$C$2:'Switches'!$C$1000&amp;" "," "&amp;TRIM(B60)&amp;" "),Switches!$C$2:'Switches'!$C$1000)</f>
        <v>Spot</v>
      </c>
      <c r="O60" t="str">
        <f t="shared" si="23"/>
        <v>Spot.ies</v>
      </c>
      <c r="P60">
        <v>3000</v>
      </c>
      <c r="Q60">
        <f t="shared" si="19"/>
        <v>30</v>
      </c>
      <c r="R60" s="7" t="str">
        <f t="shared" si="8"/>
        <v>35</v>
      </c>
      <c r="S60">
        <v>110</v>
      </c>
      <c r="T60">
        <f t="shared" si="20"/>
        <v>3300</v>
      </c>
      <c r="U60" t="str">
        <f>IF(ISTEXT(LOOKUP(,-SEARCH(" "&amp;Switches!$K$2:'Switches'!$K$60&amp;" "," "&amp;D60&amp;" "),Switches!$K$2:'Switches'!$K$60)), LOOKUP(,-SEARCH(" "&amp;Switches!$K$2:'Switches'!$K$60&amp;" "," "&amp;D60&amp;" "),Switches!$K$2:'Switches'!$K$60),"")</f>
        <v>сквоз. провод</v>
      </c>
      <c r="V60" t="str">
        <f>IFERROR(LOOKUP(,-SEARCH(" "&amp;Switches!$L$2:'Switches'!$L$1000&amp;" "," "&amp;F60&amp;" "),Switches!$L$2:'Switches'!$L$1000),"")</f>
        <v/>
      </c>
      <c r="W60" t="str">
        <f>IFERROR(LOOKUP(,-SEARCH(" "&amp;Switches!$M$2:'Switches'!$M$1000&amp;" "," "&amp;L60&amp;" "),Switches!$M$2:'Switches'!$M$1000),"")</f>
        <v/>
      </c>
      <c r="X60">
        <v>0.05</v>
      </c>
      <c r="Y60">
        <f t="shared" si="21"/>
        <v>1.51</v>
      </c>
      <c r="Z60">
        <v>6.3E-2</v>
      </c>
      <c r="AA60">
        <v>2</v>
      </c>
      <c r="AB60">
        <v>2</v>
      </c>
      <c r="AC60">
        <v>0</v>
      </c>
    </row>
    <row r="61" spans="1:29" x14ac:dyDescent="0.25">
      <c r="A61" s="1" t="s">
        <v>65</v>
      </c>
      <c r="B61" s="1" t="s">
        <v>66</v>
      </c>
      <c r="C61" t="str">
        <f t="shared" si="17"/>
        <v>310 7W Diffuse</v>
      </c>
      <c r="D61" t="str">
        <f t="shared" si="22"/>
        <v>7W Diffuse</v>
      </c>
      <c r="E61" t="str">
        <f t="shared" si="12"/>
        <v>7W</v>
      </c>
      <c r="F61" t="str">
        <f t="shared" si="1"/>
        <v>7W</v>
      </c>
      <c r="G61" t="str">
        <f t="shared" si="2"/>
        <v>7W</v>
      </c>
      <c r="H61" t="str">
        <f t="shared" si="16"/>
        <v>7Вт</v>
      </c>
      <c r="I61" t="str">
        <f t="shared" si="13"/>
        <v>7</v>
      </c>
      <c r="J61" t="str">
        <f t="shared" si="4"/>
        <v>7</v>
      </c>
      <c r="K61" t="str">
        <f t="shared" si="18"/>
        <v>P180165</v>
      </c>
      <c r="L61" t="str">
        <f>LOOKUP(,-SEARCH(" "&amp;Switches!$A$2:'Switches'!$A$1000&amp;" "," "&amp;TRIM(B61)&amp;" "),Switches!$A$2:'Switches'!$A$1000)</f>
        <v>Aveline</v>
      </c>
      <c r="M61">
        <f>IFERROR(LOOKUP(,-SEARCH(" "&amp;Switches!$B$2:'Switches'!$B$1000&amp;" "," "&amp;C61&amp;" "),Switches!$B$2:'Switches'!$B$1000), "")</f>
        <v>310</v>
      </c>
      <c r="N61" t="str">
        <f>LOOKUP(,-SEARCH(" "&amp;Switches!$C$2:'Switches'!$C$1000&amp;" "," "&amp;TRIM(B61)&amp;" "),Switches!$C$2:'Switches'!$C$1000)</f>
        <v>Diffuse</v>
      </c>
      <c r="O61" t="str">
        <f t="shared" si="23"/>
        <v>Diffuse.ies</v>
      </c>
      <c r="P61">
        <v>3000</v>
      </c>
      <c r="Q61">
        <f t="shared" si="19"/>
        <v>6</v>
      </c>
      <c r="R61" s="7" t="str">
        <f t="shared" si="8"/>
        <v>7</v>
      </c>
      <c r="S61">
        <v>55</v>
      </c>
      <c r="T61">
        <f t="shared" si="20"/>
        <v>330</v>
      </c>
      <c r="U61" t="str">
        <f>IF(ISTEXT(LOOKUP(,-SEARCH(" "&amp;Switches!$K$2:'Switches'!$K$60&amp;" "," "&amp;D61&amp;" "),Switches!$K$2:'Switches'!$K$60)), LOOKUP(,-SEARCH(" "&amp;Switches!$K$2:'Switches'!$K$60&amp;" "," "&amp;D61&amp;" "),Switches!$K$2:'Switches'!$K$60),"")</f>
        <v/>
      </c>
      <c r="V61" t="str">
        <f>IFERROR(LOOKUP(,-SEARCH(" "&amp;Switches!$L$2:'Switches'!$L$1000&amp;" "," "&amp;F61&amp;" "),Switches!$L$2:'Switches'!$L$1000),"")</f>
        <v/>
      </c>
      <c r="W61" t="str">
        <f>IFERROR(LOOKUP(,-SEARCH(" "&amp;Switches!$M$2:'Switches'!$M$1000&amp;" "," "&amp;L61&amp;" "),Switches!$M$2:'Switches'!$M$1000),"")</f>
        <v/>
      </c>
      <c r="X61">
        <v>0.05</v>
      </c>
      <c r="Y61">
        <f t="shared" si="21"/>
        <v>0.31</v>
      </c>
      <c r="Z61">
        <v>6.3E-2</v>
      </c>
      <c r="AA61">
        <v>2</v>
      </c>
      <c r="AB61">
        <v>2</v>
      </c>
      <c r="AC61">
        <v>0</v>
      </c>
    </row>
    <row r="62" spans="1:29" x14ac:dyDescent="0.25">
      <c r="A62" s="1" t="s">
        <v>67</v>
      </c>
      <c r="B62" s="1" t="s">
        <v>68</v>
      </c>
      <c r="C62" t="str">
        <f t="shared" si="17"/>
        <v>310 7W Diffuse DALI</v>
      </c>
      <c r="D62" t="str">
        <f t="shared" si="22"/>
        <v>7W Diffuse DALI</v>
      </c>
      <c r="E62" t="str">
        <f t="shared" si="12"/>
        <v>7W DALI</v>
      </c>
      <c r="F62" t="str">
        <f t="shared" si="1"/>
        <v>7W</v>
      </c>
      <c r="G62" t="str">
        <f t="shared" si="2"/>
        <v>7W</v>
      </c>
      <c r="H62" t="str">
        <f t="shared" si="16"/>
        <v>7Вт</v>
      </c>
      <c r="I62" t="str">
        <f t="shared" si="13"/>
        <v>7</v>
      </c>
      <c r="J62" t="str">
        <f t="shared" si="4"/>
        <v>7</v>
      </c>
      <c r="K62" t="str">
        <f t="shared" si="18"/>
        <v>P180165</v>
      </c>
      <c r="L62" t="str">
        <f>LOOKUP(,-SEARCH(" "&amp;Switches!$A$2:'Switches'!$A$1000&amp;" "," "&amp;TRIM(B62)&amp;" "),Switches!$A$2:'Switches'!$A$1000)</f>
        <v>Aveline</v>
      </c>
      <c r="M62">
        <f>IFERROR(LOOKUP(,-SEARCH(" "&amp;Switches!$B$2:'Switches'!$B$1000&amp;" "," "&amp;C62&amp;" "),Switches!$B$2:'Switches'!$B$1000), "")</f>
        <v>310</v>
      </c>
      <c r="N62" t="str">
        <f>LOOKUP(,-SEARCH(" "&amp;Switches!$C$2:'Switches'!$C$1000&amp;" "," "&amp;TRIM(B62)&amp;" "),Switches!$C$2:'Switches'!$C$1000)</f>
        <v>Diffuse</v>
      </c>
      <c r="O62" t="str">
        <f t="shared" si="23"/>
        <v>Diffuse.ies</v>
      </c>
      <c r="P62">
        <v>3000</v>
      </c>
      <c r="Q62">
        <f t="shared" si="19"/>
        <v>6</v>
      </c>
      <c r="R62" s="7" t="str">
        <f t="shared" si="8"/>
        <v>7</v>
      </c>
      <c r="S62">
        <v>55</v>
      </c>
      <c r="T62">
        <f t="shared" si="20"/>
        <v>330</v>
      </c>
      <c r="U62" t="str">
        <f>IF(ISTEXT(LOOKUP(,-SEARCH(" "&amp;Switches!$K$2:'Switches'!$K$60&amp;" "," "&amp;D62&amp;" "),Switches!$K$2:'Switches'!$K$60)), LOOKUP(,-SEARCH(" "&amp;Switches!$K$2:'Switches'!$K$60&amp;" "," "&amp;D62&amp;" "),Switches!$K$2:'Switches'!$K$60),"")</f>
        <v>DALI</v>
      </c>
      <c r="V62" t="str">
        <f>IFERROR(LOOKUP(,-SEARCH(" "&amp;Switches!$L$2:'Switches'!$L$1000&amp;" "," "&amp;F62&amp;" "),Switches!$L$2:'Switches'!$L$1000),"")</f>
        <v/>
      </c>
      <c r="W62" t="str">
        <f>IFERROR(LOOKUP(,-SEARCH(" "&amp;Switches!$M$2:'Switches'!$M$1000&amp;" "," "&amp;L62&amp;" "),Switches!$M$2:'Switches'!$M$1000),"")</f>
        <v/>
      </c>
      <c r="X62">
        <v>0.05</v>
      </c>
      <c r="Y62">
        <f t="shared" si="21"/>
        <v>0.31</v>
      </c>
      <c r="Z62">
        <v>6.3E-2</v>
      </c>
      <c r="AA62">
        <v>2</v>
      </c>
      <c r="AB62">
        <v>2</v>
      </c>
      <c r="AC62">
        <v>0</v>
      </c>
    </row>
    <row r="63" spans="1:29" x14ac:dyDescent="0.25">
      <c r="A63" s="1" t="s">
        <v>120</v>
      </c>
      <c r="B63" s="1" t="s">
        <v>715</v>
      </c>
      <c r="C63" t="str">
        <f t="shared" si="17"/>
        <v>310 7W Diffuse сквоз. провод</v>
      </c>
      <c r="D63" t="str">
        <f t="shared" si="22"/>
        <v>7W Diffuse сквоз. провод</v>
      </c>
      <c r="E63" t="str">
        <f t="shared" si="12"/>
        <v>7W сквоз. провод</v>
      </c>
      <c r="F63" t="str">
        <f t="shared" si="1"/>
        <v>7W</v>
      </c>
      <c r="G63" t="str">
        <f t="shared" si="2"/>
        <v>7W</v>
      </c>
      <c r="H63" t="str">
        <f t="shared" si="16"/>
        <v>7Вт</v>
      </c>
      <c r="I63" t="str">
        <f t="shared" si="13"/>
        <v>7</v>
      </c>
      <c r="J63" t="str">
        <f t="shared" si="4"/>
        <v>7</v>
      </c>
      <c r="K63" t="str">
        <f t="shared" si="18"/>
        <v>P180165</v>
      </c>
      <c r="L63" t="str">
        <f>LOOKUP(,-SEARCH(" "&amp;Switches!$A$2:'Switches'!$A$1000&amp;" "," "&amp;TRIM(B63)&amp;" "),Switches!$A$2:'Switches'!$A$1000)</f>
        <v>Aveline</v>
      </c>
      <c r="M63">
        <f>IFERROR(LOOKUP(,-SEARCH(" "&amp;Switches!$B$2:'Switches'!$B$1000&amp;" "," "&amp;C63&amp;" "),Switches!$B$2:'Switches'!$B$1000), "")</f>
        <v>310</v>
      </c>
      <c r="N63" t="str">
        <f>LOOKUP(,-SEARCH(" "&amp;Switches!$C$2:'Switches'!$C$1000&amp;" "," "&amp;TRIM(B63)&amp;" "),Switches!$C$2:'Switches'!$C$1000)</f>
        <v>Diffuse</v>
      </c>
      <c r="O63" t="str">
        <f t="shared" si="23"/>
        <v>Diffuse.ies</v>
      </c>
      <c r="P63">
        <v>3000</v>
      </c>
      <c r="Q63">
        <f t="shared" si="19"/>
        <v>6</v>
      </c>
      <c r="R63" s="7" t="str">
        <f t="shared" si="8"/>
        <v>7</v>
      </c>
      <c r="S63">
        <v>55</v>
      </c>
      <c r="T63">
        <f t="shared" si="20"/>
        <v>330</v>
      </c>
      <c r="U63" t="str">
        <f>IF(ISTEXT(LOOKUP(,-SEARCH(" "&amp;Switches!$K$2:'Switches'!$K$60&amp;" "," "&amp;D63&amp;" "),Switches!$K$2:'Switches'!$K$60)), LOOKUP(,-SEARCH(" "&amp;Switches!$K$2:'Switches'!$K$60&amp;" "," "&amp;D63&amp;" "),Switches!$K$2:'Switches'!$K$60),"")</f>
        <v>сквоз. провод</v>
      </c>
      <c r="V63" t="str">
        <f>IFERROR(LOOKUP(,-SEARCH(" "&amp;Switches!$L$2:'Switches'!$L$1000&amp;" "," "&amp;F63&amp;" "),Switches!$L$2:'Switches'!$L$1000),"")</f>
        <v/>
      </c>
      <c r="W63" t="str">
        <f>IFERROR(LOOKUP(,-SEARCH(" "&amp;Switches!$M$2:'Switches'!$M$1000&amp;" "," "&amp;L63&amp;" "),Switches!$M$2:'Switches'!$M$1000),"")</f>
        <v/>
      </c>
      <c r="X63">
        <v>0.05</v>
      </c>
      <c r="Y63">
        <f t="shared" si="21"/>
        <v>0.31</v>
      </c>
      <c r="Z63">
        <v>6.3E-2</v>
      </c>
      <c r="AA63">
        <v>2</v>
      </c>
      <c r="AB63">
        <v>2</v>
      </c>
      <c r="AC63">
        <v>0</v>
      </c>
    </row>
    <row r="64" spans="1:29" x14ac:dyDescent="0.25">
      <c r="A64" s="1" t="s">
        <v>69</v>
      </c>
      <c r="B64" s="1" t="s">
        <v>70</v>
      </c>
      <c r="C64" t="str">
        <f t="shared" si="17"/>
        <v>610 Diffuse 14Вт</v>
      </c>
      <c r="D64" t="str">
        <f t="shared" si="22"/>
        <v>Diffuse 14Вт</v>
      </c>
      <c r="E64" t="str">
        <f t="shared" si="12"/>
        <v>14Вт</v>
      </c>
      <c r="F64" t="str">
        <f t="shared" si="1"/>
        <v>14Вт</v>
      </c>
      <c r="G64" t="str">
        <f t="shared" si="2"/>
        <v>14Вт</v>
      </c>
      <c r="H64" t="str">
        <f t="shared" si="16"/>
        <v>14Вт</v>
      </c>
      <c r="I64" t="str">
        <f t="shared" si="13"/>
        <v>14</v>
      </c>
      <c r="J64" t="str">
        <f t="shared" si="4"/>
        <v>14</v>
      </c>
      <c r="K64" t="str">
        <f t="shared" si="18"/>
        <v>P180166</v>
      </c>
      <c r="L64" t="str">
        <f>LOOKUP(,-SEARCH(" "&amp;Switches!$A$2:'Switches'!$A$1000&amp;" "," "&amp;TRIM(B64)&amp;" "),Switches!$A$2:'Switches'!$A$1000)</f>
        <v>Aveline</v>
      </c>
      <c r="M64">
        <f>IFERROR(LOOKUP(,-SEARCH(" "&amp;Switches!$B$2:'Switches'!$B$1000&amp;" "," "&amp;C64&amp;" "),Switches!$B$2:'Switches'!$B$1000), "")</f>
        <v>610</v>
      </c>
      <c r="N64" t="str">
        <f>LOOKUP(,-SEARCH(" "&amp;Switches!$C$2:'Switches'!$C$1000&amp;" "," "&amp;TRIM(B64)&amp;" "),Switches!$C$2:'Switches'!$C$1000)</f>
        <v>Diffuse</v>
      </c>
      <c r="O64" t="str">
        <f t="shared" si="23"/>
        <v>Diffuse.ies</v>
      </c>
      <c r="P64">
        <v>3000</v>
      </c>
      <c r="Q64">
        <f t="shared" si="19"/>
        <v>12</v>
      </c>
      <c r="R64" s="7" t="str">
        <f t="shared" si="8"/>
        <v>14</v>
      </c>
      <c r="S64">
        <v>55</v>
      </c>
      <c r="T64">
        <f t="shared" si="20"/>
        <v>660</v>
      </c>
      <c r="U64" t="str">
        <f>IF(ISTEXT(LOOKUP(,-SEARCH(" "&amp;Switches!$K$2:'Switches'!$K$60&amp;" "," "&amp;D64&amp;" "),Switches!$K$2:'Switches'!$K$60)), LOOKUP(,-SEARCH(" "&amp;Switches!$K$2:'Switches'!$K$60&amp;" "," "&amp;D64&amp;" "),Switches!$K$2:'Switches'!$K$60),"")</f>
        <v/>
      </c>
      <c r="V64" t="str">
        <f>IFERROR(LOOKUP(,-SEARCH(" "&amp;Switches!$L$2:'Switches'!$L$1000&amp;" "," "&amp;F64&amp;" "),Switches!$L$2:'Switches'!$L$1000),"")</f>
        <v/>
      </c>
      <c r="W64" t="str">
        <f>IFERROR(LOOKUP(,-SEARCH(" "&amp;Switches!$M$2:'Switches'!$M$1000&amp;" "," "&amp;L64&amp;" "),Switches!$M$2:'Switches'!$M$1000),"")</f>
        <v/>
      </c>
      <c r="X64">
        <v>0.05</v>
      </c>
      <c r="Y64">
        <f t="shared" si="21"/>
        <v>0.61</v>
      </c>
      <c r="Z64">
        <v>6.3E-2</v>
      </c>
      <c r="AA64">
        <v>2</v>
      </c>
      <c r="AB64">
        <v>2</v>
      </c>
      <c r="AC64">
        <v>0</v>
      </c>
    </row>
    <row r="65" spans="1:29" x14ac:dyDescent="0.25">
      <c r="A65" s="1" t="s">
        <v>71</v>
      </c>
      <c r="B65" s="1" t="s">
        <v>72</v>
      </c>
      <c r="C65" t="str">
        <f t="shared" si="17"/>
        <v>610 Diffuse 14Вт DALI</v>
      </c>
      <c r="D65" t="str">
        <f t="shared" si="22"/>
        <v>Diffuse 14Вт DALI</v>
      </c>
      <c r="E65" t="str">
        <f t="shared" si="12"/>
        <v>14Вт DALI</v>
      </c>
      <c r="F65" t="str">
        <f t="shared" si="1"/>
        <v>14Вт</v>
      </c>
      <c r="G65" t="str">
        <f t="shared" si="2"/>
        <v>14Вт</v>
      </c>
      <c r="H65" t="str">
        <f t="shared" si="16"/>
        <v>14Вт</v>
      </c>
      <c r="I65" t="str">
        <f t="shared" si="13"/>
        <v>14</v>
      </c>
      <c r="J65" t="str">
        <f t="shared" si="4"/>
        <v>14</v>
      </c>
      <c r="K65" t="str">
        <f t="shared" si="18"/>
        <v>P180166</v>
      </c>
      <c r="L65" t="str">
        <f>LOOKUP(,-SEARCH(" "&amp;Switches!$A$2:'Switches'!$A$1000&amp;" "," "&amp;TRIM(B65)&amp;" "),Switches!$A$2:'Switches'!$A$1000)</f>
        <v>Aveline</v>
      </c>
      <c r="M65">
        <f>IFERROR(LOOKUP(,-SEARCH(" "&amp;Switches!$B$2:'Switches'!$B$1000&amp;" "," "&amp;C65&amp;" "),Switches!$B$2:'Switches'!$B$1000), "")</f>
        <v>610</v>
      </c>
      <c r="N65" t="str">
        <f>LOOKUP(,-SEARCH(" "&amp;Switches!$C$2:'Switches'!$C$1000&amp;" "," "&amp;TRIM(B65)&amp;" "),Switches!$C$2:'Switches'!$C$1000)</f>
        <v>Diffuse</v>
      </c>
      <c r="O65" t="str">
        <f t="shared" si="23"/>
        <v>Diffuse.ies</v>
      </c>
      <c r="P65">
        <v>3000</v>
      </c>
      <c r="Q65">
        <f t="shared" si="19"/>
        <v>12</v>
      </c>
      <c r="R65" s="7" t="str">
        <f t="shared" si="8"/>
        <v>14</v>
      </c>
      <c r="S65">
        <v>55</v>
      </c>
      <c r="T65">
        <f t="shared" si="20"/>
        <v>660</v>
      </c>
      <c r="U65" t="str">
        <f>IF(ISTEXT(LOOKUP(,-SEARCH(" "&amp;Switches!$K$2:'Switches'!$K$60&amp;" "," "&amp;D65&amp;" "),Switches!$K$2:'Switches'!$K$60)), LOOKUP(,-SEARCH(" "&amp;Switches!$K$2:'Switches'!$K$60&amp;" "," "&amp;D65&amp;" "),Switches!$K$2:'Switches'!$K$60),"")</f>
        <v>DALI</v>
      </c>
      <c r="V65" t="str">
        <f>IFERROR(LOOKUP(,-SEARCH(" "&amp;Switches!$L$2:'Switches'!$L$1000&amp;" "," "&amp;F65&amp;" "),Switches!$L$2:'Switches'!$L$1000),"")</f>
        <v/>
      </c>
      <c r="W65" t="str">
        <f>IFERROR(LOOKUP(,-SEARCH(" "&amp;Switches!$M$2:'Switches'!$M$1000&amp;" "," "&amp;L65&amp;" "),Switches!$M$2:'Switches'!$M$1000),"")</f>
        <v/>
      </c>
      <c r="X65">
        <v>0.05</v>
      </c>
      <c r="Y65">
        <f t="shared" si="21"/>
        <v>0.61</v>
      </c>
      <c r="Z65">
        <v>6.3E-2</v>
      </c>
      <c r="AA65">
        <v>2</v>
      </c>
      <c r="AB65">
        <v>2</v>
      </c>
      <c r="AC65">
        <v>0</v>
      </c>
    </row>
    <row r="66" spans="1:29" x14ac:dyDescent="0.25">
      <c r="A66" s="1" t="s">
        <v>121</v>
      </c>
      <c r="B66" s="1" t="s">
        <v>716</v>
      </c>
      <c r="C66" t="str">
        <f t="shared" ref="C66:C97" si="24">TRIM(MID(B66,SEARCH(L66,B66)+LEN(L66)+1,500))</f>
        <v>610 14W Diffuse сквоз. провод</v>
      </c>
      <c r="D66" t="str">
        <f t="shared" si="22"/>
        <v>14W Diffuse сквоз. провод</v>
      </c>
      <c r="E66" t="str">
        <f t="shared" si="12"/>
        <v>14W сквоз. провод</v>
      </c>
      <c r="F66" t="str">
        <f t="shared" ref="F66:F129" si="25">TRIM(REPLACE(E66,SEARCH(U66,E66),LEN(U66),""))</f>
        <v>14W</v>
      </c>
      <c r="G66" t="str">
        <f t="shared" ref="G66:G129" si="26">TRIM(REPLACE(F66,SEARCH(V66,F66),LEN(V66),""))</f>
        <v>14W</v>
      </c>
      <c r="H66" t="str">
        <f t="shared" si="16"/>
        <v>14Вт</v>
      </c>
      <c r="I66" t="str">
        <f t="shared" si="13"/>
        <v>14</v>
      </c>
      <c r="J66" t="str">
        <f t="shared" ref="J66:J129" si="27">IFERROR(2*REPLACE(I66,1,SEARCH("х",I66),""), I66)</f>
        <v>14</v>
      </c>
      <c r="K66" t="str">
        <f t="shared" si="18"/>
        <v>P180166</v>
      </c>
      <c r="L66" t="str">
        <f>LOOKUP(,-SEARCH(" "&amp;Switches!$A$2:'Switches'!$A$1000&amp;" "," "&amp;TRIM(B66)&amp;" "),Switches!$A$2:'Switches'!$A$1000)</f>
        <v>Aveline</v>
      </c>
      <c r="M66">
        <f>IFERROR(LOOKUP(,-SEARCH(" "&amp;Switches!$B$2:'Switches'!$B$1000&amp;" "," "&amp;C66&amp;" "),Switches!$B$2:'Switches'!$B$1000), "")</f>
        <v>610</v>
      </c>
      <c r="N66" t="str">
        <f>LOOKUP(,-SEARCH(" "&amp;Switches!$C$2:'Switches'!$C$1000&amp;" "," "&amp;TRIM(B66)&amp;" "),Switches!$C$2:'Switches'!$C$1000)</f>
        <v>Diffuse</v>
      </c>
      <c r="O66" t="str">
        <f t="shared" si="23"/>
        <v>Diffuse.ies</v>
      </c>
      <c r="P66">
        <v>3000</v>
      </c>
      <c r="Q66">
        <f t="shared" ref="Q66:Q100" si="28">ROUND(M66/310,0)*6</f>
        <v>12</v>
      </c>
      <c r="R66" s="7" t="str">
        <f t="shared" si="8"/>
        <v>14</v>
      </c>
      <c r="S66">
        <v>55</v>
      </c>
      <c r="T66">
        <f t="shared" ref="T66:T97" si="29">Q66*S66</f>
        <v>660</v>
      </c>
      <c r="U66" t="str">
        <f>IF(ISTEXT(LOOKUP(,-SEARCH(" "&amp;Switches!$K$2:'Switches'!$K$60&amp;" "," "&amp;D66&amp;" "),Switches!$K$2:'Switches'!$K$60)), LOOKUP(,-SEARCH(" "&amp;Switches!$K$2:'Switches'!$K$60&amp;" "," "&amp;D66&amp;" "),Switches!$K$2:'Switches'!$K$60),"")</f>
        <v>сквоз. провод</v>
      </c>
      <c r="V66" t="str">
        <f>IFERROR(LOOKUP(,-SEARCH(" "&amp;Switches!$L$2:'Switches'!$L$1000&amp;" "," "&amp;F66&amp;" "),Switches!$L$2:'Switches'!$L$1000),"")</f>
        <v/>
      </c>
      <c r="W66" t="str">
        <f>IFERROR(LOOKUP(,-SEARCH(" "&amp;Switches!$M$2:'Switches'!$M$1000&amp;" "," "&amp;L66&amp;" "),Switches!$M$2:'Switches'!$M$1000),"")</f>
        <v/>
      </c>
      <c r="X66">
        <v>0.05</v>
      </c>
      <c r="Y66">
        <f t="shared" si="21"/>
        <v>0.61</v>
      </c>
      <c r="Z66">
        <v>6.3E-2</v>
      </c>
      <c r="AA66">
        <v>2</v>
      </c>
      <c r="AB66">
        <v>2</v>
      </c>
      <c r="AC66">
        <v>0</v>
      </c>
    </row>
    <row r="67" spans="1:29" x14ac:dyDescent="0.25">
      <c r="A67" s="1" t="s">
        <v>73</v>
      </c>
      <c r="B67" s="1" t="s">
        <v>74</v>
      </c>
      <c r="C67" t="str">
        <f t="shared" si="24"/>
        <v>910 Diffuse 21Вт</v>
      </c>
      <c r="D67" t="str">
        <f t="shared" ref="D67:D98" si="30">TRIM(REPLACE(C67,SEARCH(M67,C67),LEN(M67),""))</f>
        <v>Diffuse 21Вт</v>
      </c>
      <c r="E67" t="str">
        <f t="shared" ref="E67:E130" si="31">TRIM(REPLACE(D67,SEARCH(N67,D67),LEN(N67),""))</f>
        <v>21Вт</v>
      </c>
      <c r="F67" t="str">
        <f t="shared" si="25"/>
        <v>21Вт</v>
      </c>
      <c r="G67" t="str">
        <f t="shared" si="26"/>
        <v>21Вт</v>
      </c>
      <c r="H67" t="str">
        <f t="shared" si="16"/>
        <v>21Вт</v>
      </c>
      <c r="I67" t="str">
        <f t="shared" ref="I67:I130" si="32">IFERROR(REPLACE(H67,SEARCH("Вт",H67),2,""), H67)</f>
        <v>21</v>
      </c>
      <c r="J67" t="str">
        <f t="shared" si="27"/>
        <v>21</v>
      </c>
      <c r="K67" t="str">
        <f t="shared" ref="K67:K130" si="33">LEFT(A67,7)</f>
        <v>P180167</v>
      </c>
      <c r="L67" t="str">
        <f>LOOKUP(,-SEARCH(" "&amp;Switches!$A$2:'Switches'!$A$1000&amp;" "," "&amp;TRIM(B67)&amp;" "),Switches!$A$2:'Switches'!$A$1000)</f>
        <v>Aveline</v>
      </c>
      <c r="M67">
        <f>IFERROR(LOOKUP(,-SEARCH(" "&amp;Switches!$B$2:'Switches'!$B$1000&amp;" "," "&amp;C67&amp;" "),Switches!$B$2:'Switches'!$B$1000), "")</f>
        <v>910</v>
      </c>
      <c r="N67" t="str">
        <f>LOOKUP(,-SEARCH(" "&amp;Switches!$C$2:'Switches'!$C$1000&amp;" "," "&amp;TRIM(B67)&amp;" "),Switches!$C$2:'Switches'!$C$1000)</f>
        <v>Diffuse</v>
      </c>
      <c r="O67" t="str">
        <f t="shared" si="23"/>
        <v>Diffuse.ies</v>
      </c>
      <c r="P67">
        <v>3000</v>
      </c>
      <c r="Q67">
        <f t="shared" si="28"/>
        <v>18</v>
      </c>
      <c r="R67" s="7" t="str">
        <f t="shared" ref="R67:R130" si="34">J67</f>
        <v>21</v>
      </c>
      <c r="S67">
        <v>55</v>
      </c>
      <c r="T67">
        <f t="shared" si="29"/>
        <v>990</v>
      </c>
      <c r="U67" t="str">
        <f>IF(ISTEXT(LOOKUP(,-SEARCH(" "&amp;Switches!$K$2:'Switches'!$K$60&amp;" "," "&amp;D67&amp;" "),Switches!$K$2:'Switches'!$K$60)), LOOKUP(,-SEARCH(" "&amp;Switches!$K$2:'Switches'!$K$60&amp;" "," "&amp;D67&amp;" "),Switches!$K$2:'Switches'!$K$60),"")</f>
        <v/>
      </c>
      <c r="V67" t="str">
        <f>IFERROR(LOOKUP(,-SEARCH(" "&amp;Switches!$L$2:'Switches'!$L$1000&amp;" "," "&amp;F67&amp;" "),Switches!$L$2:'Switches'!$L$1000),"")</f>
        <v/>
      </c>
      <c r="W67" t="str">
        <f>IFERROR(LOOKUP(,-SEARCH(" "&amp;Switches!$M$2:'Switches'!$M$1000&amp;" "," "&amp;L67&amp;" "),Switches!$M$2:'Switches'!$M$1000),"")</f>
        <v/>
      </c>
      <c r="X67">
        <v>0.05</v>
      </c>
      <c r="Y67">
        <f t="shared" ref="Y67:Y100" si="35">M67/1000</f>
        <v>0.91</v>
      </c>
      <c r="Z67">
        <v>6.3E-2</v>
      </c>
      <c r="AA67">
        <v>2</v>
      </c>
      <c r="AB67">
        <v>2</v>
      </c>
      <c r="AC67">
        <v>0</v>
      </c>
    </row>
    <row r="68" spans="1:29" x14ac:dyDescent="0.25">
      <c r="A68" s="1" t="s">
        <v>75</v>
      </c>
      <c r="B68" s="1" t="s">
        <v>76</v>
      </c>
      <c r="C68" t="str">
        <f t="shared" si="24"/>
        <v>910 Diffuse 21Вт DALI</v>
      </c>
      <c r="D68" t="str">
        <f t="shared" si="30"/>
        <v>Diffuse 21Вт DALI</v>
      </c>
      <c r="E68" t="str">
        <f t="shared" si="31"/>
        <v>21Вт DALI</v>
      </c>
      <c r="F68" t="str">
        <f t="shared" si="25"/>
        <v>21Вт</v>
      </c>
      <c r="G68" t="str">
        <f t="shared" si="26"/>
        <v>21Вт</v>
      </c>
      <c r="H68" t="str">
        <f t="shared" si="16"/>
        <v>21Вт</v>
      </c>
      <c r="I68" t="str">
        <f t="shared" si="32"/>
        <v>21</v>
      </c>
      <c r="J68" t="str">
        <f t="shared" si="27"/>
        <v>21</v>
      </c>
      <c r="K68" t="str">
        <f t="shared" si="33"/>
        <v>P180167</v>
      </c>
      <c r="L68" t="str">
        <f>LOOKUP(,-SEARCH(" "&amp;Switches!$A$2:'Switches'!$A$1000&amp;" "," "&amp;TRIM(B68)&amp;" "),Switches!$A$2:'Switches'!$A$1000)</f>
        <v>Aveline</v>
      </c>
      <c r="M68">
        <f>IFERROR(LOOKUP(,-SEARCH(" "&amp;Switches!$B$2:'Switches'!$B$1000&amp;" "," "&amp;C68&amp;" "),Switches!$B$2:'Switches'!$B$1000), "")</f>
        <v>910</v>
      </c>
      <c r="N68" t="str">
        <f>LOOKUP(,-SEARCH(" "&amp;Switches!$C$2:'Switches'!$C$1000&amp;" "," "&amp;TRIM(B68)&amp;" "),Switches!$C$2:'Switches'!$C$1000)</f>
        <v>Diffuse</v>
      </c>
      <c r="O68" t="str">
        <f t="shared" si="23"/>
        <v>Diffuse.ies</v>
      </c>
      <c r="P68">
        <v>3000</v>
      </c>
      <c r="Q68">
        <f t="shared" si="28"/>
        <v>18</v>
      </c>
      <c r="R68" s="7" t="str">
        <f t="shared" si="34"/>
        <v>21</v>
      </c>
      <c r="S68">
        <v>55</v>
      </c>
      <c r="T68">
        <f t="shared" si="29"/>
        <v>990</v>
      </c>
      <c r="U68" t="str">
        <f>IF(ISTEXT(LOOKUP(,-SEARCH(" "&amp;Switches!$K$2:'Switches'!$K$60&amp;" "," "&amp;D68&amp;" "),Switches!$K$2:'Switches'!$K$60)), LOOKUP(,-SEARCH(" "&amp;Switches!$K$2:'Switches'!$K$60&amp;" "," "&amp;D68&amp;" "),Switches!$K$2:'Switches'!$K$60),"")</f>
        <v>DALI</v>
      </c>
      <c r="V68" t="str">
        <f>IFERROR(LOOKUP(,-SEARCH(" "&amp;Switches!$L$2:'Switches'!$L$1000&amp;" "," "&amp;F68&amp;" "),Switches!$L$2:'Switches'!$L$1000),"")</f>
        <v/>
      </c>
      <c r="W68" t="str">
        <f>IFERROR(LOOKUP(,-SEARCH(" "&amp;Switches!$M$2:'Switches'!$M$1000&amp;" "," "&amp;L68&amp;" "),Switches!$M$2:'Switches'!$M$1000),"")</f>
        <v/>
      </c>
      <c r="X68">
        <v>0.05</v>
      </c>
      <c r="Y68">
        <f t="shared" si="35"/>
        <v>0.91</v>
      </c>
      <c r="Z68">
        <v>6.3E-2</v>
      </c>
      <c r="AA68">
        <v>2</v>
      </c>
      <c r="AB68">
        <v>2</v>
      </c>
      <c r="AC68">
        <v>0</v>
      </c>
    </row>
    <row r="69" spans="1:29" x14ac:dyDescent="0.25">
      <c r="A69" s="1" t="s">
        <v>122</v>
      </c>
      <c r="B69" s="1" t="s">
        <v>724</v>
      </c>
      <c r="C69" t="str">
        <f t="shared" si="24"/>
        <v>910 Diffuse 21Вт сквоз. провод</v>
      </c>
      <c r="D69" t="str">
        <f t="shared" si="30"/>
        <v>Diffuse 21Вт сквоз. провод</v>
      </c>
      <c r="E69" t="str">
        <f t="shared" si="31"/>
        <v>21Вт сквоз. провод</v>
      </c>
      <c r="F69" t="str">
        <f t="shared" si="25"/>
        <v>21Вт</v>
      </c>
      <c r="G69" t="str">
        <f t="shared" si="26"/>
        <v>21Вт</v>
      </c>
      <c r="H69" t="str">
        <f t="shared" si="16"/>
        <v>21Вт</v>
      </c>
      <c r="I69" t="str">
        <f t="shared" si="32"/>
        <v>21</v>
      </c>
      <c r="J69" t="str">
        <f t="shared" si="27"/>
        <v>21</v>
      </c>
      <c r="K69" t="str">
        <f t="shared" si="33"/>
        <v>P180167</v>
      </c>
      <c r="L69" t="str">
        <f>LOOKUP(,-SEARCH(" "&amp;Switches!$A$2:'Switches'!$A$1000&amp;" "," "&amp;TRIM(B69)&amp;" "),Switches!$A$2:'Switches'!$A$1000)</f>
        <v>Aveline</v>
      </c>
      <c r="M69">
        <f>IFERROR(LOOKUP(,-SEARCH(" "&amp;Switches!$B$2:'Switches'!$B$1000&amp;" "," "&amp;C69&amp;" "),Switches!$B$2:'Switches'!$B$1000), "")</f>
        <v>910</v>
      </c>
      <c r="N69" t="str">
        <f>LOOKUP(,-SEARCH(" "&amp;Switches!$C$2:'Switches'!$C$1000&amp;" "," "&amp;TRIM(B69)&amp;" "),Switches!$C$2:'Switches'!$C$1000)</f>
        <v>Diffuse</v>
      </c>
      <c r="O69" t="str">
        <f t="shared" ref="O69:O100" si="36">IF(ISNUMBER(SEARCH("RGBW",B69)), "RGBW-"&amp;N69&amp;"-"&amp;P69&amp;".ies", N69&amp;".ies")</f>
        <v>Diffuse.ies</v>
      </c>
      <c r="P69">
        <v>3000</v>
      </c>
      <c r="Q69">
        <f t="shared" si="28"/>
        <v>18</v>
      </c>
      <c r="R69" s="7" t="str">
        <f t="shared" si="34"/>
        <v>21</v>
      </c>
      <c r="S69">
        <v>55</v>
      </c>
      <c r="T69">
        <f t="shared" si="29"/>
        <v>990</v>
      </c>
      <c r="U69" t="str">
        <f>IF(ISTEXT(LOOKUP(,-SEARCH(" "&amp;Switches!$K$2:'Switches'!$K$60&amp;" "," "&amp;D69&amp;" "),Switches!$K$2:'Switches'!$K$60)), LOOKUP(,-SEARCH(" "&amp;Switches!$K$2:'Switches'!$K$60&amp;" "," "&amp;D69&amp;" "),Switches!$K$2:'Switches'!$K$60),"")</f>
        <v>сквоз. провод</v>
      </c>
      <c r="V69" t="str">
        <f>IFERROR(LOOKUP(,-SEARCH(" "&amp;Switches!$L$2:'Switches'!$L$1000&amp;" "," "&amp;F69&amp;" "),Switches!$L$2:'Switches'!$L$1000),"")</f>
        <v/>
      </c>
      <c r="W69" t="str">
        <f>IFERROR(LOOKUP(,-SEARCH(" "&amp;Switches!$M$2:'Switches'!$M$1000&amp;" "," "&amp;L69&amp;" "),Switches!$M$2:'Switches'!$M$1000),"")</f>
        <v/>
      </c>
      <c r="X69">
        <v>0.05</v>
      </c>
      <c r="Y69">
        <f t="shared" si="35"/>
        <v>0.91</v>
      </c>
      <c r="Z69">
        <v>6.3E-2</v>
      </c>
      <c r="AA69">
        <v>2</v>
      </c>
      <c r="AB69">
        <v>2</v>
      </c>
      <c r="AC69">
        <v>0</v>
      </c>
    </row>
    <row r="70" spans="1:29" x14ac:dyDescent="0.25">
      <c r="A70" s="1" t="s">
        <v>77</v>
      </c>
      <c r="B70" s="1" t="s">
        <v>78</v>
      </c>
      <c r="C70" t="str">
        <f t="shared" si="24"/>
        <v>1210 Diffuse 28Вт</v>
      </c>
      <c r="D70" t="str">
        <f t="shared" si="30"/>
        <v>Diffuse 28Вт</v>
      </c>
      <c r="E70" t="str">
        <f t="shared" si="31"/>
        <v>28Вт</v>
      </c>
      <c r="F70" t="str">
        <f t="shared" si="25"/>
        <v>28Вт</v>
      </c>
      <c r="G70" t="str">
        <f t="shared" si="26"/>
        <v>28Вт</v>
      </c>
      <c r="H70" t="str">
        <f t="shared" si="16"/>
        <v>28Вт</v>
      </c>
      <c r="I70" t="str">
        <f t="shared" si="32"/>
        <v>28</v>
      </c>
      <c r="J70" t="str">
        <f t="shared" si="27"/>
        <v>28</v>
      </c>
      <c r="K70" t="str">
        <f t="shared" si="33"/>
        <v>P180168</v>
      </c>
      <c r="L70" t="str">
        <f>LOOKUP(,-SEARCH(" "&amp;Switches!$A$2:'Switches'!$A$1000&amp;" "," "&amp;TRIM(B70)&amp;" "),Switches!$A$2:'Switches'!$A$1000)</f>
        <v>Aveline</v>
      </c>
      <c r="M70">
        <f>IFERROR(LOOKUP(,-SEARCH(" "&amp;Switches!$B$2:'Switches'!$B$1000&amp;" "," "&amp;C70&amp;" "),Switches!$B$2:'Switches'!$B$1000), "")</f>
        <v>1210</v>
      </c>
      <c r="N70" t="str">
        <f>LOOKUP(,-SEARCH(" "&amp;Switches!$C$2:'Switches'!$C$1000&amp;" "," "&amp;TRIM(B70)&amp;" "),Switches!$C$2:'Switches'!$C$1000)</f>
        <v>Diffuse</v>
      </c>
      <c r="O70" t="str">
        <f t="shared" si="36"/>
        <v>Diffuse.ies</v>
      </c>
      <c r="P70">
        <v>3000</v>
      </c>
      <c r="Q70">
        <f t="shared" si="28"/>
        <v>24</v>
      </c>
      <c r="R70" s="7" t="str">
        <f t="shared" si="34"/>
        <v>28</v>
      </c>
      <c r="S70">
        <v>55</v>
      </c>
      <c r="T70">
        <f t="shared" si="29"/>
        <v>1320</v>
      </c>
      <c r="U70" t="str">
        <f>IF(ISTEXT(LOOKUP(,-SEARCH(" "&amp;Switches!$K$2:'Switches'!$K$60&amp;" "," "&amp;D70&amp;" "),Switches!$K$2:'Switches'!$K$60)), LOOKUP(,-SEARCH(" "&amp;Switches!$K$2:'Switches'!$K$60&amp;" "," "&amp;D70&amp;" "),Switches!$K$2:'Switches'!$K$60),"")</f>
        <v/>
      </c>
      <c r="V70" t="str">
        <f>IFERROR(LOOKUP(,-SEARCH(" "&amp;Switches!$L$2:'Switches'!$L$1000&amp;" "," "&amp;F70&amp;" "),Switches!$L$2:'Switches'!$L$1000),"")</f>
        <v/>
      </c>
      <c r="W70" t="str">
        <f>IFERROR(LOOKUP(,-SEARCH(" "&amp;Switches!$M$2:'Switches'!$M$1000&amp;" "," "&amp;L70&amp;" "),Switches!$M$2:'Switches'!$M$1000),"")</f>
        <v/>
      </c>
      <c r="X70">
        <v>0.05</v>
      </c>
      <c r="Y70">
        <f t="shared" si="35"/>
        <v>1.21</v>
      </c>
      <c r="Z70">
        <v>6.3E-2</v>
      </c>
      <c r="AA70">
        <v>2</v>
      </c>
      <c r="AB70">
        <v>2</v>
      </c>
      <c r="AC70">
        <v>0</v>
      </c>
    </row>
    <row r="71" spans="1:29" x14ac:dyDescent="0.25">
      <c r="A71" s="1" t="s">
        <v>79</v>
      </c>
      <c r="B71" s="1" t="s">
        <v>80</v>
      </c>
      <c r="C71" t="str">
        <f t="shared" si="24"/>
        <v>1210 Diffuse 28Вт DALI</v>
      </c>
      <c r="D71" t="str">
        <f t="shared" si="30"/>
        <v>Diffuse 28Вт DALI</v>
      </c>
      <c r="E71" t="str">
        <f t="shared" si="31"/>
        <v>28Вт DALI</v>
      </c>
      <c r="F71" t="str">
        <f t="shared" si="25"/>
        <v>28Вт</v>
      </c>
      <c r="G71" t="str">
        <f t="shared" si="26"/>
        <v>28Вт</v>
      </c>
      <c r="H71" t="str">
        <f t="shared" si="16"/>
        <v>28Вт</v>
      </c>
      <c r="I71" t="str">
        <f t="shared" si="32"/>
        <v>28</v>
      </c>
      <c r="J71" t="str">
        <f t="shared" si="27"/>
        <v>28</v>
      </c>
      <c r="K71" t="str">
        <f t="shared" si="33"/>
        <v>P180168</v>
      </c>
      <c r="L71" t="str">
        <f>LOOKUP(,-SEARCH(" "&amp;Switches!$A$2:'Switches'!$A$1000&amp;" "," "&amp;TRIM(B71)&amp;" "),Switches!$A$2:'Switches'!$A$1000)</f>
        <v>Aveline</v>
      </c>
      <c r="M71">
        <f>IFERROR(LOOKUP(,-SEARCH(" "&amp;Switches!$B$2:'Switches'!$B$1000&amp;" "," "&amp;C71&amp;" "),Switches!$B$2:'Switches'!$B$1000), "")</f>
        <v>1210</v>
      </c>
      <c r="N71" t="str">
        <f>LOOKUP(,-SEARCH(" "&amp;Switches!$C$2:'Switches'!$C$1000&amp;" "," "&amp;TRIM(B71)&amp;" "),Switches!$C$2:'Switches'!$C$1000)</f>
        <v>Diffuse</v>
      </c>
      <c r="O71" t="str">
        <f t="shared" si="36"/>
        <v>Diffuse.ies</v>
      </c>
      <c r="P71">
        <v>3000</v>
      </c>
      <c r="Q71">
        <f t="shared" si="28"/>
        <v>24</v>
      </c>
      <c r="R71" s="7" t="str">
        <f t="shared" si="34"/>
        <v>28</v>
      </c>
      <c r="S71">
        <v>55</v>
      </c>
      <c r="T71">
        <f t="shared" si="29"/>
        <v>1320</v>
      </c>
      <c r="U71" t="str">
        <f>IF(ISTEXT(LOOKUP(,-SEARCH(" "&amp;Switches!$K$2:'Switches'!$K$60&amp;" "," "&amp;D71&amp;" "),Switches!$K$2:'Switches'!$K$60)), LOOKUP(,-SEARCH(" "&amp;Switches!$K$2:'Switches'!$K$60&amp;" "," "&amp;D71&amp;" "),Switches!$K$2:'Switches'!$K$60),"")</f>
        <v>DALI</v>
      </c>
      <c r="V71" t="str">
        <f>IFERROR(LOOKUP(,-SEARCH(" "&amp;Switches!$L$2:'Switches'!$L$1000&amp;" "," "&amp;F71&amp;" "),Switches!$L$2:'Switches'!$L$1000),"")</f>
        <v/>
      </c>
      <c r="W71" t="str">
        <f>IFERROR(LOOKUP(,-SEARCH(" "&amp;Switches!$M$2:'Switches'!$M$1000&amp;" "," "&amp;L71&amp;" "),Switches!$M$2:'Switches'!$M$1000),"")</f>
        <v/>
      </c>
      <c r="X71">
        <v>0.05</v>
      </c>
      <c r="Y71">
        <f t="shared" si="35"/>
        <v>1.21</v>
      </c>
      <c r="Z71">
        <v>6.3E-2</v>
      </c>
      <c r="AA71">
        <v>2</v>
      </c>
      <c r="AB71">
        <v>2</v>
      </c>
      <c r="AC71">
        <v>0</v>
      </c>
    </row>
    <row r="72" spans="1:29" x14ac:dyDescent="0.25">
      <c r="A72" s="1" t="s">
        <v>123</v>
      </c>
      <c r="B72" s="1" t="s">
        <v>124</v>
      </c>
      <c r="C72" t="str">
        <f t="shared" si="24"/>
        <v>1210 Diffuse 28Вт сквоз. провод</v>
      </c>
      <c r="D72" t="str">
        <f t="shared" si="30"/>
        <v>Diffuse 28Вт сквоз. провод</v>
      </c>
      <c r="E72" t="str">
        <f t="shared" si="31"/>
        <v>28Вт сквоз. провод</v>
      </c>
      <c r="F72" t="str">
        <f t="shared" si="25"/>
        <v>28Вт</v>
      </c>
      <c r="G72" t="str">
        <f t="shared" si="26"/>
        <v>28Вт</v>
      </c>
      <c r="H72" t="str">
        <f t="shared" si="16"/>
        <v>28Вт</v>
      </c>
      <c r="I72" t="str">
        <f t="shared" si="32"/>
        <v>28</v>
      </c>
      <c r="J72" t="str">
        <f t="shared" si="27"/>
        <v>28</v>
      </c>
      <c r="K72" t="str">
        <f t="shared" si="33"/>
        <v>P180168</v>
      </c>
      <c r="L72" t="str">
        <f>LOOKUP(,-SEARCH(" "&amp;Switches!$A$2:'Switches'!$A$1000&amp;" "," "&amp;TRIM(B72)&amp;" "),Switches!$A$2:'Switches'!$A$1000)</f>
        <v>Aveline</v>
      </c>
      <c r="M72">
        <f>IFERROR(LOOKUP(,-SEARCH(" "&amp;Switches!$B$2:'Switches'!$B$1000&amp;" "," "&amp;C72&amp;" "),Switches!$B$2:'Switches'!$B$1000), "")</f>
        <v>1210</v>
      </c>
      <c r="N72" t="str">
        <f>LOOKUP(,-SEARCH(" "&amp;Switches!$C$2:'Switches'!$C$1000&amp;" "," "&amp;TRIM(B72)&amp;" "),Switches!$C$2:'Switches'!$C$1000)</f>
        <v>Diffuse</v>
      </c>
      <c r="O72" t="str">
        <f t="shared" si="36"/>
        <v>Diffuse.ies</v>
      </c>
      <c r="P72">
        <v>3000</v>
      </c>
      <c r="Q72">
        <f t="shared" si="28"/>
        <v>24</v>
      </c>
      <c r="R72" s="7" t="str">
        <f t="shared" si="34"/>
        <v>28</v>
      </c>
      <c r="S72">
        <v>55</v>
      </c>
      <c r="T72">
        <f t="shared" si="29"/>
        <v>1320</v>
      </c>
      <c r="U72" t="str">
        <f>IF(ISTEXT(LOOKUP(,-SEARCH(" "&amp;Switches!$K$2:'Switches'!$K$60&amp;" "," "&amp;D72&amp;" "),Switches!$K$2:'Switches'!$K$60)), LOOKUP(,-SEARCH(" "&amp;Switches!$K$2:'Switches'!$K$60&amp;" "," "&amp;D72&amp;" "),Switches!$K$2:'Switches'!$K$60),"")</f>
        <v>сквоз. провод</v>
      </c>
      <c r="V72" t="str">
        <f>IFERROR(LOOKUP(,-SEARCH(" "&amp;Switches!$L$2:'Switches'!$L$1000&amp;" "," "&amp;F72&amp;" "),Switches!$L$2:'Switches'!$L$1000),"")</f>
        <v/>
      </c>
      <c r="W72" t="str">
        <f>IFERROR(LOOKUP(,-SEARCH(" "&amp;Switches!$M$2:'Switches'!$M$1000&amp;" "," "&amp;L72&amp;" "),Switches!$M$2:'Switches'!$M$1000),"")</f>
        <v/>
      </c>
      <c r="X72">
        <v>0.05</v>
      </c>
      <c r="Y72">
        <f t="shared" si="35"/>
        <v>1.21</v>
      </c>
      <c r="Z72">
        <v>6.3E-2</v>
      </c>
      <c r="AA72">
        <v>2</v>
      </c>
      <c r="AB72">
        <v>2</v>
      </c>
      <c r="AC72">
        <v>0</v>
      </c>
    </row>
    <row r="73" spans="1:29" x14ac:dyDescent="0.25">
      <c r="A73" s="1" t="s">
        <v>81</v>
      </c>
      <c r="B73" s="1" t="s">
        <v>82</v>
      </c>
      <c r="C73" t="str">
        <f t="shared" si="24"/>
        <v>1510 Diffuse 35Вт</v>
      </c>
      <c r="D73" t="str">
        <f t="shared" si="30"/>
        <v>Diffuse 35Вт</v>
      </c>
      <c r="E73" t="str">
        <f t="shared" si="31"/>
        <v>35Вт</v>
      </c>
      <c r="F73" t="str">
        <f t="shared" si="25"/>
        <v>35Вт</v>
      </c>
      <c r="G73" t="str">
        <f t="shared" si="26"/>
        <v>35Вт</v>
      </c>
      <c r="H73" t="str">
        <f t="shared" si="16"/>
        <v>35Вт</v>
      </c>
      <c r="I73" t="str">
        <f t="shared" si="32"/>
        <v>35</v>
      </c>
      <c r="J73" t="str">
        <f t="shared" si="27"/>
        <v>35</v>
      </c>
      <c r="K73" t="str">
        <f t="shared" si="33"/>
        <v>P180169</v>
      </c>
      <c r="L73" t="str">
        <f>LOOKUP(,-SEARCH(" "&amp;Switches!$A$2:'Switches'!$A$1000&amp;" "," "&amp;TRIM(B73)&amp;" "),Switches!$A$2:'Switches'!$A$1000)</f>
        <v>Aveline</v>
      </c>
      <c r="M73">
        <f>IFERROR(LOOKUP(,-SEARCH(" "&amp;Switches!$B$2:'Switches'!$B$1000&amp;" "," "&amp;C73&amp;" "),Switches!$B$2:'Switches'!$B$1000), "")</f>
        <v>1510</v>
      </c>
      <c r="N73" t="str">
        <f>LOOKUP(,-SEARCH(" "&amp;Switches!$C$2:'Switches'!$C$1000&amp;" "," "&amp;TRIM(B73)&amp;" "),Switches!$C$2:'Switches'!$C$1000)</f>
        <v>Diffuse</v>
      </c>
      <c r="O73" t="str">
        <f t="shared" si="36"/>
        <v>Diffuse.ies</v>
      </c>
      <c r="P73">
        <v>3000</v>
      </c>
      <c r="Q73">
        <f t="shared" si="28"/>
        <v>30</v>
      </c>
      <c r="R73" s="7" t="str">
        <f t="shared" si="34"/>
        <v>35</v>
      </c>
      <c r="S73">
        <v>55</v>
      </c>
      <c r="T73">
        <f t="shared" si="29"/>
        <v>1650</v>
      </c>
      <c r="U73" t="str">
        <f>IF(ISTEXT(LOOKUP(,-SEARCH(" "&amp;Switches!$K$2:'Switches'!$K$60&amp;" "," "&amp;D73&amp;" "),Switches!$K$2:'Switches'!$K$60)), LOOKUP(,-SEARCH(" "&amp;Switches!$K$2:'Switches'!$K$60&amp;" "," "&amp;D73&amp;" "),Switches!$K$2:'Switches'!$K$60),"")</f>
        <v/>
      </c>
      <c r="V73" t="str">
        <f>IFERROR(LOOKUP(,-SEARCH(" "&amp;Switches!$L$2:'Switches'!$L$1000&amp;" "," "&amp;F73&amp;" "),Switches!$L$2:'Switches'!$L$1000),"")</f>
        <v/>
      </c>
      <c r="W73" t="str">
        <f>IFERROR(LOOKUP(,-SEARCH(" "&amp;Switches!$M$2:'Switches'!$M$1000&amp;" "," "&amp;L73&amp;" "),Switches!$M$2:'Switches'!$M$1000),"")</f>
        <v/>
      </c>
      <c r="X73">
        <v>0.05</v>
      </c>
      <c r="Y73">
        <f t="shared" si="35"/>
        <v>1.51</v>
      </c>
      <c r="Z73">
        <v>6.3E-2</v>
      </c>
      <c r="AA73">
        <v>2</v>
      </c>
      <c r="AB73">
        <v>2</v>
      </c>
      <c r="AC73">
        <v>0</v>
      </c>
    </row>
    <row r="74" spans="1:29" x14ac:dyDescent="0.25">
      <c r="A74" s="1" t="s">
        <v>83</v>
      </c>
      <c r="B74" s="1" t="s">
        <v>84</v>
      </c>
      <c r="C74" t="str">
        <f t="shared" si="24"/>
        <v>1510 Diffuse 35Вт DALI</v>
      </c>
      <c r="D74" t="str">
        <f t="shared" si="30"/>
        <v>Diffuse 35Вт DALI</v>
      </c>
      <c r="E74" t="str">
        <f t="shared" si="31"/>
        <v>35Вт DALI</v>
      </c>
      <c r="F74" t="str">
        <f t="shared" si="25"/>
        <v>35Вт</v>
      </c>
      <c r="G74" t="str">
        <f t="shared" si="26"/>
        <v>35Вт</v>
      </c>
      <c r="H74" t="str">
        <f t="shared" si="16"/>
        <v>35Вт</v>
      </c>
      <c r="I74" t="str">
        <f t="shared" si="32"/>
        <v>35</v>
      </c>
      <c r="J74" t="str">
        <f t="shared" si="27"/>
        <v>35</v>
      </c>
      <c r="K74" t="str">
        <f t="shared" si="33"/>
        <v>P180169</v>
      </c>
      <c r="L74" t="str">
        <f>LOOKUP(,-SEARCH(" "&amp;Switches!$A$2:'Switches'!$A$1000&amp;" "," "&amp;TRIM(B74)&amp;" "),Switches!$A$2:'Switches'!$A$1000)</f>
        <v>Aveline</v>
      </c>
      <c r="M74">
        <f>IFERROR(LOOKUP(,-SEARCH(" "&amp;Switches!$B$2:'Switches'!$B$1000&amp;" "," "&amp;C74&amp;" "),Switches!$B$2:'Switches'!$B$1000), "")</f>
        <v>1510</v>
      </c>
      <c r="N74" t="str">
        <f>LOOKUP(,-SEARCH(" "&amp;Switches!$C$2:'Switches'!$C$1000&amp;" "," "&amp;TRIM(B74)&amp;" "),Switches!$C$2:'Switches'!$C$1000)</f>
        <v>Diffuse</v>
      </c>
      <c r="O74" t="str">
        <f t="shared" si="36"/>
        <v>Diffuse.ies</v>
      </c>
      <c r="P74">
        <v>3000</v>
      </c>
      <c r="Q74">
        <f t="shared" si="28"/>
        <v>30</v>
      </c>
      <c r="R74" s="7" t="str">
        <f t="shared" si="34"/>
        <v>35</v>
      </c>
      <c r="S74">
        <v>55</v>
      </c>
      <c r="T74">
        <f t="shared" si="29"/>
        <v>1650</v>
      </c>
      <c r="U74" t="str">
        <f>IF(ISTEXT(LOOKUP(,-SEARCH(" "&amp;Switches!$K$2:'Switches'!$K$60&amp;" "," "&amp;D74&amp;" "),Switches!$K$2:'Switches'!$K$60)), LOOKUP(,-SEARCH(" "&amp;Switches!$K$2:'Switches'!$K$60&amp;" "," "&amp;D74&amp;" "),Switches!$K$2:'Switches'!$K$60),"")</f>
        <v>DALI</v>
      </c>
      <c r="V74" t="str">
        <f>IFERROR(LOOKUP(,-SEARCH(" "&amp;Switches!$L$2:'Switches'!$L$1000&amp;" "," "&amp;F74&amp;" "),Switches!$L$2:'Switches'!$L$1000),"")</f>
        <v/>
      </c>
      <c r="W74" t="str">
        <f>IFERROR(LOOKUP(,-SEARCH(" "&amp;Switches!$M$2:'Switches'!$M$1000&amp;" "," "&amp;L74&amp;" "),Switches!$M$2:'Switches'!$M$1000),"")</f>
        <v/>
      </c>
      <c r="X74">
        <v>0.05</v>
      </c>
      <c r="Y74">
        <f t="shared" si="35"/>
        <v>1.51</v>
      </c>
      <c r="Z74">
        <v>6.3E-2</v>
      </c>
      <c r="AA74">
        <v>2</v>
      </c>
      <c r="AB74">
        <v>2</v>
      </c>
      <c r="AC74">
        <v>0</v>
      </c>
    </row>
    <row r="75" spans="1:29" x14ac:dyDescent="0.25">
      <c r="A75" s="1" t="s">
        <v>125</v>
      </c>
      <c r="B75" s="1" t="s">
        <v>126</v>
      </c>
      <c r="C75" t="str">
        <f t="shared" si="24"/>
        <v>1510 35W Diffuse сквоз. провод</v>
      </c>
      <c r="D75" t="str">
        <f t="shared" si="30"/>
        <v>35W Diffuse сквоз. провод</v>
      </c>
      <c r="E75" t="str">
        <f t="shared" si="31"/>
        <v>35W сквоз. провод</v>
      </c>
      <c r="F75" t="str">
        <f t="shared" si="25"/>
        <v>35W</v>
      </c>
      <c r="G75" t="str">
        <f t="shared" si="26"/>
        <v>35W</v>
      </c>
      <c r="H75" t="str">
        <f t="shared" si="16"/>
        <v>35Вт</v>
      </c>
      <c r="I75" t="str">
        <f t="shared" si="32"/>
        <v>35</v>
      </c>
      <c r="J75" t="str">
        <f t="shared" si="27"/>
        <v>35</v>
      </c>
      <c r="K75" t="str">
        <f t="shared" si="33"/>
        <v>P180169</v>
      </c>
      <c r="L75" t="str">
        <f>LOOKUP(,-SEARCH(" "&amp;Switches!$A$2:'Switches'!$A$1000&amp;" "," "&amp;TRIM(B75)&amp;" "),Switches!$A$2:'Switches'!$A$1000)</f>
        <v>Aveline</v>
      </c>
      <c r="M75">
        <f>IFERROR(LOOKUP(,-SEARCH(" "&amp;Switches!$B$2:'Switches'!$B$1000&amp;" "," "&amp;C75&amp;" "),Switches!$B$2:'Switches'!$B$1000), "")</f>
        <v>1510</v>
      </c>
      <c r="N75" t="str">
        <f>LOOKUP(,-SEARCH(" "&amp;Switches!$C$2:'Switches'!$C$1000&amp;" "," "&amp;TRIM(B75)&amp;" "),Switches!$C$2:'Switches'!$C$1000)</f>
        <v>Diffuse</v>
      </c>
      <c r="O75" t="str">
        <f t="shared" si="36"/>
        <v>Diffuse.ies</v>
      </c>
      <c r="P75">
        <v>3000</v>
      </c>
      <c r="Q75">
        <f t="shared" si="28"/>
        <v>30</v>
      </c>
      <c r="R75" s="7" t="str">
        <f t="shared" si="34"/>
        <v>35</v>
      </c>
      <c r="S75">
        <v>55</v>
      </c>
      <c r="T75">
        <f t="shared" si="29"/>
        <v>1650</v>
      </c>
      <c r="U75" t="str">
        <f>IF(ISTEXT(LOOKUP(,-SEARCH(" "&amp;Switches!$K$2:'Switches'!$K$60&amp;" "," "&amp;D75&amp;" "),Switches!$K$2:'Switches'!$K$60)), LOOKUP(,-SEARCH(" "&amp;Switches!$K$2:'Switches'!$K$60&amp;" "," "&amp;D75&amp;" "),Switches!$K$2:'Switches'!$K$60),"")</f>
        <v>сквоз. провод</v>
      </c>
      <c r="V75" t="str">
        <f>IFERROR(LOOKUP(,-SEARCH(" "&amp;Switches!$L$2:'Switches'!$L$1000&amp;" "," "&amp;F75&amp;" "),Switches!$L$2:'Switches'!$L$1000),"")</f>
        <v/>
      </c>
      <c r="W75" t="str">
        <f>IFERROR(LOOKUP(,-SEARCH(" "&amp;Switches!$M$2:'Switches'!$M$1000&amp;" "," "&amp;L75&amp;" "),Switches!$M$2:'Switches'!$M$1000),"")</f>
        <v/>
      </c>
      <c r="X75">
        <v>0.05</v>
      </c>
      <c r="Y75">
        <f t="shared" si="35"/>
        <v>1.51</v>
      </c>
      <c r="Z75">
        <v>6.3E-2</v>
      </c>
      <c r="AA75">
        <v>2</v>
      </c>
      <c r="AB75">
        <v>2</v>
      </c>
      <c r="AC75">
        <v>0</v>
      </c>
    </row>
    <row r="76" spans="1:29" x14ac:dyDescent="0.25">
      <c r="A76" s="1" t="s">
        <v>127</v>
      </c>
      <c r="B76" s="1" t="s">
        <v>128</v>
      </c>
      <c r="C76" t="str">
        <f t="shared" si="24"/>
        <v>310 Spot 7Вт DMX-RDM</v>
      </c>
      <c r="D76" t="str">
        <f t="shared" si="30"/>
        <v>Spot 7Вт DMX-RDM</v>
      </c>
      <c r="E76" t="str">
        <f t="shared" si="31"/>
        <v>7Вт DMX-RDM</v>
      </c>
      <c r="F76" t="str">
        <f t="shared" si="25"/>
        <v>7Вт</v>
      </c>
      <c r="G76" t="str">
        <f t="shared" si="26"/>
        <v>7Вт</v>
      </c>
      <c r="H76" t="str">
        <f t="shared" si="16"/>
        <v>7Вт</v>
      </c>
      <c r="I76" t="str">
        <f t="shared" si="32"/>
        <v>7</v>
      </c>
      <c r="J76" t="str">
        <f t="shared" si="27"/>
        <v>7</v>
      </c>
      <c r="K76" t="str">
        <f t="shared" si="33"/>
        <v>P866952</v>
      </c>
      <c r="L76" t="str">
        <f>LOOKUP(,-SEARCH(" "&amp;Switches!$A$2:'Switches'!$A$1000&amp;" "," "&amp;TRIM(B76)&amp;" "),Switches!$A$2:'Switches'!$A$1000)</f>
        <v>Aveline</v>
      </c>
      <c r="M76">
        <f>IFERROR(LOOKUP(,-SEARCH(" "&amp;Switches!$B$2:'Switches'!$B$1000&amp;" "," "&amp;C76&amp;" "),Switches!$B$2:'Switches'!$B$1000), "")</f>
        <v>310</v>
      </c>
      <c r="N76" t="str">
        <f>LOOKUP(,-SEARCH(" "&amp;Switches!$C$2:'Switches'!$C$1000&amp;" "," "&amp;TRIM(B76)&amp;" "),Switches!$C$2:'Switches'!$C$1000)</f>
        <v>Spot</v>
      </c>
      <c r="O76" t="str">
        <f t="shared" si="36"/>
        <v>Spot.ies</v>
      </c>
      <c r="P76">
        <v>3000</v>
      </c>
      <c r="Q76">
        <f t="shared" si="28"/>
        <v>6</v>
      </c>
      <c r="R76" s="7" t="str">
        <f t="shared" si="34"/>
        <v>7</v>
      </c>
      <c r="S76">
        <v>110</v>
      </c>
      <c r="T76">
        <f t="shared" si="29"/>
        <v>660</v>
      </c>
      <c r="U76" t="str">
        <f>IF(ISTEXT(LOOKUP(,-SEARCH(" "&amp;Switches!$K$2:'Switches'!$K$60&amp;" "," "&amp;D76&amp;" "),Switches!$K$2:'Switches'!$K$60)), LOOKUP(,-SEARCH(" "&amp;Switches!$K$2:'Switches'!$K$60&amp;" "," "&amp;D76&amp;" "),Switches!$K$2:'Switches'!$K$60),"")</f>
        <v>DMX-RDM</v>
      </c>
      <c r="V76" t="str">
        <f>IFERROR(LOOKUP(,-SEARCH(" "&amp;Switches!$L$2:'Switches'!$L$1000&amp;" "," "&amp;F76&amp;" "),Switches!$L$2:'Switches'!$L$1000),"")</f>
        <v/>
      </c>
      <c r="W76" t="str">
        <f>IFERROR(LOOKUP(,-SEARCH(" "&amp;Switches!$M$2:'Switches'!$M$1000&amp;" "," "&amp;L76&amp;" "),Switches!$M$2:'Switches'!$M$1000),"")</f>
        <v/>
      </c>
      <c r="X76">
        <v>0.05</v>
      </c>
      <c r="Y76">
        <f t="shared" si="35"/>
        <v>0.31</v>
      </c>
      <c r="Z76">
        <v>6.3E-2</v>
      </c>
      <c r="AA76">
        <v>2</v>
      </c>
      <c r="AB76">
        <v>2</v>
      </c>
      <c r="AC76">
        <v>0</v>
      </c>
    </row>
    <row r="77" spans="1:29" x14ac:dyDescent="0.25">
      <c r="A77" s="1" t="s">
        <v>129</v>
      </c>
      <c r="B77" s="1" t="s">
        <v>130</v>
      </c>
      <c r="C77" t="str">
        <f t="shared" si="24"/>
        <v>310 Medium 7Вт DMX-RDM</v>
      </c>
      <c r="D77" t="str">
        <f t="shared" si="30"/>
        <v>Medium 7Вт DMX-RDM</v>
      </c>
      <c r="E77" t="str">
        <f t="shared" si="31"/>
        <v>7Вт DMX-RDM</v>
      </c>
      <c r="F77" t="str">
        <f t="shared" si="25"/>
        <v>7Вт</v>
      </c>
      <c r="G77" t="str">
        <f t="shared" si="26"/>
        <v>7Вт</v>
      </c>
      <c r="H77" t="str">
        <f t="shared" si="16"/>
        <v>7Вт</v>
      </c>
      <c r="I77" t="str">
        <f t="shared" si="32"/>
        <v>7</v>
      </c>
      <c r="J77" t="str">
        <f t="shared" si="27"/>
        <v>7</v>
      </c>
      <c r="K77" t="str">
        <f t="shared" si="33"/>
        <v>P866953</v>
      </c>
      <c r="L77" t="str">
        <f>LOOKUP(,-SEARCH(" "&amp;Switches!$A$2:'Switches'!$A$1000&amp;" "," "&amp;TRIM(B77)&amp;" "),Switches!$A$2:'Switches'!$A$1000)</f>
        <v>Aveline</v>
      </c>
      <c r="M77">
        <f>IFERROR(LOOKUP(,-SEARCH(" "&amp;Switches!$B$2:'Switches'!$B$1000&amp;" "," "&amp;C77&amp;" "),Switches!$B$2:'Switches'!$B$1000), "")</f>
        <v>310</v>
      </c>
      <c r="N77" t="str">
        <f>LOOKUP(,-SEARCH(" "&amp;Switches!$C$2:'Switches'!$C$1000&amp;" "," "&amp;TRIM(B77)&amp;" "),Switches!$C$2:'Switches'!$C$1000)</f>
        <v>Medium</v>
      </c>
      <c r="O77" t="str">
        <f t="shared" si="36"/>
        <v>Medium.ies</v>
      </c>
      <c r="P77">
        <v>3000</v>
      </c>
      <c r="Q77">
        <f t="shared" si="28"/>
        <v>6</v>
      </c>
      <c r="R77" s="7" t="str">
        <f t="shared" si="34"/>
        <v>7</v>
      </c>
      <c r="S77">
        <v>110</v>
      </c>
      <c r="T77">
        <f t="shared" si="29"/>
        <v>660</v>
      </c>
      <c r="U77" t="str">
        <f>IF(ISTEXT(LOOKUP(,-SEARCH(" "&amp;Switches!$K$2:'Switches'!$K$60&amp;" "," "&amp;D77&amp;" "),Switches!$K$2:'Switches'!$K$60)), LOOKUP(,-SEARCH(" "&amp;Switches!$K$2:'Switches'!$K$60&amp;" "," "&amp;D77&amp;" "),Switches!$K$2:'Switches'!$K$60),"")</f>
        <v>DMX-RDM</v>
      </c>
      <c r="V77" t="str">
        <f>IFERROR(LOOKUP(,-SEARCH(" "&amp;Switches!$L$2:'Switches'!$L$1000&amp;" "," "&amp;F77&amp;" "),Switches!$L$2:'Switches'!$L$1000),"")</f>
        <v/>
      </c>
      <c r="W77" t="str">
        <f>IFERROR(LOOKUP(,-SEARCH(" "&amp;Switches!$M$2:'Switches'!$M$1000&amp;" "," "&amp;L77&amp;" "),Switches!$M$2:'Switches'!$M$1000),"")</f>
        <v/>
      </c>
      <c r="X77">
        <v>0.05</v>
      </c>
      <c r="Y77">
        <f t="shared" si="35"/>
        <v>0.31</v>
      </c>
      <c r="Z77">
        <v>6.3E-2</v>
      </c>
      <c r="AA77">
        <v>2</v>
      </c>
      <c r="AB77">
        <v>2</v>
      </c>
      <c r="AC77">
        <v>0</v>
      </c>
    </row>
    <row r="78" spans="1:29" x14ac:dyDescent="0.25">
      <c r="A78" s="1" t="s">
        <v>131</v>
      </c>
      <c r="B78" s="1" t="s">
        <v>132</v>
      </c>
      <c r="C78" t="str">
        <f t="shared" si="24"/>
        <v>310 Flood 7Вт DMX-RDM</v>
      </c>
      <c r="D78" t="str">
        <f t="shared" si="30"/>
        <v>Flood 7Вт DMX-RDM</v>
      </c>
      <c r="E78" t="str">
        <f t="shared" si="31"/>
        <v>7Вт DMX-RDM</v>
      </c>
      <c r="F78" t="str">
        <f t="shared" si="25"/>
        <v>7Вт</v>
      </c>
      <c r="G78" t="str">
        <f t="shared" si="26"/>
        <v>7Вт</v>
      </c>
      <c r="H78" t="str">
        <f t="shared" si="16"/>
        <v>7Вт</v>
      </c>
      <c r="I78" t="str">
        <f t="shared" si="32"/>
        <v>7</v>
      </c>
      <c r="J78" t="str">
        <f t="shared" si="27"/>
        <v>7</v>
      </c>
      <c r="K78" t="str">
        <f t="shared" si="33"/>
        <v>P866954</v>
      </c>
      <c r="L78" t="str">
        <f>LOOKUP(,-SEARCH(" "&amp;Switches!$A$2:'Switches'!$A$1000&amp;" "," "&amp;TRIM(B78)&amp;" "),Switches!$A$2:'Switches'!$A$1000)</f>
        <v>Aveline</v>
      </c>
      <c r="M78">
        <f>IFERROR(LOOKUP(,-SEARCH(" "&amp;Switches!$B$2:'Switches'!$B$1000&amp;" "," "&amp;C78&amp;" "),Switches!$B$2:'Switches'!$B$1000), "")</f>
        <v>310</v>
      </c>
      <c r="N78" t="str">
        <f>LOOKUP(,-SEARCH(" "&amp;Switches!$C$2:'Switches'!$C$1000&amp;" "," "&amp;TRIM(B78)&amp;" "),Switches!$C$2:'Switches'!$C$1000)</f>
        <v>Flood</v>
      </c>
      <c r="O78" t="str">
        <f t="shared" si="36"/>
        <v>Flood.ies</v>
      </c>
      <c r="P78">
        <v>3000</v>
      </c>
      <c r="Q78">
        <f t="shared" si="28"/>
        <v>6</v>
      </c>
      <c r="R78" s="7" t="str">
        <f t="shared" si="34"/>
        <v>7</v>
      </c>
      <c r="S78">
        <v>110</v>
      </c>
      <c r="T78">
        <f t="shared" si="29"/>
        <v>660</v>
      </c>
      <c r="U78" t="str">
        <f>IF(ISTEXT(LOOKUP(,-SEARCH(" "&amp;Switches!$K$2:'Switches'!$K$60&amp;" "," "&amp;D78&amp;" "),Switches!$K$2:'Switches'!$K$60)), LOOKUP(,-SEARCH(" "&amp;Switches!$K$2:'Switches'!$K$60&amp;" "," "&amp;D78&amp;" "),Switches!$K$2:'Switches'!$K$60),"")</f>
        <v>DMX-RDM</v>
      </c>
      <c r="V78" t="str">
        <f>IFERROR(LOOKUP(,-SEARCH(" "&amp;Switches!$L$2:'Switches'!$L$1000&amp;" "," "&amp;F78&amp;" "),Switches!$L$2:'Switches'!$L$1000),"")</f>
        <v/>
      </c>
      <c r="W78" t="str">
        <f>IFERROR(LOOKUP(,-SEARCH(" "&amp;Switches!$M$2:'Switches'!$M$1000&amp;" "," "&amp;L78&amp;" "),Switches!$M$2:'Switches'!$M$1000),"")</f>
        <v/>
      </c>
      <c r="X78">
        <v>0.05</v>
      </c>
      <c r="Y78">
        <f t="shared" si="35"/>
        <v>0.31</v>
      </c>
      <c r="Z78">
        <v>6.3E-2</v>
      </c>
      <c r="AA78">
        <v>2</v>
      </c>
      <c r="AB78">
        <v>2</v>
      </c>
      <c r="AC78">
        <v>0</v>
      </c>
    </row>
    <row r="79" spans="1:29" x14ac:dyDescent="0.25">
      <c r="A79" s="1" t="s">
        <v>133</v>
      </c>
      <c r="B79" s="1" t="s">
        <v>196</v>
      </c>
      <c r="C79" t="str">
        <f t="shared" si="24"/>
        <v>310 Elliptical 7Вт DMX-RDM</v>
      </c>
      <c r="D79" t="str">
        <f t="shared" si="30"/>
        <v>Elliptical 7Вт DMX-RDM</v>
      </c>
      <c r="E79" t="str">
        <f t="shared" si="31"/>
        <v>7Вт DMX-RDM</v>
      </c>
      <c r="F79" t="str">
        <f t="shared" si="25"/>
        <v>7Вт</v>
      </c>
      <c r="G79" t="str">
        <f t="shared" si="26"/>
        <v>7Вт</v>
      </c>
      <c r="H79" t="str">
        <f t="shared" si="16"/>
        <v>7Вт</v>
      </c>
      <c r="I79" t="str">
        <f t="shared" si="32"/>
        <v>7</v>
      </c>
      <c r="J79" t="str">
        <f t="shared" si="27"/>
        <v>7</v>
      </c>
      <c r="K79" t="str">
        <f t="shared" si="33"/>
        <v>P866955</v>
      </c>
      <c r="L79" t="str">
        <f>LOOKUP(,-SEARCH(" "&amp;Switches!$A$2:'Switches'!$A$1000&amp;" "," "&amp;TRIM(B79)&amp;" "),Switches!$A$2:'Switches'!$A$1000)</f>
        <v>Aveline</v>
      </c>
      <c r="M79">
        <f>IFERROR(LOOKUP(,-SEARCH(" "&amp;Switches!$B$2:'Switches'!$B$1000&amp;" "," "&amp;C79&amp;" "),Switches!$B$2:'Switches'!$B$1000), "")</f>
        <v>310</v>
      </c>
      <c r="N79" t="str">
        <f>LOOKUP(,-SEARCH(" "&amp;Switches!$C$2:'Switches'!$C$1000&amp;" "," "&amp;TRIM(B79)&amp;" "),Switches!$C$2:'Switches'!$C$1000)</f>
        <v>Elliptical</v>
      </c>
      <c r="O79" t="str">
        <f t="shared" si="36"/>
        <v>Elliptical.ies</v>
      </c>
      <c r="P79">
        <v>3000</v>
      </c>
      <c r="Q79">
        <f t="shared" si="28"/>
        <v>6</v>
      </c>
      <c r="R79" s="7" t="str">
        <f t="shared" si="34"/>
        <v>7</v>
      </c>
      <c r="S79">
        <v>110</v>
      </c>
      <c r="T79">
        <f t="shared" si="29"/>
        <v>660</v>
      </c>
      <c r="U79" t="str">
        <f>IF(ISTEXT(LOOKUP(,-SEARCH(" "&amp;Switches!$K$2:'Switches'!$K$60&amp;" "," "&amp;D79&amp;" "),Switches!$K$2:'Switches'!$K$60)), LOOKUP(,-SEARCH(" "&amp;Switches!$K$2:'Switches'!$K$60&amp;" "," "&amp;D79&amp;" "),Switches!$K$2:'Switches'!$K$60),"")</f>
        <v>DMX-RDM</v>
      </c>
      <c r="V79" t="str">
        <f>IFERROR(LOOKUP(,-SEARCH(" "&amp;Switches!$L$2:'Switches'!$L$1000&amp;" "," "&amp;F79&amp;" "),Switches!$L$2:'Switches'!$L$1000),"")</f>
        <v/>
      </c>
      <c r="W79" t="str">
        <f>IFERROR(LOOKUP(,-SEARCH(" "&amp;Switches!$M$2:'Switches'!$M$1000&amp;" "," "&amp;L79&amp;" "),Switches!$M$2:'Switches'!$M$1000),"")</f>
        <v/>
      </c>
      <c r="X79">
        <v>0.05</v>
      </c>
      <c r="Y79">
        <f t="shared" si="35"/>
        <v>0.31</v>
      </c>
      <c r="Z79">
        <v>6.3E-2</v>
      </c>
      <c r="AA79">
        <v>2</v>
      </c>
      <c r="AB79">
        <v>2</v>
      </c>
      <c r="AC79">
        <v>0</v>
      </c>
    </row>
    <row r="80" spans="1:29" x14ac:dyDescent="0.25">
      <c r="A80" s="1" t="s">
        <v>134</v>
      </c>
      <c r="B80" s="1" t="s">
        <v>135</v>
      </c>
      <c r="C80" t="str">
        <f t="shared" si="24"/>
        <v>310 Diffuse 7Вт DMX-RDM</v>
      </c>
      <c r="D80" t="str">
        <f t="shared" si="30"/>
        <v>Diffuse 7Вт DMX-RDM</v>
      </c>
      <c r="E80" t="str">
        <f t="shared" si="31"/>
        <v>7Вт DMX-RDM</v>
      </c>
      <c r="F80" t="str">
        <f t="shared" si="25"/>
        <v>7Вт</v>
      </c>
      <c r="G80" t="str">
        <f t="shared" si="26"/>
        <v>7Вт</v>
      </c>
      <c r="H80" t="str">
        <f t="shared" si="16"/>
        <v>7Вт</v>
      </c>
      <c r="I80" t="str">
        <f t="shared" si="32"/>
        <v>7</v>
      </c>
      <c r="J80" t="str">
        <f t="shared" si="27"/>
        <v>7</v>
      </c>
      <c r="K80" t="str">
        <f t="shared" si="33"/>
        <v>P866956</v>
      </c>
      <c r="L80" t="str">
        <f>LOOKUP(,-SEARCH(" "&amp;Switches!$A$2:'Switches'!$A$1000&amp;" "," "&amp;TRIM(B80)&amp;" "),Switches!$A$2:'Switches'!$A$1000)</f>
        <v>Aveline</v>
      </c>
      <c r="M80">
        <f>IFERROR(LOOKUP(,-SEARCH(" "&amp;Switches!$B$2:'Switches'!$B$1000&amp;" "," "&amp;C80&amp;" "),Switches!$B$2:'Switches'!$B$1000), "")</f>
        <v>310</v>
      </c>
      <c r="N80" t="str">
        <f>LOOKUP(,-SEARCH(" "&amp;Switches!$C$2:'Switches'!$C$1000&amp;" "," "&amp;TRIM(B80)&amp;" "),Switches!$C$2:'Switches'!$C$1000)</f>
        <v>Diffuse</v>
      </c>
      <c r="O80" t="str">
        <f t="shared" si="36"/>
        <v>Diffuse.ies</v>
      </c>
      <c r="P80">
        <v>3000</v>
      </c>
      <c r="Q80">
        <f t="shared" si="28"/>
        <v>6</v>
      </c>
      <c r="R80" s="7" t="str">
        <f t="shared" si="34"/>
        <v>7</v>
      </c>
      <c r="S80">
        <v>55</v>
      </c>
      <c r="T80">
        <f t="shared" si="29"/>
        <v>330</v>
      </c>
      <c r="U80" t="str">
        <f>IF(ISTEXT(LOOKUP(,-SEARCH(" "&amp;Switches!$K$2:'Switches'!$K$60&amp;" "," "&amp;D80&amp;" "),Switches!$K$2:'Switches'!$K$60)), LOOKUP(,-SEARCH(" "&amp;Switches!$K$2:'Switches'!$K$60&amp;" "," "&amp;D80&amp;" "),Switches!$K$2:'Switches'!$K$60),"")</f>
        <v>DMX-RDM</v>
      </c>
      <c r="V80" t="str">
        <f>IFERROR(LOOKUP(,-SEARCH(" "&amp;Switches!$L$2:'Switches'!$L$1000&amp;" "," "&amp;F80&amp;" "),Switches!$L$2:'Switches'!$L$1000),"")</f>
        <v/>
      </c>
      <c r="W80" t="str">
        <f>IFERROR(LOOKUP(,-SEARCH(" "&amp;Switches!$M$2:'Switches'!$M$1000&amp;" "," "&amp;L80&amp;" "),Switches!$M$2:'Switches'!$M$1000),"")</f>
        <v/>
      </c>
      <c r="X80">
        <v>0.05</v>
      </c>
      <c r="Y80">
        <f t="shared" si="35"/>
        <v>0.31</v>
      </c>
      <c r="Z80">
        <v>6.3E-2</v>
      </c>
      <c r="AA80">
        <v>2</v>
      </c>
      <c r="AB80">
        <v>2</v>
      </c>
      <c r="AC80">
        <v>0</v>
      </c>
    </row>
    <row r="81" spans="1:29" x14ac:dyDescent="0.25">
      <c r="A81" s="1" t="s">
        <v>136</v>
      </c>
      <c r="B81" s="1" t="s">
        <v>137</v>
      </c>
      <c r="C81" t="str">
        <f t="shared" si="24"/>
        <v>610 Spot 14Вт DMX-RDM</v>
      </c>
      <c r="D81" t="str">
        <f t="shared" si="30"/>
        <v>Spot 14Вт DMX-RDM</v>
      </c>
      <c r="E81" t="str">
        <f t="shared" si="31"/>
        <v>14Вт DMX-RDM</v>
      </c>
      <c r="F81" t="str">
        <f t="shared" si="25"/>
        <v>14Вт</v>
      </c>
      <c r="G81" t="str">
        <f t="shared" si="26"/>
        <v>14Вт</v>
      </c>
      <c r="H81" t="str">
        <f t="shared" si="16"/>
        <v>14Вт</v>
      </c>
      <c r="I81" t="str">
        <f t="shared" si="32"/>
        <v>14</v>
      </c>
      <c r="J81" t="str">
        <f t="shared" si="27"/>
        <v>14</v>
      </c>
      <c r="K81" t="str">
        <f t="shared" si="33"/>
        <v>P866957</v>
      </c>
      <c r="L81" t="str">
        <f>LOOKUP(,-SEARCH(" "&amp;Switches!$A$2:'Switches'!$A$1000&amp;" "," "&amp;TRIM(B81)&amp;" "),Switches!$A$2:'Switches'!$A$1000)</f>
        <v>Aveline</v>
      </c>
      <c r="M81">
        <f>IFERROR(LOOKUP(,-SEARCH(" "&amp;Switches!$B$2:'Switches'!$B$1000&amp;" "," "&amp;C81&amp;" "),Switches!$B$2:'Switches'!$B$1000), "")</f>
        <v>610</v>
      </c>
      <c r="N81" t="str">
        <f>LOOKUP(,-SEARCH(" "&amp;Switches!$C$2:'Switches'!$C$1000&amp;" "," "&amp;TRIM(B81)&amp;" "),Switches!$C$2:'Switches'!$C$1000)</f>
        <v>Spot</v>
      </c>
      <c r="O81" t="str">
        <f t="shared" si="36"/>
        <v>Spot.ies</v>
      </c>
      <c r="P81">
        <v>3000</v>
      </c>
      <c r="Q81">
        <f t="shared" si="28"/>
        <v>12</v>
      </c>
      <c r="R81" s="7" t="str">
        <f t="shared" si="34"/>
        <v>14</v>
      </c>
      <c r="S81">
        <v>110</v>
      </c>
      <c r="T81">
        <f t="shared" si="29"/>
        <v>1320</v>
      </c>
      <c r="U81" t="str">
        <f>IF(ISTEXT(LOOKUP(,-SEARCH(" "&amp;Switches!$K$2:'Switches'!$K$60&amp;" "," "&amp;D81&amp;" "),Switches!$K$2:'Switches'!$K$60)), LOOKUP(,-SEARCH(" "&amp;Switches!$K$2:'Switches'!$K$60&amp;" "," "&amp;D81&amp;" "),Switches!$K$2:'Switches'!$K$60),"")</f>
        <v>DMX-RDM</v>
      </c>
      <c r="V81" t="str">
        <f>IFERROR(LOOKUP(,-SEARCH(" "&amp;Switches!$L$2:'Switches'!$L$1000&amp;" "," "&amp;F81&amp;" "),Switches!$L$2:'Switches'!$L$1000),"")</f>
        <v/>
      </c>
      <c r="W81" t="str">
        <f>IFERROR(LOOKUP(,-SEARCH(" "&amp;Switches!$M$2:'Switches'!$M$1000&amp;" "," "&amp;L81&amp;" "),Switches!$M$2:'Switches'!$M$1000),"")</f>
        <v/>
      </c>
      <c r="X81">
        <v>0.05</v>
      </c>
      <c r="Y81">
        <f t="shared" si="35"/>
        <v>0.61</v>
      </c>
      <c r="Z81">
        <v>6.3E-2</v>
      </c>
      <c r="AA81">
        <v>2</v>
      </c>
      <c r="AB81">
        <v>2</v>
      </c>
      <c r="AC81">
        <v>0</v>
      </c>
    </row>
    <row r="82" spans="1:29" x14ac:dyDescent="0.25">
      <c r="A82" s="1" t="s">
        <v>138</v>
      </c>
      <c r="B82" s="1" t="s">
        <v>139</v>
      </c>
      <c r="C82" t="str">
        <f t="shared" si="24"/>
        <v>610 Medium 14Вт DMX-RDM</v>
      </c>
      <c r="D82" t="str">
        <f t="shared" si="30"/>
        <v>Medium 14Вт DMX-RDM</v>
      </c>
      <c r="E82" t="str">
        <f t="shared" si="31"/>
        <v>14Вт DMX-RDM</v>
      </c>
      <c r="F82" t="str">
        <f t="shared" si="25"/>
        <v>14Вт</v>
      </c>
      <c r="G82" t="str">
        <f t="shared" si="26"/>
        <v>14Вт</v>
      </c>
      <c r="H82" t="str">
        <f t="shared" si="16"/>
        <v>14Вт</v>
      </c>
      <c r="I82" t="str">
        <f t="shared" si="32"/>
        <v>14</v>
      </c>
      <c r="J82" t="str">
        <f t="shared" si="27"/>
        <v>14</v>
      </c>
      <c r="K82" t="str">
        <f t="shared" si="33"/>
        <v>P866958</v>
      </c>
      <c r="L82" t="str">
        <f>LOOKUP(,-SEARCH(" "&amp;Switches!$A$2:'Switches'!$A$1000&amp;" "," "&amp;TRIM(B82)&amp;" "),Switches!$A$2:'Switches'!$A$1000)</f>
        <v>Aveline</v>
      </c>
      <c r="M82">
        <f>IFERROR(LOOKUP(,-SEARCH(" "&amp;Switches!$B$2:'Switches'!$B$1000&amp;" "," "&amp;C82&amp;" "),Switches!$B$2:'Switches'!$B$1000), "")</f>
        <v>610</v>
      </c>
      <c r="N82" t="str">
        <f>LOOKUP(,-SEARCH(" "&amp;Switches!$C$2:'Switches'!$C$1000&amp;" "," "&amp;TRIM(B82)&amp;" "),Switches!$C$2:'Switches'!$C$1000)</f>
        <v>Medium</v>
      </c>
      <c r="O82" t="str">
        <f t="shared" si="36"/>
        <v>Medium.ies</v>
      </c>
      <c r="P82">
        <v>3000</v>
      </c>
      <c r="Q82">
        <f t="shared" si="28"/>
        <v>12</v>
      </c>
      <c r="R82" s="7" t="str">
        <f t="shared" si="34"/>
        <v>14</v>
      </c>
      <c r="S82">
        <v>110</v>
      </c>
      <c r="T82">
        <f t="shared" si="29"/>
        <v>1320</v>
      </c>
      <c r="U82" t="str">
        <f>IF(ISTEXT(LOOKUP(,-SEARCH(" "&amp;Switches!$K$2:'Switches'!$K$60&amp;" "," "&amp;D82&amp;" "),Switches!$K$2:'Switches'!$K$60)), LOOKUP(,-SEARCH(" "&amp;Switches!$K$2:'Switches'!$K$60&amp;" "," "&amp;D82&amp;" "),Switches!$K$2:'Switches'!$K$60),"")</f>
        <v>DMX-RDM</v>
      </c>
      <c r="V82" t="str">
        <f>IFERROR(LOOKUP(,-SEARCH(" "&amp;Switches!$L$2:'Switches'!$L$1000&amp;" "," "&amp;F82&amp;" "),Switches!$L$2:'Switches'!$L$1000),"")</f>
        <v/>
      </c>
      <c r="W82" t="str">
        <f>IFERROR(LOOKUP(,-SEARCH(" "&amp;Switches!$M$2:'Switches'!$M$1000&amp;" "," "&amp;L82&amp;" "),Switches!$M$2:'Switches'!$M$1000),"")</f>
        <v/>
      </c>
      <c r="X82">
        <v>0.05</v>
      </c>
      <c r="Y82">
        <f t="shared" si="35"/>
        <v>0.61</v>
      </c>
      <c r="Z82">
        <v>6.3E-2</v>
      </c>
      <c r="AA82">
        <v>2</v>
      </c>
      <c r="AB82">
        <v>2</v>
      </c>
      <c r="AC82">
        <v>0</v>
      </c>
    </row>
    <row r="83" spans="1:29" x14ac:dyDescent="0.25">
      <c r="A83" s="1" t="s">
        <v>140</v>
      </c>
      <c r="B83" s="1" t="s">
        <v>141</v>
      </c>
      <c r="C83" t="str">
        <f t="shared" si="24"/>
        <v>610 Flood 14Вт DMX-RDM</v>
      </c>
      <c r="D83" t="str">
        <f t="shared" si="30"/>
        <v>Flood 14Вт DMX-RDM</v>
      </c>
      <c r="E83" t="str">
        <f t="shared" si="31"/>
        <v>14Вт DMX-RDM</v>
      </c>
      <c r="F83" t="str">
        <f t="shared" si="25"/>
        <v>14Вт</v>
      </c>
      <c r="G83" t="str">
        <f t="shared" si="26"/>
        <v>14Вт</v>
      </c>
      <c r="H83" t="str">
        <f t="shared" ref="H83:H139" si="37">IFERROR(REPLACE(G83,SEARCH("W",G83),1,"Вт"), G83)</f>
        <v>14Вт</v>
      </c>
      <c r="I83" t="str">
        <f t="shared" si="32"/>
        <v>14</v>
      </c>
      <c r="J83" t="str">
        <f t="shared" si="27"/>
        <v>14</v>
      </c>
      <c r="K83" t="str">
        <f t="shared" si="33"/>
        <v>P866959</v>
      </c>
      <c r="L83" t="str">
        <f>LOOKUP(,-SEARCH(" "&amp;Switches!$A$2:'Switches'!$A$1000&amp;" "," "&amp;TRIM(B83)&amp;" "),Switches!$A$2:'Switches'!$A$1000)</f>
        <v>Aveline</v>
      </c>
      <c r="M83">
        <f>IFERROR(LOOKUP(,-SEARCH(" "&amp;Switches!$B$2:'Switches'!$B$1000&amp;" "," "&amp;C83&amp;" "),Switches!$B$2:'Switches'!$B$1000), "")</f>
        <v>610</v>
      </c>
      <c r="N83" t="str">
        <f>LOOKUP(,-SEARCH(" "&amp;Switches!$C$2:'Switches'!$C$1000&amp;" "," "&amp;TRIM(B83)&amp;" "),Switches!$C$2:'Switches'!$C$1000)</f>
        <v>Flood</v>
      </c>
      <c r="O83" t="str">
        <f t="shared" si="36"/>
        <v>Flood.ies</v>
      </c>
      <c r="P83">
        <v>3000</v>
      </c>
      <c r="Q83">
        <f t="shared" si="28"/>
        <v>12</v>
      </c>
      <c r="R83" s="7" t="str">
        <f t="shared" si="34"/>
        <v>14</v>
      </c>
      <c r="S83">
        <v>110</v>
      </c>
      <c r="T83">
        <f t="shared" si="29"/>
        <v>1320</v>
      </c>
      <c r="U83" t="str">
        <f>IF(ISTEXT(LOOKUP(,-SEARCH(" "&amp;Switches!$K$2:'Switches'!$K$60&amp;" "," "&amp;D83&amp;" "),Switches!$K$2:'Switches'!$K$60)), LOOKUP(,-SEARCH(" "&amp;Switches!$K$2:'Switches'!$K$60&amp;" "," "&amp;D83&amp;" "),Switches!$K$2:'Switches'!$K$60),"")</f>
        <v>DMX-RDM</v>
      </c>
      <c r="V83" t="str">
        <f>IFERROR(LOOKUP(,-SEARCH(" "&amp;Switches!$L$2:'Switches'!$L$1000&amp;" "," "&amp;F83&amp;" "),Switches!$L$2:'Switches'!$L$1000),"")</f>
        <v/>
      </c>
      <c r="W83" t="str">
        <f>IFERROR(LOOKUP(,-SEARCH(" "&amp;Switches!$M$2:'Switches'!$M$1000&amp;" "," "&amp;L83&amp;" "),Switches!$M$2:'Switches'!$M$1000),"")</f>
        <v/>
      </c>
      <c r="X83">
        <v>0.05</v>
      </c>
      <c r="Y83">
        <f t="shared" si="35"/>
        <v>0.61</v>
      </c>
      <c r="Z83">
        <v>6.3E-2</v>
      </c>
      <c r="AA83">
        <v>2</v>
      </c>
      <c r="AB83">
        <v>2</v>
      </c>
      <c r="AC83">
        <v>0</v>
      </c>
    </row>
    <row r="84" spans="1:29" x14ac:dyDescent="0.25">
      <c r="A84" s="1" t="s">
        <v>142</v>
      </c>
      <c r="B84" s="1" t="s">
        <v>197</v>
      </c>
      <c r="C84" t="str">
        <f t="shared" si="24"/>
        <v>610 Elliptical 14Вт DMX-RDM</v>
      </c>
      <c r="D84" t="str">
        <f t="shared" si="30"/>
        <v>Elliptical 14Вт DMX-RDM</v>
      </c>
      <c r="E84" t="str">
        <f t="shared" si="31"/>
        <v>14Вт DMX-RDM</v>
      </c>
      <c r="F84" t="str">
        <f t="shared" si="25"/>
        <v>14Вт</v>
      </c>
      <c r="G84" t="str">
        <f t="shared" si="26"/>
        <v>14Вт</v>
      </c>
      <c r="H84" t="str">
        <f t="shared" si="37"/>
        <v>14Вт</v>
      </c>
      <c r="I84" t="str">
        <f t="shared" si="32"/>
        <v>14</v>
      </c>
      <c r="J84" t="str">
        <f t="shared" si="27"/>
        <v>14</v>
      </c>
      <c r="K84" t="str">
        <f t="shared" si="33"/>
        <v>P866960</v>
      </c>
      <c r="L84" t="str">
        <f>LOOKUP(,-SEARCH(" "&amp;Switches!$A$2:'Switches'!$A$1000&amp;" "," "&amp;TRIM(B84)&amp;" "),Switches!$A$2:'Switches'!$A$1000)</f>
        <v>Aveline</v>
      </c>
      <c r="M84">
        <f>IFERROR(LOOKUP(,-SEARCH(" "&amp;Switches!$B$2:'Switches'!$B$1000&amp;" "," "&amp;C84&amp;" "),Switches!$B$2:'Switches'!$B$1000), "")</f>
        <v>610</v>
      </c>
      <c r="N84" t="str">
        <f>LOOKUP(,-SEARCH(" "&amp;Switches!$C$2:'Switches'!$C$1000&amp;" "," "&amp;TRIM(B84)&amp;" "),Switches!$C$2:'Switches'!$C$1000)</f>
        <v>Elliptical</v>
      </c>
      <c r="O84" t="str">
        <f t="shared" si="36"/>
        <v>Elliptical.ies</v>
      </c>
      <c r="P84">
        <v>3000</v>
      </c>
      <c r="Q84">
        <f t="shared" si="28"/>
        <v>12</v>
      </c>
      <c r="R84" s="7" t="str">
        <f t="shared" si="34"/>
        <v>14</v>
      </c>
      <c r="S84">
        <v>110</v>
      </c>
      <c r="T84">
        <f t="shared" si="29"/>
        <v>1320</v>
      </c>
      <c r="U84" t="str">
        <f>IF(ISTEXT(LOOKUP(,-SEARCH(" "&amp;Switches!$K$2:'Switches'!$K$60&amp;" "," "&amp;D84&amp;" "),Switches!$K$2:'Switches'!$K$60)), LOOKUP(,-SEARCH(" "&amp;Switches!$K$2:'Switches'!$K$60&amp;" "," "&amp;D84&amp;" "),Switches!$K$2:'Switches'!$K$60),"")</f>
        <v>DMX-RDM</v>
      </c>
      <c r="V84" t="str">
        <f>IFERROR(LOOKUP(,-SEARCH(" "&amp;Switches!$L$2:'Switches'!$L$1000&amp;" "," "&amp;F84&amp;" "),Switches!$L$2:'Switches'!$L$1000),"")</f>
        <v/>
      </c>
      <c r="W84" t="str">
        <f>IFERROR(LOOKUP(,-SEARCH(" "&amp;Switches!$M$2:'Switches'!$M$1000&amp;" "," "&amp;L84&amp;" "),Switches!$M$2:'Switches'!$M$1000),"")</f>
        <v/>
      </c>
      <c r="X84">
        <v>0.05</v>
      </c>
      <c r="Y84">
        <f t="shared" si="35"/>
        <v>0.61</v>
      </c>
      <c r="Z84">
        <v>6.3E-2</v>
      </c>
      <c r="AA84">
        <v>2</v>
      </c>
      <c r="AB84">
        <v>2</v>
      </c>
      <c r="AC84">
        <v>0</v>
      </c>
    </row>
    <row r="85" spans="1:29" x14ac:dyDescent="0.25">
      <c r="A85" s="1" t="s">
        <v>143</v>
      </c>
      <c r="B85" s="1" t="s">
        <v>144</v>
      </c>
      <c r="C85" t="str">
        <f t="shared" si="24"/>
        <v>610 Diffuse 14Вт DMX-RDM</v>
      </c>
      <c r="D85" t="str">
        <f t="shared" si="30"/>
        <v>Diffuse 14Вт DMX-RDM</v>
      </c>
      <c r="E85" t="str">
        <f t="shared" si="31"/>
        <v>14Вт DMX-RDM</v>
      </c>
      <c r="F85" t="str">
        <f t="shared" si="25"/>
        <v>14Вт</v>
      </c>
      <c r="G85" t="str">
        <f t="shared" si="26"/>
        <v>14Вт</v>
      </c>
      <c r="H85" t="str">
        <f t="shared" si="37"/>
        <v>14Вт</v>
      </c>
      <c r="I85" t="str">
        <f t="shared" si="32"/>
        <v>14</v>
      </c>
      <c r="J85" t="str">
        <f t="shared" si="27"/>
        <v>14</v>
      </c>
      <c r="K85" t="str">
        <f t="shared" si="33"/>
        <v>P866961</v>
      </c>
      <c r="L85" t="str">
        <f>LOOKUP(,-SEARCH(" "&amp;Switches!$A$2:'Switches'!$A$1000&amp;" "," "&amp;TRIM(B85)&amp;" "),Switches!$A$2:'Switches'!$A$1000)</f>
        <v>Aveline</v>
      </c>
      <c r="M85">
        <f>IFERROR(LOOKUP(,-SEARCH(" "&amp;Switches!$B$2:'Switches'!$B$1000&amp;" "," "&amp;C85&amp;" "),Switches!$B$2:'Switches'!$B$1000), "")</f>
        <v>610</v>
      </c>
      <c r="N85" t="str">
        <f>LOOKUP(,-SEARCH(" "&amp;Switches!$C$2:'Switches'!$C$1000&amp;" "," "&amp;TRIM(B85)&amp;" "),Switches!$C$2:'Switches'!$C$1000)</f>
        <v>Diffuse</v>
      </c>
      <c r="O85" t="str">
        <f t="shared" si="36"/>
        <v>Diffuse.ies</v>
      </c>
      <c r="P85">
        <v>3000</v>
      </c>
      <c r="Q85">
        <f t="shared" si="28"/>
        <v>12</v>
      </c>
      <c r="R85" s="7" t="str">
        <f t="shared" si="34"/>
        <v>14</v>
      </c>
      <c r="S85">
        <v>55</v>
      </c>
      <c r="T85">
        <f t="shared" si="29"/>
        <v>660</v>
      </c>
      <c r="U85" t="str">
        <f>IF(ISTEXT(LOOKUP(,-SEARCH(" "&amp;Switches!$K$2:'Switches'!$K$60&amp;" "," "&amp;D85&amp;" "),Switches!$K$2:'Switches'!$K$60)), LOOKUP(,-SEARCH(" "&amp;Switches!$K$2:'Switches'!$K$60&amp;" "," "&amp;D85&amp;" "),Switches!$K$2:'Switches'!$K$60),"")</f>
        <v>DMX-RDM</v>
      </c>
      <c r="V85" t="str">
        <f>IFERROR(LOOKUP(,-SEARCH(" "&amp;Switches!$L$2:'Switches'!$L$1000&amp;" "," "&amp;F85&amp;" "),Switches!$L$2:'Switches'!$L$1000),"")</f>
        <v/>
      </c>
      <c r="W85" t="str">
        <f>IFERROR(LOOKUP(,-SEARCH(" "&amp;Switches!$M$2:'Switches'!$M$1000&amp;" "," "&amp;L85&amp;" "),Switches!$M$2:'Switches'!$M$1000),"")</f>
        <v/>
      </c>
      <c r="X85">
        <v>0.05</v>
      </c>
      <c r="Y85">
        <f t="shared" si="35"/>
        <v>0.61</v>
      </c>
      <c r="Z85">
        <v>6.3E-2</v>
      </c>
      <c r="AA85">
        <v>2</v>
      </c>
      <c r="AB85">
        <v>2</v>
      </c>
      <c r="AC85">
        <v>0</v>
      </c>
    </row>
    <row r="86" spans="1:29" x14ac:dyDescent="0.25">
      <c r="A86" s="1" t="s">
        <v>145</v>
      </c>
      <c r="B86" s="1" t="s">
        <v>146</v>
      </c>
      <c r="C86" t="str">
        <f t="shared" si="24"/>
        <v>910 Spot 21Вт DMX-RDM</v>
      </c>
      <c r="D86" t="str">
        <f t="shared" si="30"/>
        <v>Spot 21Вт DMX-RDM</v>
      </c>
      <c r="E86" t="str">
        <f t="shared" si="31"/>
        <v>21Вт DMX-RDM</v>
      </c>
      <c r="F86" t="str">
        <f t="shared" si="25"/>
        <v>21Вт</v>
      </c>
      <c r="G86" t="str">
        <f t="shared" si="26"/>
        <v>21Вт</v>
      </c>
      <c r="H86" t="str">
        <f t="shared" si="37"/>
        <v>21Вт</v>
      </c>
      <c r="I86" t="str">
        <f t="shared" si="32"/>
        <v>21</v>
      </c>
      <c r="J86" t="str">
        <f t="shared" si="27"/>
        <v>21</v>
      </c>
      <c r="K86" t="str">
        <f t="shared" si="33"/>
        <v>P866962</v>
      </c>
      <c r="L86" t="str">
        <f>LOOKUP(,-SEARCH(" "&amp;Switches!$A$2:'Switches'!$A$1000&amp;" "," "&amp;TRIM(B86)&amp;" "),Switches!$A$2:'Switches'!$A$1000)</f>
        <v>Aveline</v>
      </c>
      <c r="M86">
        <f>IFERROR(LOOKUP(,-SEARCH(" "&amp;Switches!$B$2:'Switches'!$B$1000&amp;" "," "&amp;C86&amp;" "),Switches!$B$2:'Switches'!$B$1000), "")</f>
        <v>910</v>
      </c>
      <c r="N86" t="str">
        <f>LOOKUP(,-SEARCH(" "&amp;Switches!$C$2:'Switches'!$C$1000&amp;" "," "&amp;TRIM(B86)&amp;" "),Switches!$C$2:'Switches'!$C$1000)</f>
        <v>Spot</v>
      </c>
      <c r="O86" t="str">
        <f t="shared" si="36"/>
        <v>Spot.ies</v>
      </c>
      <c r="P86">
        <v>3000</v>
      </c>
      <c r="Q86">
        <f t="shared" si="28"/>
        <v>18</v>
      </c>
      <c r="R86" s="7" t="str">
        <f t="shared" si="34"/>
        <v>21</v>
      </c>
      <c r="S86">
        <v>110</v>
      </c>
      <c r="T86">
        <f t="shared" si="29"/>
        <v>1980</v>
      </c>
      <c r="U86" t="str">
        <f>IF(ISTEXT(LOOKUP(,-SEARCH(" "&amp;Switches!$K$2:'Switches'!$K$60&amp;" "," "&amp;D86&amp;" "),Switches!$K$2:'Switches'!$K$60)), LOOKUP(,-SEARCH(" "&amp;Switches!$K$2:'Switches'!$K$60&amp;" "," "&amp;D86&amp;" "),Switches!$K$2:'Switches'!$K$60),"")</f>
        <v>DMX-RDM</v>
      </c>
      <c r="V86" t="str">
        <f>IFERROR(LOOKUP(,-SEARCH(" "&amp;Switches!$L$2:'Switches'!$L$1000&amp;" "," "&amp;F86&amp;" "),Switches!$L$2:'Switches'!$L$1000),"")</f>
        <v/>
      </c>
      <c r="W86" t="str">
        <f>IFERROR(LOOKUP(,-SEARCH(" "&amp;Switches!$M$2:'Switches'!$M$1000&amp;" "," "&amp;L86&amp;" "),Switches!$M$2:'Switches'!$M$1000),"")</f>
        <v/>
      </c>
      <c r="X86">
        <v>0.05</v>
      </c>
      <c r="Y86">
        <f t="shared" si="35"/>
        <v>0.91</v>
      </c>
      <c r="Z86">
        <v>6.3E-2</v>
      </c>
      <c r="AA86">
        <v>2</v>
      </c>
      <c r="AB86">
        <v>2</v>
      </c>
      <c r="AC86">
        <v>0</v>
      </c>
    </row>
    <row r="87" spans="1:29" x14ac:dyDescent="0.25">
      <c r="A87" s="1" t="s">
        <v>147</v>
      </c>
      <c r="B87" s="1" t="s">
        <v>148</v>
      </c>
      <c r="C87" t="str">
        <f t="shared" si="24"/>
        <v>910 Medium 21Вт DMX-RDM</v>
      </c>
      <c r="D87" t="str">
        <f t="shared" si="30"/>
        <v>Medium 21Вт DMX-RDM</v>
      </c>
      <c r="E87" t="str">
        <f t="shared" si="31"/>
        <v>21Вт DMX-RDM</v>
      </c>
      <c r="F87" t="str">
        <f t="shared" si="25"/>
        <v>21Вт</v>
      </c>
      <c r="G87" t="str">
        <f t="shared" si="26"/>
        <v>21Вт</v>
      </c>
      <c r="H87" t="str">
        <f t="shared" si="37"/>
        <v>21Вт</v>
      </c>
      <c r="I87" t="str">
        <f t="shared" si="32"/>
        <v>21</v>
      </c>
      <c r="J87" t="str">
        <f t="shared" si="27"/>
        <v>21</v>
      </c>
      <c r="K87" t="str">
        <f t="shared" si="33"/>
        <v>P866963</v>
      </c>
      <c r="L87" t="str">
        <f>LOOKUP(,-SEARCH(" "&amp;Switches!$A$2:'Switches'!$A$1000&amp;" "," "&amp;TRIM(B87)&amp;" "),Switches!$A$2:'Switches'!$A$1000)</f>
        <v>Aveline</v>
      </c>
      <c r="M87">
        <f>IFERROR(LOOKUP(,-SEARCH(" "&amp;Switches!$B$2:'Switches'!$B$1000&amp;" "," "&amp;C87&amp;" "),Switches!$B$2:'Switches'!$B$1000), "")</f>
        <v>910</v>
      </c>
      <c r="N87" t="str">
        <f>LOOKUP(,-SEARCH(" "&amp;Switches!$C$2:'Switches'!$C$1000&amp;" "," "&amp;TRIM(B87)&amp;" "),Switches!$C$2:'Switches'!$C$1000)</f>
        <v>Medium</v>
      </c>
      <c r="O87" t="str">
        <f t="shared" si="36"/>
        <v>Medium.ies</v>
      </c>
      <c r="P87">
        <v>3000</v>
      </c>
      <c r="Q87">
        <f t="shared" si="28"/>
        <v>18</v>
      </c>
      <c r="R87" s="7" t="str">
        <f t="shared" si="34"/>
        <v>21</v>
      </c>
      <c r="S87">
        <v>110</v>
      </c>
      <c r="T87">
        <f t="shared" si="29"/>
        <v>1980</v>
      </c>
      <c r="U87" t="str">
        <f>IF(ISTEXT(LOOKUP(,-SEARCH(" "&amp;Switches!$K$2:'Switches'!$K$60&amp;" "," "&amp;D87&amp;" "),Switches!$K$2:'Switches'!$K$60)), LOOKUP(,-SEARCH(" "&amp;Switches!$K$2:'Switches'!$K$60&amp;" "," "&amp;D87&amp;" "),Switches!$K$2:'Switches'!$K$60),"")</f>
        <v>DMX-RDM</v>
      </c>
      <c r="V87" t="str">
        <f>IFERROR(LOOKUP(,-SEARCH(" "&amp;Switches!$L$2:'Switches'!$L$1000&amp;" "," "&amp;F87&amp;" "),Switches!$L$2:'Switches'!$L$1000),"")</f>
        <v/>
      </c>
      <c r="W87" t="str">
        <f>IFERROR(LOOKUP(,-SEARCH(" "&amp;Switches!$M$2:'Switches'!$M$1000&amp;" "," "&amp;L87&amp;" "),Switches!$M$2:'Switches'!$M$1000),"")</f>
        <v/>
      </c>
      <c r="X87">
        <v>0.05</v>
      </c>
      <c r="Y87">
        <f t="shared" si="35"/>
        <v>0.91</v>
      </c>
      <c r="Z87">
        <v>6.3E-2</v>
      </c>
      <c r="AA87">
        <v>2</v>
      </c>
      <c r="AB87">
        <v>2</v>
      </c>
      <c r="AC87">
        <v>0</v>
      </c>
    </row>
    <row r="88" spans="1:29" x14ac:dyDescent="0.25">
      <c r="A88" s="1" t="s">
        <v>149</v>
      </c>
      <c r="B88" s="1" t="s">
        <v>150</v>
      </c>
      <c r="C88" t="str">
        <f t="shared" si="24"/>
        <v>910 Flood 21Вт DMX-RDM</v>
      </c>
      <c r="D88" t="str">
        <f t="shared" si="30"/>
        <v>Flood 21Вт DMX-RDM</v>
      </c>
      <c r="E88" t="str">
        <f t="shared" si="31"/>
        <v>21Вт DMX-RDM</v>
      </c>
      <c r="F88" t="str">
        <f t="shared" si="25"/>
        <v>21Вт</v>
      </c>
      <c r="G88" t="str">
        <f t="shared" si="26"/>
        <v>21Вт</v>
      </c>
      <c r="H88" t="str">
        <f t="shared" si="37"/>
        <v>21Вт</v>
      </c>
      <c r="I88" t="str">
        <f t="shared" si="32"/>
        <v>21</v>
      </c>
      <c r="J88" t="str">
        <f t="shared" si="27"/>
        <v>21</v>
      </c>
      <c r="K88" t="str">
        <f t="shared" si="33"/>
        <v>P866964</v>
      </c>
      <c r="L88" t="str">
        <f>LOOKUP(,-SEARCH(" "&amp;Switches!$A$2:'Switches'!$A$1000&amp;" "," "&amp;TRIM(B88)&amp;" "),Switches!$A$2:'Switches'!$A$1000)</f>
        <v>Aveline</v>
      </c>
      <c r="M88">
        <f>IFERROR(LOOKUP(,-SEARCH(" "&amp;Switches!$B$2:'Switches'!$B$1000&amp;" "," "&amp;C88&amp;" "),Switches!$B$2:'Switches'!$B$1000), "")</f>
        <v>910</v>
      </c>
      <c r="N88" t="str">
        <f>LOOKUP(,-SEARCH(" "&amp;Switches!$C$2:'Switches'!$C$1000&amp;" "," "&amp;TRIM(B88)&amp;" "),Switches!$C$2:'Switches'!$C$1000)</f>
        <v>Flood</v>
      </c>
      <c r="O88" t="str">
        <f t="shared" si="36"/>
        <v>Flood.ies</v>
      </c>
      <c r="P88">
        <v>3000</v>
      </c>
      <c r="Q88">
        <f t="shared" si="28"/>
        <v>18</v>
      </c>
      <c r="R88" s="7" t="str">
        <f t="shared" si="34"/>
        <v>21</v>
      </c>
      <c r="S88">
        <v>110</v>
      </c>
      <c r="T88">
        <f t="shared" si="29"/>
        <v>1980</v>
      </c>
      <c r="U88" t="str">
        <f>IF(ISTEXT(LOOKUP(,-SEARCH(" "&amp;Switches!$K$2:'Switches'!$K$60&amp;" "," "&amp;D88&amp;" "),Switches!$K$2:'Switches'!$K$60)), LOOKUP(,-SEARCH(" "&amp;Switches!$K$2:'Switches'!$K$60&amp;" "," "&amp;D88&amp;" "),Switches!$K$2:'Switches'!$K$60),"")</f>
        <v>DMX-RDM</v>
      </c>
      <c r="V88" t="str">
        <f>IFERROR(LOOKUP(,-SEARCH(" "&amp;Switches!$L$2:'Switches'!$L$1000&amp;" "," "&amp;F88&amp;" "),Switches!$L$2:'Switches'!$L$1000),"")</f>
        <v/>
      </c>
      <c r="W88" t="str">
        <f>IFERROR(LOOKUP(,-SEARCH(" "&amp;Switches!$M$2:'Switches'!$M$1000&amp;" "," "&amp;L88&amp;" "),Switches!$M$2:'Switches'!$M$1000),"")</f>
        <v/>
      </c>
      <c r="X88">
        <v>0.05</v>
      </c>
      <c r="Y88">
        <f t="shared" si="35"/>
        <v>0.91</v>
      </c>
      <c r="Z88">
        <v>6.3E-2</v>
      </c>
      <c r="AA88">
        <v>2</v>
      </c>
      <c r="AB88">
        <v>2</v>
      </c>
      <c r="AC88">
        <v>0</v>
      </c>
    </row>
    <row r="89" spans="1:29" x14ac:dyDescent="0.25">
      <c r="A89" s="1" t="s">
        <v>151</v>
      </c>
      <c r="B89" s="1" t="s">
        <v>198</v>
      </c>
      <c r="C89" t="str">
        <f t="shared" si="24"/>
        <v>910 Elliptical 21Вт DMX-RDM</v>
      </c>
      <c r="D89" t="str">
        <f t="shared" si="30"/>
        <v>Elliptical 21Вт DMX-RDM</v>
      </c>
      <c r="E89" t="str">
        <f t="shared" si="31"/>
        <v>21Вт DMX-RDM</v>
      </c>
      <c r="F89" t="str">
        <f t="shared" si="25"/>
        <v>21Вт</v>
      </c>
      <c r="G89" t="str">
        <f t="shared" si="26"/>
        <v>21Вт</v>
      </c>
      <c r="H89" t="str">
        <f t="shared" si="37"/>
        <v>21Вт</v>
      </c>
      <c r="I89" t="str">
        <f t="shared" si="32"/>
        <v>21</v>
      </c>
      <c r="J89" t="str">
        <f t="shared" si="27"/>
        <v>21</v>
      </c>
      <c r="K89" t="str">
        <f t="shared" si="33"/>
        <v>P866965</v>
      </c>
      <c r="L89" t="str">
        <f>LOOKUP(,-SEARCH(" "&amp;Switches!$A$2:'Switches'!$A$1000&amp;" "," "&amp;TRIM(B89)&amp;" "),Switches!$A$2:'Switches'!$A$1000)</f>
        <v>Aveline</v>
      </c>
      <c r="M89">
        <f>IFERROR(LOOKUP(,-SEARCH(" "&amp;Switches!$B$2:'Switches'!$B$1000&amp;" "," "&amp;C89&amp;" "),Switches!$B$2:'Switches'!$B$1000), "")</f>
        <v>910</v>
      </c>
      <c r="N89" t="str">
        <f>LOOKUP(,-SEARCH(" "&amp;Switches!$C$2:'Switches'!$C$1000&amp;" "," "&amp;TRIM(B89)&amp;" "),Switches!$C$2:'Switches'!$C$1000)</f>
        <v>Elliptical</v>
      </c>
      <c r="O89" t="str">
        <f t="shared" si="36"/>
        <v>Elliptical.ies</v>
      </c>
      <c r="P89">
        <v>3000</v>
      </c>
      <c r="Q89">
        <f t="shared" si="28"/>
        <v>18</v>
      </c>
      <c r="R89" s="7" t="str">
        <f t="shared" si="34"/>
        <v>21</v>
      </c>
      <c r="S89">
        <v>110</v>
      </c>
      <c r="T89">
        <f t="shared" si="29"/>
        <v>1980</v>
      </c>
      <c r="U89" t="str">
        <f>IF(ISTEXT(LOOKUP(,-SEARCH(" "&amp;Switches!$K$2:'Switches'!$K$60&amp;" "," "&amp;D89&amp;" "),Switches!$K$2:'Switches'!$K$60)), LOOKUP(,-SEARCH(" "&amp;Switches!$K$2:'Switches'!$K$60&amp;" "," "&amp;D89&amp;" "),Switches!$K$2:'Switches'!$K$60),"")</f>
        <v>DMX-RDM</v>
      </c>
      <c r="V89" t="str">
        <f>IFERROR(LOOKUP(,-SEARCH(" "&amp;Switches!$L$2:'Switches'!$L$1000&amp;" "," "&amp;F89&amp;" "),Switches!$L$2:'Switches'!$L$1000),"")</f>
        <v/>
      </c>
      <c r="W89" t="str">
        <f>IFERROR(LOOKUP(,-SEARCH(" "&amp;Switches!$M$2:'Switches'!$M$1000&amp;" "," "&amp;L89&amp;" "),Switches!$M$2:'Switches'!$M$1000),"")</f>
        <v/>
      </c>
      <c r="X89">
        <v>0.05</v>
      </c>
      <c r="Y89">
        <f t="shared" si="35"/>
        <v>0.91</v>
      </c>
      <c r="Z89">
        <v>6.3E-2</v>
      </c>
      <c r="AA89">
        <v>2</v>
      </c>
      <c r="AB89">
        <v>2</v>
      </c>
      <c r="AC89">
        <v>0</v>
      </c>
    </row>
    <row r="90" spans="1:29" x14ac:dyDescent="0.25">
      <c r="A90" s="1" t="s">
        <v>152</v>
      </c>
      <c r="B90" s="1" t="s">
        <v>153</v>
      </c>
      <c r="C90" t="str">
        <f t="shared" si="24"/>
        <v>910 Diffuse 21Вт DMX-RDM</v>
      </c>
      <c r="D90" t="str">
        <f t="shared" si="30"/>
        <v>Diffuse 21Вт DMX-RDM</v>
      </c>
      <c r="E90" t="str">
        <f t="shared" si="31"/>
        <v>21Вт DMX-RDM</v>
      </c>
      <c r="F90" t="str">
        <f t="shared" si="25"/>
        <v>21Вт</v>
      </c>
      <c r="G90" t="str">
        <f t="shared" si="26"/>
        <v>21Вт</v>
      </c>
      <c r="H90" t="str">
        <f t="shared" si="37"/>
        <v>21Вт</v>
      </c>
      <c r="I90" t="str">
        <f t="shared" si="32"/>
        <v>21</v>
      </c>
      <c r="J90" t="str">
        <f t="shared" si="27"/>
        <v>21</v>
      </c>
      <c r="K90" t="str">
        <f t="shared" si="33"/>
        <v>P866966</v>
      </c>
      <c r="L90" t="str">
        <f>LOOKUP(,-SEARCH(" "&amp;Switches!$A$2:'Switches'!$A$1000&amp;" "," "&amp;TRIM(B90)&amp;" "),Switches!$A$2:'Switches'!$A$1000)</f>
        <v>Aveline</v>
      </c>
      <c r="M90">
        <f>IFERROR(LOOKUP(,-SEARCH(" "&amp;Switches!$B$2:'Switches'!$B$1000&amp;" "," "&amp;C90&amp;" "),Switches!$B$2:'Switches'!$B$1000), "")</f>
        <v>910</v>
      </c>
      <c r="N90" t="str">
        <f>LOOKUP(,-SEARCH(" "&amp;Switches!$C$2:'Switches'!$C$1000&amp;" "," "&amp;TRIM(B90)&amp;" "),Switches!$C$2:'Switches'!$C$1000)</f>
        <v>Diffuse</v>
      </c>
      <c r="O90" t="str">
        <f t="shared" si="36"/>
        <v>Diffuse.ies</v>
      </c>
      <c r="P90">
        <v>3000</v>
      </c>
      <c r="Q90">
        <f t="shared" si="28"/>
        <v>18</v>
      </c>
      <c r="R90" s="7" t="str">
        <f t="shared" si="34"/>
        <v>21</v>
      </c>
      <c r="S90">
        <v>55</v>
      </c>
      <c r="T90">
        <f t="shared" si="29"/>
        <v>990</v>
      </c>
      <c r="U90" t="str">
        <f>IF(ISTEXT(LOOKUP(,-SEARCH(" "&amp;Switches!$K$2:'Switches'!$K$60&amp;" "," "&amp;D90&amp;" "),Switches!$K$2:'Switches'!$K$60)), LOOKUP(,-SEARCH(" "&amp;Switches!$K$2:'Switches'!$K$60&amp;" "," "&amp;D90&amp;" "),Switches!$K$2:'Switches'!$K$60),"")</f>
        <v>DMX-RDM</v>
      </c>
      <c r="V90" t="str">
        <f>IFERROR(LOOKUP(,-SEARCH(" "&amp;Switches!$L$2:'Switches'!$L$1000&amp;" "," "&amp;F90&amp;" "),Switches!$L$2:'Switches'!$L$1000),"")</f>
        <v/>
      </c>
      <c r="W90" t="str">
        <f>IFERROR(LOOKUP(,-SEARCH(" "&amp;Switches!$M$2:'Switches'!$M$1000&amp;" "," "&amp;L90&amp;" "),Switches!$M$2:'Switches'!$M$1000),"")</f>
        <v/>
      </c>
      <c r="X90">
        <v>0.05</v>
      </c>
      <c r="Y90">
        <f t="shared" si="35"/>
        <v>0.91</v>
      </c>
      <c r="Z90">
        <v>6.3E-2</v>
      </c>
      <c r="AA90">
        <v>2</v>
      </c>
      <c r="AB90">
        <v>2</v>
      </c>
      <c r="AC90">
        <v>0</v>
      </c>
    </row>
    <row r="91" spans="1:29" x14ac:dyDescent="0.25">
      <c r="A91" s="1" t="s">
        <v>154</v>
      </c>
      <c r="B91" s="1" t="s">
        <v>155</v>
      </c>
      <c r="C91" t="str">
        <f t="shared" si="24"/>
        <v>1210 Spot 28Вт DMX-RDM</v>
      </c>
      <c r="D91" t="str">
        <f t="shared" si="30"/>
        <v>Spot 28Вт DMX-RDM</v>
      </c>
      <c r="E91" t="str">
        <f t="shared" si="31"/>
        <v>28Вт DMX-RDM</v>
      </c>
      <c r="F91" t="str">
        <f t="shared" si="25"/>
        <v>28Вт</v>
      </c>
      <c r="G91" t="str">
        <f t="shared" si="26"/>
        <v>28Вт</v>
      </c>
      <c r="H91" t="str">
        <f t="shared" si="37"/>
        <v>28Вт</v>
      </c>
      <c r="I91" t="str">
        <f t="shared" si="32"/>
        <v>28</v>
      </c>
      <c r="J91" t="str">
        <f t="shared" si="27"/>
        <v>28</v>
      </c>
      <c r="K91" t="str">
        <f t="shared" si="33"/>
        <v>P866967</v>
      </c>
      <c r="L91" t="str">
        <f>LOOKUP(,-SEARCH(" "&amp;Switches!$A$2:'Switches'!$A$1000&amp;" "," "&amp;TRIM(B91)&amp;" "),Switches!$A$2:'Switches'!$A$1000)</f>
        <v>Aveline</v>
      </c>
      <c r="M91">
        <f>IFERROR(LOOKUP(,-SEARCH(" "&amp;Switches!$B$2:'Switches'!$B$1000&amp;" "," "&amp;C91&amp;" "),Switches!$B$2:'Switches'!$B$1000), "")</f>
        <v>1210</v>
      </c>
      <c r="N91" t="str">
        <f>LOOKUP(,-SEARCH(" "&amp;Switches!$C$2:'Switches'!$C$1000&amp;" "," "&amp;TRIM(B91)&amp;" "),Switches!$C$2:'Switches'!$C$1000)</f>
        <v>Spot</v>
      </c>
      <c r="O91" t="str">
        <f t="shared" si="36"/>
        <v>Spot.ies</v>
      </c>
      <c r="P91">
        <v>3000</v>
      </c>
      <c r="Q91">
        <f t="shared" si="28"/>
        <v>24</v>
      </c>
      <c r="R91" s="7" t="str">
        <f t="shared" si="34"/>
        <v>28</v>
      </c>
      <c r="S91">
        <v>110</v>
      </c>
      <c r="T91">
        <f t="shared" si="29"/>
        <v>2640</v>
      </c>
      <c r="U91" t="str">
        <f>IF(ISTEXT(LOOKUP(,-SEARCH(" "&amp;Switches!$K$2:'Switches'!$K$60&amp;" "," "&amp;D91&amp;" "),Switches!$K$2:'Switches'!$K$60)), LOOKUP(,-SEARCH(" "&amp;Switches!$K$2:'Switches'!$K$60&amp;" "," "&amp;D91&amp;" "),Switches!$K$2:'Switches'!$K$60),"")</f>
        <v>DMX-RDM</v>
      </c>
      <c r="V91" t="str">
        <f>IFERROR(LOOKUP(,-SEARCH(" "&amp;Switches!$L$2:'Switches'!$L$1000&amp;" "," "&amp;F91&amp;" "),Switches!$L$2:'Switches'!$L$1000),"")</f>
        <v/>
      </c>
      <c r="W91" t="str">
        <f>IFERROR(LOOKUP(,-SEARCH(" "&amp;Switches!$M$2:'Switches'!$M$1000&amp;" "," "&amp;L91&amp;" "),Switches!$M$2:'Switches'!$M$1000),"")</f>
        <v/>
      </c>
      <c r="X91">
        <v>0.05</v>
      </c>
      <c r="Y91">
        <f t="shared" si="35"/>
        <v>1.21</v>
      </c>
      <c r="Z91">
        <v>6.3E-2</v>
      </c>
      <c r="AA91">
        <v>2</v>
      </c>
      <c r="AB91">
        <v>2</v>
      </c>
      <c r="AC91">
        <v>0</v>
      </c>
    </row>
    <row r="92" spans="1:29" x14ac:dyDescent="0.25">
      <c r="A92" s="1" t="s">
        <v>156</v>
      </c>
      <c r="B92" s="1" t="s">
        <v>157</v>
      </c>
      <c r="C92" t="str">
        <f t="shared" si="24"/>
        <v>1210 Medium 28Вт DMX-RDM</v>
      </c>
      <c r="D92" t="str">
        <f t="shared" si="30"/>
        <v>Medium 28Вт DMX-RDM</v>
      </c>
      <c r="E92" t="str">
        <f t="shared" si="31"/>
        <v>28Вт DMX-RDM</v>
      </c>
      <c r="F92" t="str">
        <f t="shared" si="25"/>
        <v>28Вт</v>
      </c>
      <c r="G92" t="str">
        <f t="shared" si="26"/>
        <v>28Вт</v>
      </c>
      <c r="H92" t="str">
        <f t="shared" si="37"/>
        <v>28Вт</v>
      </c>
      <c r="I92" t="str">
        <f t="shared" si="32"/>
        <v>28</v>
      </c>
      <c r="J92" t="str">
        <f t="shared" si="27"/>
        <v>28</v>
      </c>
      <c r="K92" t="str">
        <f t="shared" si="33"/>
        <v>P866968</v>
      </c>
      <c r="L92" t="str">
        <f>LOOKUP(,-SEARCH(" "&amp;Switches!$A$2:'Switches'!$A$1000&amp;" "," "&amp;TRIM(B92)&amp;" "),Switches!$A$2:'Switches'!$A$1000)</f>
        <v>Aveline</v>
      </c>
      <c r="M92">
        <f>IFERROR(LOOKUP(,-SEARCH(" "&amp;Switches!$B$2:'Switches'!$B$1000&amp;" "," "&amp;C92&amp;" "),Switches!$B$2:'Switches'!$B$1000), "")</f>
        <v>1210</v>
      </c>
      <c r="N92" t="str">
        <f>LOOKUP(,-SEARCH(" "&amp;Switches!$C$2:'Switches'!$C$1000&amp;" "," "&amp;TRIM(B92)&amp;" "),Switches!$C$2:'Switches'!$C$1000)</f>
        <v>Medium</v>
      </c>
      <c r="O92" t="str">
        <f t="shared" si="36"/>
        <v>Medium.ies</v>
      </c>
      <c r="P92">
        <v>3000</v>
      </c>
      <c r="Q92">
        <f t="shared" si="28"/>
        <v>24</v>
      </c>
      <c r="R92" s="7" t="str">
        <f t="shared" si="34"/>
        <v>28</v>
      </c>
      <c r="S92">
        <v>110</v>
      </c>
      <c r="T92">
        <f t="shared" si="29"/>
        <v>2640</v>
      </c>
      <c r="U92" t="str">
        <f>IF(ISTEXT(LOOKUP(,-SEARCH(" "&amp;Switches!$K$2:'Switches'!$K$60&amp;" "," "&amp;D92&amp;" "),Switches!$K$2:'Switches'!$K$60)), LOOKUP(,-SEARCH(" "&amp;Switches!$K$2:'Switches'!$K$60&amp;" "," "&amp;D92&amp;" "),Switches!$K$2:'Switches'!$K$60),"")</f>
        <v>DMX-RDM</v>
      </c>
      <c r="V92" t="str">
        <f>IFERROR(LOOKUP(,-SEARCH(" "&amp;Switches!$L$2:'Switches'!$L$1000&amp;" "," "&amp;F92&amp;" "),Switches!$L$2:'Switches'!$L$1000),"")</f>
        <v/>
      </c>
      <c r="W92" t="str">
        <f>IFERROR(LOOKUP(,-SEARCH(" "&amp;Switches!$M$2:'Switches'!$M$1000&amp;" "," "&amp;L92&amp;" "),Switches!$M$2:'Switches'!$M$1000),"")</f>
        <v/>
      </c>
      <c r="X92">
        <v>0.05</v>
      </c>
      <c r="Y92">
        <f t="shared" si="35"/>
        <v>1.21</v>
      </c>
      <c r="Z92">
        <v>6.3E-2</v>
      </c>
      <c r="AA92">
        <v>2</v>
      </c>
      <c r="AB92">
        <v>2</v>
      </c>
      <c r="AC92">
        <v>0</v>
      </c>
    </row>
    <row r="93" spans="1:29" x14ac:dyDescent="0.25">
      <c r="A93" s="1" t="s">
        <v>158</v>
      </c>
      <c r="B93" s="1" t="s">
        <v>159</v>
      </c>
      <c r="C93" t="str">
        <f t="shared" si="24"/>
        <v>1210 Flood 28Вт DMX-RDM</v>
      </c>
      <c r="D93" t="str">
        <f t="shared" si="30"/>
        <v>Flood 28Вт DMX-RDM</v>
      </c>
      <c r="E93" t="str">
        <f t="shared" si="31"/>
        <v>28Вт DMX-RDM</v>
      </c>
      <c r="F93" t="str">
        <f t="shared" si="25"/>
        <v>28Вт</v>
      </c>
      <c r="G93" t="str">
        <f t="shared" si="26"/>
        <v>28Вт</v>
      </c>
      <c r="H93" t="str">
        <f t="shared" si="37"/>
        <v>28Вт</v>
      </c>
      <c r="I93" t="str">
        <f t="shared" si="32"/>
        <v>28</v>
      </c>
      <c r="J93" t="str">
        <f t="shared" si="27"/>
        <v>28</v>
      </c>
      <c r="K93" t="str">
        <f t="shared" si="33"/>
        <v>P866969</v>
      </c>
      <c r="L93" t="str">
        <f>LOOKUP(,-SEARCH(" "&amp;Switches!$A$2:'Switches'!$A$1000&amp;" "," "&amp;TRIM(B93)&amp;" "),Switches!$A$2:'Switches'!$A$1000)</f>
        <v>Aveline</v>
      </c>
      <c r="M93">
        <f>IFERROR(LOOKUP(,-SEARCH(" "&amp;Switches!$B$2:'Switches'!$B$1000&amp;" "," "&amp;C93&amp;" "),Switches!$B$2:'Switches'!$B$1000), "")</f>
        <v>1210</v>
      </c>
      <c r="N93" t="str">
        <f>LOOKUP(,-SEARCH(" "&amp;Switches!$C$2:'Switches'!$C$1000&amp;" "," "&amp;TRIM(B93)&amp;" "),Switches!$C$2:'Switches'!$C$1000)</f>
        <v>Flood</v>
      </c>
      <c r="O93" t="str">
        <f t="shared" si="36"/>
        <v>Flood.ies</v>
      </c>
      <c r="P93">
        <v>3000</v>
      </c>
      <c r="Q93">
        <f t="shared" si="28"/>
        <v>24</v>
      </c>
      <c r="R93" s="7" t="str">
        <f t="shared" si="34"/>
        <v>28</v>
      </c>
      <c r="S93">
        <v>110</v>
      </c>
      <c r="T93">
        <f t="shared" si="29"/>
        <v>2640</v>
      </c>
      <c r="U93" t="str">
        <f>IF(ISTEXT(LOOKUP(,-SEARCH(" "&amp;Switches!$K$2:'Switches'!$K$60&amp;" "," "&amp;D93&amp;" "),Switches!$K$2:'Switches'!$K$60)), LOOKUP(,-SEARCH(" "&amp;Switches!$K$2:'Switches'!$K$60&amp;" "," "&amp;D93&amp;" "),Switches!$K$2:'Switches'!$K$60),"")</f>
        <v>DMX-RDM</v>
      </c>
      <c r="V93" t="str">
        <f>IFERROR(LOOKUP(,-SEARCH(" "&amp;Switches!$L$2:'Switches'!$L$1000&amp;" "," "&amp;F93&amp;" "),Switches!$L$2:'Switches'!$L$1000),"")</f>
        <v/>
      </c>
      <c r="W93" t="str">
        <f>IFERROR(LOOKUP(,-SEARCH(" "&amp;Switches!$M$2:'Switches'!$M$1000&amp;" "," "&amp;L93&amp;" "),Switches!$M$2:'Switches'!$M$1000),"")</f>
        <v/>
      </c>
      <c r="X93">
        <v>0.05</v>
      </c>
      <c r="Y93">
        <f t="shared" si="35"/>
        <v>1.21</v>
      </c>
      <c r="Z93">
        <v>6.3E-2</v>
      </c>
      <c r="AA93">
        <v>2</v>
      </c>
      <c r="AB93">
        <v>2</v>
      </c>
      <c r="AC93">
        <v>0</v>
      </c>
    </row>
    <row r="94" spans="1:29" x14ac:dyDescent="0.25">
      <c r="A94" s="1" t="s">
        <v>160</v>
      </c>
      <c r="B94" s="1" t="s">
        <v>199</v>
      </c>
      <c r="C94" t="str">
        <f t="shared" si="24"/>
        <v>1210 Elliptical 28Вт DMX-RDM</v>
      </c>
      <c r="D94" t="str">
        <f t="shared" si="30"/>
        <v>Elliptical 28Вт DMX-RDM</v>
      </c>
      <c r="E94" t="str">
        <f t="shared" si="31"/>
        <v>28Вт DMX-RDM</v>
      </c>
      <c r="F94" t="str">
        <f t="shared" si="25"/>
        <v>28Вт</v>
      </c>
      <c r="G94" t="str">
        <f t="shared" si="26"/>
        <v>28Вт</v>
      </c>
      <c r="H94" t="str">
        <f t="shared" si="37"/>
        <v>28Вт</v>
      </c>
      <c r="I94" t="str">
        <f t="shared" si="32"/>
        <v>28</v>
      </c>
      <c r="J94" t="str">
        <f t="shared" si="27"/>
        <v>28</v>
      </c>
      <c r="K94" t="str">
        <f t="shared" si="33"/>
        <v>P866970</v>
      </c>
      <c r="L94" t="str">
        <f>LOOKUP(,-SEARCH(" "&amp;Switches!$A$2:'Switches'!$A$1000&amp;" "," "&amp;TRIM(B94)&amp;" "),Switches!$A$2:'Switches'!$A$1000)</f>
        <v>Aveline</v>
      </c>
      <c r="M94">
        <f>IFERROR(LOOKUP(,-SEARCH(" "&amp;Switches!$B$2:'Switches'!$B$1000&amp;" "," "&amp;C94&amp;" "),Switches!$B$2:'Switches'!$B$1000), "")</f>
        <v>1210</v>
      </c>
      <c r="N94" t="str">
        <f>LOOKUP(,-SEARCH(" "&amp;Switches!$C$2:'Switches'!$C$1000&amp;" "," "&amp;TRIM(B94)&amp;" "),Switches!$C$2:'Switches'!$C$1000)</f>
        <v>Elliptical</v>
      </c>
      <c r="O94" t="str">
        <f t="shared" si="36"/>
        <v>Elliptical.ies</v>
      </c>
      <c r="P94">
        <v>3000</v>
      </c>
      <c r="Q94">
        <f t="shared" si="28"/>
        <v>24</v>
      </c>
      <c r="R94" s="7" t="str">
        <f t="shared" si="34"/>
        <v>28</v>
      </c>
      <c r="S94">
        <v>110</v>
      </c>
      <c r="T94">
        <f t="shared" si="29"/>
        <v>2640</v>
      </c>
      <c r="U94" t="str">
        <f>IF(ISTEXT(LOOKUP(,-SEARCH(" "&amp;Switches!$K$2:'Switches'!$K$60&amp;" "," "&amp;D94&amp;" "),Switches!$K$2:'Switches'!$K$60)), LOOKUP(,-SEARCH(" "&amp;Switches!$K$2:'Switches'!$K$60&amp;" "," "&amp;D94&amp;" "),Switches!$K$2:'Switches'!$K$60),"")</f>
        <v>DMX-RDM</v>
      </c>
      <c r="V94" t="str">
        <f>IFERROR(LOOKUP(,-SEARCH(" "&amp;Switches!$L$2:'Switches'!$L$1000&amp;" "," "&amp;F94&amp;" "),Switches!$L$2:'Switches'!$L$1000),"")</f>
        <v/>
      </c>
      <c r="W94" t="str">
        <f>IFERROR(LOOKUP(,-SEARCH(" "&amp;Switches!$M$2:'Switches'!$M$1000&amp;" "," "&amp;L94&amp;" "),Switches!$M$2:'Switches'!$M$1000),"")</f>
        <v/>
      </c>
      <c r="X94">
        <v>0.05</v>
      </c>
      <c r="Y94">
        <f t="shared" si="35"/>
        <v>1.21</v>
      </c>
      <c r="Z94">
        <v>6.3E-2</v>
      </c>
      <c r="AA94">
        <v>2</v>
      </c>
      <c r="AB94">
        <v>2</v>
      </c>
      <c r="AC94">
        <v>0</v>
      </c>
    </row>
    <row r="95" spans="1:29" x14ac:dyDescent="0.25">
      <c r="A95" s="1" t="s">
        <v>161</v>
      </c>
      <c r="B95" s="1" t="s">
        <v>162</v>
      </c>
      <c r="C95" t="str">
        <f t="shared" si="24"/>
        <v>1210 Diffuse 28Вт DMX-RDM</v>
      </c>
      <c r="D95" t="str">
        <f t="shared" si="30"/>
        <v>Diffuse 28Вт DMX-RDM</v>
      </c>
      <c r="E95" t="str">
        <f t="shared" si="31"/>
        <v>28Вт DMX-RDM</v>
      </c>
      <c r="F95" t="str">
        <f t="shared" si="25"/>
        <v>28Вт</v>
      </c>
      <c r="G95" t="str">
        <f t="shared" si="26"/>
        <v>28Вт</v>
      </c>
      <c r="H95" t="str">
        <f t="shared" si="37"/>
        <v>28Вт</v>
      </c>
      <c r="I95" t="str">
        <f t="shared" si="32"/>
        <v>28</v>
      </c>
      <c r="J95" t="str">
        <f t="shared" si="27"/>
        <v>28</v>
      </c>
      <c r="K95" t="str">
        <f t="shared" si="33"/>
        <v>P866971</v>
      </c>
      <c r="L95" t="str">
        <f>LOOKUP(,-SEARCH(" "&amp;Switches!$A$2:'Switches'!$A$1000&amp;" "," "&amp;TRIM(B95)&amp;" "),Switches!$A$2:'Switches'!$A$1000)</f>
        <v>Aveline</v>
      </c>
      <c r="M95">
        <f>IFERROR(LOOKUP(,-SEARCH(" "&amp;Switches!$B$2:'Switches'!$B$1000&amp;" "," "&amp;C95&amp;" "),Switches!$B$2:'Switches'!$B$1000), "")</f>
        <v>1210</v>
      </c>
      <c r="N95" t="str">
        <f>LOOKUP(,-SEARCH(" "&amp;Switches!$C$2:'Switches'!$C$1000&amp;" "," "&amp;TRIM(B95)&amp;" "),Switches!$C$2:'Switches'!$C$1000)</f>
        <v>Diffuse</v>
      </c>
      <c r="O95" t="str">
        <f t="shared" si="36"/>
        <v>Diffuse.ies</v>
      </c>
      <c r="P95">
        <v>3000</v>
      </c>
      <c r="Q95">
        <f t="shared" si="28"/>
        <v>24</v>
      </c>
      <c r="R95" s="7" t="str">
        <f t="shared" si="34"/>
        <v>28</v>
      </c>
      <c r="S95">
        <v>55</v>
      </c>
      <c r="T95">
        <f t="shared" si="29"/>
        <v>1320</v>
      </c>
      <c r="U95" t="str">
        <f>IF(ISTEXT(LOOKUP(,-SEARCH(" "&amp;Switches!$K$2:'Switches'!$K$60&amp;" "," "&amp;D95&amp;" "),Switches!$K$2:'Switches'!$K$60)), LOOKUP(,-SEARCH(" "&amp;Switches!$K$2:'Switches'!$K$60&amp;" "," "&amp;D95&amp;" "),Switches!$K$2:'Switches'!$K$60),"")</f>
        <v>DMX-RDM</v>
      </c>
      <c r="V95" t="str">
        <f>IFERROR(LOOKUP(,-SEARCH(" "&amp;Switches!$L$2:'Switches'!$L$1000&amp;" "," "&amp;F95&amp;" "),Switches!$L$2:'Switches'!$L$1000),"")</f>
        <v/>
      </c>
      <c r="W95" t="str">
        <f>IFERROR(LOOKUP(,-SEARCH(" "&amp;Switches!$M$2:'Switches'!$M$1000&amp;" "," "&amp;L95&amp;" "),Switches!$M$2:'Switches'!$M$1000),"")</f>
        <v/>
      </c>
      <c r="X95">
        <v>0.05</v>
      </c>
      <c r="Y95">
        <f t="shared" si="35"/>
        <v>1.21</v>
      </c>
      <c r="Z95">
        <v>6.3E-2</v>
      </c>
      <c r="AA95">
        <v>2</v>
      </c>
      <c r="AB95">
        <v>2</v>
      </c>
      <c r="AC95">
        <v>0</v>
      </c>
    </row>
    <row r="96" spans="1:29" x14ac:dyDescent="0.25">
      <c r="A96" s="1" t="s">
        <v>163</v>
      </c>
      <c r="B96" s="1" t="s">
        <v>164</v>
      </c>
      <c r="C96" t="str">
        <f t="shared" si="24"/>
        <v>1510 Spot 35Вт DMX-RDM</v>
      </c>
      <c r="D96" t="str">
        <f t="shared" si="30"/>
        <v>Spot 35Вт DMX-RDM</v>
      </c>
      <c r="E96" t="str">
        <f t="shared" si="31"/>
        <v>35Вт DMX-RDM</v>
      </c>
      <c r="F96" t="str">
        <f t="shared" si="25"/>
        <v>35Вт</v>
      </c>
      <c r="G96" t="str">
        <f t="shared" si="26"/>
        <v>35Вт</v>
      </c>
      <c r="H96" t="str">
        <f t="shared" si="37"/>
        <v>35Вт</v>
      </c>
      <c r="I96" t="str">
        <f t="shared" si="32"/>
        <v>35</v>
      </c>
      <c r="J96" t="str">
        <f t="shared" si="27"/>
        <v>35</v>
      </c>
      <c r="K96" t="str">
        <f t="shared" si="33"/>
        <v>P866972</v>
      </c>
      <c r="L96" t="str">
        <f>LOOKUP(,-SEARCH(" "&amp;Switches!$A$2:'Switches'!$A$1000&amp;" "," "&amp;TRIM(B96)&amp;" "),Switches!$A$2:'Switches'!$A$1000)</f>
        <v>Aveline</v>
      </c>
      <c r="M96">
        <f>IFERROR(LOOKUP(,-SEARCH(" "&amp;Switches!$B$2:'Switches'!$B$1000&amp;" "," "&amp;C96&amp;" "),Switches!$B$2:'Switches'!$B$1000), "")</f>
        <v>1510</v>
      </c>
      <c r="N96" t="str">
        <f>LOOKUP(,-SEARCH(" "&amp;Switches!$C$2:'Switches'!$C$1000&amp;" "," "&amp;TRIM(B96)&amp;" "),Switches!$C$2:'Switches'!$C$1000)</f>
        <v>Spot</v>
      </c>
      <c r="O96" t="str">
        <f t="shared" si="36"/>
        <v>Spot.ies</v>
      </c>
      <c r="P96">
        <v>3000</v>
      </c>
      <c r="Q96">
        <f t="shared" si="28"/>
        <v>30</v>
      </c>
      <c r="R96" s="7" t="str">
        <f t="shared" si="34"/>
        <v>35</v>
      </c>
      <c r="S96">
        <v>110</v>
      </c>
      <c r="T96">
        <f t="shared" si="29"/>
        <v>3300</v>
      </c>
      <c r="U96" t="str">
        <f>IF(ISTEXT(LOOKUP(,-SEARCH(" "&amp;Switches!$K$2:'Switches'!$K$60&amp;" "," "&amp;D96&amp;" "),Switches!$K$2:'Switches'!$K$60)), LOOKUP(,-SEARCH(" "&amp;Switches!$K$2:'Switches'!$K$60&amp;" "," "&amp;D96&amp;" "),Switches!$K$2:'Switches'!$K$60),"")</f>
        <v>DMX-RDM</v>
      </c>
      <c r="V96" t="str">
        <f>IFERROR(LOOKUP(,-SEARCH(" "&amp;Switches!$L$2:'Switches'!$L$1000&amp;" "," "&amp;F96&amp;" "),Switches!$L$2:'Switches'!$L$1000),"")</f>
        <v/>
      </c>
      <c r="W96" t="str">
        <f>IFERROR(LOOKUP(,-SEARCH(" "&amp;Switches!$M$2:'Switches'!$M$1000&amp;" "," "&amp;L96&amp;" "),Switches!$M$2:'Switches'!$M$1000),"")</f>
        <v/>
      </c>
      <c r="X96">
        <v>0.05</v>
      </c>
      <c r="Y96">
        <f t="shared" si="35"/>
        <v>1.51</v>
      </c>
      <c r="Z96">
        <v>6.3E-2</v>
      </c>
      <c r="AA96">
        <v>2</v>
      </c>
      <c r="AB96">
        <v>2</v>
      </c>
      <c r="AC96">
        <v>0</v>
      </c>
    </row>
    <row r="97" spans="1:29" x14ac:dyDescent="0.25">
      <c r="A97" s="1" t="s">
        <v>165</v>
      </c>
      <c r="B97" s="1" t="s">
        <v>166</v>
      </c>
      <c r="C97" t="str">
        <f t="shared" si="24"/>
        <v>1510 Medium 35Вт DMX-RDM</v>
      </c>
      <c r="D97" t="str">
        <f t="shared" si="30"/>
        <v>Medium 35Вт DMX-RDM</v>
      </c>
      <c r="E97" t="str">
        <f t="shared" si="31"/>
        <v>35Вт DMX-RDM</v>
      </c>
      <c r="F97" t="str">
        <f t="shared" si="25"/>
        <v>35Вт</v>
      </c>
      <c r="G97" t="str">
        <f t="shared" si="26"/>
        <v>35Вт</v>
      </c>
      <c r="H97" t="str">
        <f t="shared" si="37"/>
        <v>35Вт</v>
      </c>
      <c r="I97" t="str">
        <f t="shared" si="32"/>
        <v>35</v>
      </c>
      <c r="J97" t="str">
        <f t="shared" si="27"/>
        <v>35</v>
      </c>
      <c r="K97" t="str">
        <f t="shared" si="33"/>
        <v>P866973</v>
      </c>
      <c r="L97" t="str">
        <f>LOOKUP(,-SEARCH(" "&amp;Switches!$A$2:'Switches'!$A$1000&amp;" "," "&amp;TRIM(B97)&amp;" "),Switches!$A$2:'Switches'!$A$1000)</f>
        <v>Aveline</v>
      </c>
      <c r="M97">
        <f>IFERROR(LOOKUP(,-SEARCH(" "&amp;Switches!$B$2:'Switches'!$B$1000&amp;" "," "&amp;C97&amp;" "),Switches!$B$2:'Switches'!$B$1000), "")</f>
        <v>1510</v>
      </c>
      <c r="N97" t="str">
        <f>LOOKUP(,-SEARCH(" "&amp;Switches!$C$2:'Switches'!$C$1000&amp;" "," "&amp;TRIM(B97)&amp;" "),Switches!$C$2:'Switches'!$C$1000)</f>
        <v>Medium</v>
      </c>
      <c r="O97" t="str">
        <f t="shared" si="36"/>
        <v>Medium.ies</v>
      </c>
      <c r="P97">
        <v>3000</v>
      </c>
      <c r="Q97">
        <f t="shared" si="28"/>
        <v>30</v>
      </c>
      <c r="R97" s="7" t="str">
        <f t="shared" si="34"/>
        <v>35</v>
      </c>
      <c r="S97">
        <v>110</v>
      </c>
      <c r="T97">
        <f t="shared" si="29"/>
        <v>3300</v>
      </c>
      <c r="U97" t="str">
        <f>IF(ISTEXT(LOOKUP(,-SEARCH(" "&amp;Switches!$K$2:'Switches'!$K$60&amp;" "," "&amp;D97&amp;" "),Switches!$K$2:'Switches'!$K$60)), LOOKUP(,-SEARCH(" "&amp;Switches!$K$2:'Switches'!$K$60&amp;" "," "&amp;D97&amp;" "),Switches!$K$2:'Switches'!$K$60),"")</f>
        <v>DMX-RDM</v>
      </c>
      <c r="V97" t="str">
        <f>IFERROR(LOOKUP(,-SEARCH(" "&amp;Switches!$L$2:'Switches'!$L$1000&amp;" "," "&amp;F97&amp;" "),Switches!$L$2:'Switches'!$L$1000),"")</f>
        <v/>
      </c>
      <c r="W97" t="str">
        <f>IFERROR(LOOKUP(,-SEARCH(" "&amp;Switches!$M$2:'Switches'!$M$1000&amp;" "," "&amp;L97&amp;" "),Switches!$M$2:'Switches'!$M$1000),"")</f>
        <v/>
      </c>
      <c r="X97">
        <v>0.05</v>
      </c>
      <c r="Y97">
        <f t="shared" si="35"/>
        <v>1.51</v>
      </c>
      <c r="Z97">
        <v>6.3E-2</v>
      </c>
      <c r="AA97">
        <v>2</v>
      </c>
      <c r="AB97">
        <v>2</v>
      </c>
      <c r="AC97">
        <v>0</v>
      </c>
    </row>
    <row r="98" spans="1:29" x14ac:dyDescent="0.25">
      <c r="A98" s="1" t="s">
        <v>167</v>
      </c>
      <c r="B98" s="1" t="s">
        <v>168</v>
      </c>
      <c r="C98" t="str">
        <f t="shared" ref="C98:C129" si="38">TRIM(MID(B98,SEARCH(L98,B98)+LEN(L98)+1,500))</f>
        <v>1510 Flood 35Вт DMX-RDM</v>
      </c>
      <c r="D98" t="str">
        <f t="shared" si="30"/>
        <v>Flood 35Вт DMX-RDM</v>
      </c>
      <c r="E98" t="str">
        <f t="shared" si="31"/>
        <v>35Вт DMX-RDM</v>
      </c>
      <c r="F98" t="str">
        <f t="shared" si="25"/>
        <v>35Вт</v>
      </c>
      <c r="G98" t="str">
        <f t="shared" si="26"/>
        <v>35Вт</v>
      </c>
      <c r="H98" t="str">
        <f t="shared" si="37"/>
        <v>35Вт</v>
      </c>
      <c r="I98" t="str">
        <f t="shared" si="32"/>
        <v>35</v>
      </c>
      <c r="J98" t="str">
        <f t="shared" si="27"/>
        <v>35</v>
      </c>
      <c r="K98" t="str">
        <f t="shared" si="33"/>
        <v>P866974</v>
      </c>
      <c r="L98" t="str">
        <f>LOOKUP(,-SEARCH(" "&amp;Switches!$A$2:'Switches'!$A$1000&amp;" "," "&amp;TRIM(B98)&amp;" "),Switches!$A$2:'Switches'!$A$1000)</f>
        <v>Aveline</v>
      </c>
      <c r="M98">
        <f>IFERROR(LOOKUP(,-SEARCH(" "&amp;Switches!$B$2:'Switches'!$B$1000&amp;" "," "&amp;C98&amp;" "),Switches!$B$2:'Switches'!$B$1000), "")</f>
        <v>1510</v>
      </c>
      <c r="N98" t="str">
        <f>LOOKUP(,-SEARCH(" "&amp;Switches!$C$2:'Switches'!$C$1000&amp;" "," "&amp;TRIM(B98)&amp;" "),Switches!$C$2:'Switches'!$C$1000)</f>
        <v>Flood</v>
      </c>
      <c r="O98" t="str">
        <f t="shared" si="36"/>
        <v>Flood.ies</v>
      </c>
      <c r="P98">
        <v>3000</v>
      </c>
      <c r="Q98">
        <f t="shared" si="28"/>
        <v>30</v>
      </c>
      <c r="R98" s="7" t="str">
        <f t="shared" si="34"/>
        <v>35</v>
      </c>
      <c r="S98">
        <v>110</v>
      </c>
      <c r="T98">
        <f t="shared" ref="T98:T101" si="39">Q98*S98</f>
        <v>3300</v>
      </c>
      <c r="U98" t="str">
        <f>IF(ISTEXT(LOOKUP(,-SEARCH(" "&amp;Switches!$K$2:'Switches'!$K$60&amp;" "," "&amp;D98&amp;" "),Switches!$K$2:'Switches'!$K$60)), LOOKUP(,-SEARCH(" "&amp;Switches!$K$2:'Switches'!$K$60&amp;" "," "&amp;D98&amp;" "),Switches!$K$2:'Switches'!$K$60),"")</f>
        <v>DMX-RDM</v>
      </c>
      <c r="V98" t="str">
        <f>IFERROR(LOOKUP(,-SEARCH(" "&amp;Switches!$L$2:'Switches'!$L$1000&amp;" "," "&amp;F98&amp;" "),Switches!$L$2:'Switches'!$L$1000),"")</f>
        <v/>
      </c>
      <c r="W98" t="str">
        <f>IFERROR(LOOKUP(,-SEARCH(" "&amp;Switches!$M$2:'Switches'!$M$1000&amp;" "," "&amp;L98&amp;" "),Switches!$M$2:'Switches'!$M$1000),"")</f>
        <v/>
      </c>
      <c r="X98">
        <v>0.05</v>
      </c>
      <c r="Y98">
        <f t="shared" si="35"/>
        <v>1.51</v>
      </c>
      <c r="Z98">
        <v>6.3E-2</v>
      </c>
      <c r="AA98">
        <v>2</v>
      </c>
      <c r="AB98">
        <v>2</v>
      </c>
      <c r="AC98">
        <v>0</v>
      </c>
    </row>
    <row r="99" spans="1:29" x14ac:dyDescent="0.25">
      <c r="A99" s="1" t="s">
        <v>169</v>
      </c>
      <c r="B99" s="1" t="s">
        <v>200</v>
      </c>
      <c r="C99" t="str">
        <f t="shared" si="38"/>
        <v>1510 Elliptical 35Вт DMX-RDM</v>
      </c>
      <c r="D99" t="str">
        <f t="shared" ref="D99:D130" si="40">TRIM(REPLACE(C99,SEARCH(M99,C99),LEN(M99),""))</f>
        <v>Elliptical 35Вт DMX-RDM</v>
      </c>
      <c r="E99" t="str">
        <f t="shared" si="31"/>
        <v>35Вт DMX-RDM</v>
      </c>
      <c r="F99" t="str">
        <f t="shared" si="25"/>
        <v>35Вт</v>
      </c>
      <c r="G99" t="str">
        <f t="shared" si="26"/>
        <v>35Вт</v>
      </c>
      <c r="H99" t="str">
        <f t="shared" si="37"/>
        <v>35Вт</v>
      </c>
      <c r="I99" t="str">
        <f t="shared" si="32"/>
        <v>35</v>
      </c>
      <c r="J99" t="str">
        <f t="shared" si="27"/>
        <v>35</v>
      </c>
      <c r="K99" t="str">
        <f t="shared" si="33"/>
        <v>P866975</v>
      </c>
      <c r="L99" t="str">
        <f>LOOKUP(,-SEARCH(" "&amp;Switches!$A$2:'Switches'!$A$1000&amp;" "," "&amp;TRIM(B99)&amp;" "),Switches!$A$2:'Switches'!$A$1000)</f>
        <v>Aveline</v>
      </c>
      <c r="M99">
        <f>IFERROR(LOOKUP(,-SEARCH(" "&amp;Switches!$B$2:'Switches'!$B$1000&amp;" "," "&amp;C99&amp;" "),Switches!$B$2:'Switches'!$B$1000), "")</f>
        <v>1510</v>
      </c>
      <c r="N99" t="str">
        <f>LOOKUP(,-SEARCH(" "&amp;Switches!$C$2:'Switches'!$C$1000&amp;" "," "&amp;TRIM(B99)&amp;" "),Switches!$C$2:'Switches'!$C$1000)</f>
        <v>Elliptical</v>
      </c>
      <c r="O99" t="str">
        <f t="shared" si="36"/>
        <v>Elliptical.ies</v>
      </c>
      <c r="P99">
        <v>3000</v>
      </c>
      <c r="Q99">
        <f t="shared" si="28"/>
        <v>30</v>
      </c>
      <c r="R99" s="7" t="str">
        <f t="shared" si="34"/>
        <v>35</v>
      </c>
      <c r="S99">
        <v>110</v>
      </c>
      <c r="T99">
        <f t="shared" si="39"/>
        <v>3300</v>
      </c>
      <c r="U99" t="str">
        <f>IF(ISTEXT(LOOKUP(,-SEARCH(" "&amp;Switches!$K$2:'Switches'!$K$60&amp;" "," "&amp;D99&amp;" "),Switches!$K$2:'Switches'!$K$60)), LOOKUP(,-SEARCH(" "&amp;Switches!$K$2:'Switches'!$K$60&amp;" "," "&amp;D99&amp;" "),Switches!$K$2:'Switches'!$K$60),"")</f>
        <v>DMX-RDM</v>
      </c>
      <c r="V99" t="str">
        <f>IFERROR(LOOKUP(,-SEARCH(" "&amp;Switches!$L$2:'Switches'!$L$1000&amp;" "," "&amp;F99&amp;" "),Switches!$L$2:'Switches'!$L$1000),"")</f>
        <v/>
      </c>
      <c r="W99" t="str">
        <f>IFERROR(LOOKUP(,-SEARCH(" "&amp;Switches!$M$2:'Switches'!$M$1000&amp;" "," "&amp;L99&amp;" "),Switches!$M$2:'Switches'!$M$1000),"")</f>
        <v/>
      </c>
      <c r="X99">
        <v>0.05</v>
      </c>
      <c r="Y99">
        <f t="shared" si="35"/>
        <v>1.51</v>
      </c>
      <c r="Z99">
        <v>6.3E-2</v>
      </c>
      <c r="AA99">
        <v>2</v>
      </c>
      <c r="AB99">
        <v>2</v>
      </c>
      <c r="AC99">
        <v>0</v>
      </c>
    </row>
    <row r="100" spans="1:29" x14ac:dyDescent="0.25">
      <c r="A100" s="1" t="s">
        <v>170</v>
      </c>
      <c r="B100" s="1" t="s">
        <v>171</v>
      </c>
      <c r="C100" t="str">
        <f t="shared" si="38"/>
        <v>1510 Diffuse 35Вт DMX-RDM</v>
      </c>
      <c r="D100" t="str">
        <f t="shared" si="40"/>
        <v>Diffuse 35Вт DMX-RDM</v>
      </c>
      <c r="E100" t="str">
        <f t="shared" si="31"/>
        <v>35Вт DMX-RDM</v>
      </c>
      <c r="F100" t="str">
        <f t="shared" si="25"/>
        <v>35Вт</v>
      </c>
      <c r="G100" t="str">
        <f t="shared" si="26"/>
        <v>35Вт</v>
      </c>
      <c r="H100" t="str">
        <f t="shared" si="37"/>
        <v>35Вт</v>
      </c>
      <c r="I100" t="str">
        <f t="shared" si="32"/>
        <v>35</v>
      </c>
      <c r="J100" t="str">
        <f t="shared" si="27"/>
        <v>35</v>
      </c>
      <c r="K100" t="str">
        <f t="shared" si="33"/>
        <v>P866976</v>
      </c>
      <c r="L100" t="str">
        <f>LOOKUP(,-SEARCH(" "&amp;Switches!$A$2:'Switches'!$A$1000&amp;" "," "&amp;TRIM(B100)&amp;" "),Switches!$A$2:'Switches'!$A$1000)</f>
        <v>Aveline</v>
      </c>
      <c r="M100">
        <f>IFERROR(LOOKUP(,-SEARCH(" "&amp;Switches!$B$2:'Switches'!$B$1000&amp;" "," "&amp;C100&amp;" "),Switches!$B$2:'Switches'!$B$1000), "")</f>
        <v>1510</v>
      </c>
      <c r="N100" t="str">
        <f>LOOKUP(,-SEARCH(" "&amp;Switches!$C$2:'Switches'!$C$1000&amp;" "," "&amp;TRIM(B100)&amp;" "),Switches!$C$2:'Switches'!$C$1000)</f>
        <v>Diffuse</v>
      </c>
      <c r="O100" t="str">
        <f t="shared" si="36"/>
        <v>Diffuse.ies</v>
      </c>
      <c r="P100">
        <v>3000</v>
      </c>
      <c r="Q100">
        <f t="shared" si="28"/>
        <v>30</v>
      </c>
      <c r="R100" s="7" t="str">
        <f t="shared" si="34"/>
        <v>35</v>
      </c>
      <c r="S100">
        <v>55</v>
      </c>
      <c r="T100">
        <f t="shared" si="39"/>
        <v>1650</v>
      </c>
      <c r="U100" t="str">
        <f>IF(ISTEXT(LOOKUP(,-SEARCH(" "&amp;Switches!$K$2:'Switches'!$K$60&amp;" "," "&amp;D100&amp;" "),Switches!$K$2:'Switches'!$K$60)), LOOKUP(,-SEARCH(" "&amp;Switches!$K$2:'Switches'!$K$60&amp;" "," "&amp;D100&amp;" "),Switches!$K$2:'Switches'!$K$60),"")</f>
        <v>DMX-RDM</v>
      </c>
      <c r="V100" t="str">
        <f>IFERROR(LOOKUP(,-SEARCH(" "&amp;Switches!$L$2:'Switches'!$L$1000&amp;" "," "&amp;F100&amp;" "),Switches!$L$2:'Switches'!$L$1000),"")</f>
        <v/>
      </c>
      <c r="W100" t="str">
        <f>IFERROR(LOOKUP(,-SEARCH(" "&amp;Switches!$M$2:'Switches'!$M$1000&amp;" "," "&amp;L100&amp;" "),Switches!$M$2:'Switches'!$M$1000),"")</f>
        <v/>
      </c>
      <c r="X100">
        <v>0.05</v>
      </c>
      <c r="Y100">
        <f t="shared" si="35"/>
        <v>1.51</v>
      </c>
      <c r="Z100">
        <v>6.3E-2</v>
      </c>
      <c r="AA100">
        <v>2</v>
      </c>
      <c r="AB100">
        <v>2</v>
      </c>
      <c r="AC100">
        <v>0</v>
      </c>
    </row>
    <row r="101" spans="1:29" x14ac:dyDescent="0.25">
      <c r="A101" s="1" t="s">
        <v>216</v>
      </c>
      <c r="B101" s="1" t="s">
        <v>217</v>
      </c>
      <c r="C101" t="str">
        <f t="shared" si="38"/>
        <v>610 23Вт Medium DMX-RDM</v>
      </c>
      <c r="D101" t="str">
        <f t="shared" si="40"/>
        <v>23Вт Medium DMX-RDM</v>
      </c>
      <c r="E101" t="str">
        <f t="shared" si="31"/>
        <v>23Вт DMX-RDM</v>
      </c>
      <c r="F101" t="str">
        <f t="shared" si="25"/>
        <v>23Вт</v>
      </c>
      <c r="G101" t="str">
        <f t="shared" si="26"/>
        <v>23Вт</v>
      </c>
      <c r="H101" t="str">
        <f t="shared" si="37"/>
        <v>23Вт</v>
      </c>
      <c r="I101" t="str">
        <f t="shared" si="32"/>
        <v>23</v>
      </c>
      <c r="J101" t="str">
        <f t="shared" si="27"/>
        <v>23</v>
      </c>
      <c r="K101" t="str">
        <f t="shared" si="33"/>
        <v>P180043</v>
      </c>
      <c r="L101" t="str">
        <f>LOOKUP(,-SEARCH(" "&amp;Switches!$A$2:'Switches'!$A$1000&amp;" "," "&amp;TRIM(B101)&amp;" "),Switches!$A$2:'Switches'!$A$1000)</f>
        <v>Aveline RGBW</v>
      </c>
      <c r="M101">
        <f>IFERROR(LOOKUP(,-SEARCH(" "&amp;Switches!$B$2:'Switches'!$B$1000&amp;" "," "&amp;C101&amp;" "),Switches!$B$2:'Switches'!$B$1000), "")</f>
        <v>610</v>
      </c>
      <c r="N101" t="str">
        <f>LOOKUP(,-SEARCH(" "&amp;Switches!$C$2:'Switches'!$C$1000&amp;" "," "&amp;TRIM(B101)&amp;" "),Switches!$C$2:'Switches'!$C$1000)</f>
        <v>Medium</v>
      </c>
      <c r="O101" t="str">
        <f t="shared" ref="O101:O132" si="41">IF(ISNUMBER(SEARCH("RGBW",B101)), "RGBW-"&amp;N101&amp;"-"&amp;P101&amp;".ies", N101&amp;".ies")</f>
        <v>RGBW-Medium-red.ies</v>
      </c>
      <c r="P101" t="s">
        <v>298</v>
      </c>
      <c r="Q101">
        <f t="shared" ref="Q101:Q111" si="42">ROUND(M101/310,0)*3</f>
        <v>6</v>
      </c>
      <c r="R101" s="7" t="str">
        <f t="shared" si="34"/>
        <v>23</v>
      </c>
      <c r="S101">
        <v>57</v>
      </c>
      <c r="T101">
        <f t="shared" si="39"/>
        <v>342</v>
      </c>
      <c r="U101" t="str">
        <f>IF(ISTEXT(LOOKUP(,-SEARCH(" "&amp;Switches!$K$2:'Switches'!$K$60&amp;" "," "&amp;D101&amp;" "),Switches!$K$2:'Switches'!$K$60)), LOOKUP(,-SEARCH(" "&amp;Switches!$K$2:'Switches'!$K$60&amp;" "," "&amp;D101&amp;" "),Switches!$K$2:'Switches'!$K$60),"")</f>
        <v>DMX-RDM</v>
      </c>
      <c r="V101" t="str">
        <f>IFERROR(LOOKUP(,-SEARCH(" "&amp;Switches!$L$2:'Switches'!$L$1000&amp;" "," "&amp;F101&amp;" "),Switches!$L$2:'Switches'!$L$1000),"")</f>
        <v/>
      </c>
      <c r="W101" t="str">
        <f>IFERROR(LOOKUP(,-SEARCH(" "&amp;Switches!$M$2:'Switches'!$M$1000&amp;" "," "&amp;L101&amp;" "),Switches!$M$2:'Switches'!$M$1000),"")</f>
        <v>RGBW</v>
      </c>
      <c r="X101">
        <v>0.05</v>
      </c>
      <c r="Y101">
        <v>0.05</v>
      </c>
      <c r="Z101">
        <v>0.05</v>
      </c>
      <c r="AA101">
        <v>2</v>
      </c>
      <c r="AB101">
        <v>2</v>
      </c>
      <c r="AC101">
        <v>0</v>
      </c>
    </row>
    <row r="102" spans="1:29" x14ac:dyDescent="0.25">
      <c r="A102" s="1" t="s">
        <v>218</v>
      </c>
      <c r="B102" s="1" t="s">
        <v>219</v>
      </c>
      <c r="C102" t="str">
        <f t="shared" si="38"/>
        <v>610 23Вт Flood DMX-RDM</v>
      </c>
      <c r="D102" t="str">
        <f t="shared" si="40"/>
        <v>23Вт Flood DMX-RDM</v>
      </c>
      <c r="E102" t="str">
        <f t="shared" si="31"/>
        <v>23Вт DMX-RDM</v>
      </c>
      <c r="F102" t="str">
        <f t="shared" si="25"/>
        <v>23Вт</v>
      </c>
      <c r="G102" t="str">
        <f t="shared" si="26"/>
        <v>23Вт</v>
      </c>
      <c r="H102" t="str">
        <f t="shared" si="37"/>
        <v>23Вт</v>
      </c>
      <c r="I102" t="str">
        <f t="shared" si="32"/>
        <v>23</v>
      </c>
      <c r="J102" t="str">
        <f t="shared" si="27"/>
        <v>23</v>
      </c>
      <c r="K102" t="str">
        <f t="shared" si="33"/>
        <v>P180044</v>
      </c>
      <c r="L102" t="str">
        <f>LOOKUP(,-SEARCH(" "&amp;Switches!$A$2:'Switches'!$A$1000&amp;" "," "&amp;TRIM(B102)&amp;" "),Switches!$A$2:'Switches'!$A$1000)</f>
        <v>Aveline RGBW</v>
      </c>
      <c r="M102">
        <f>IFERROR(LOOKUP(,-SEARCH(" "&amp;Switches!$B$2:'Switches'!$B$1000&amp;" "," "&amp;C102&amp;" "),Switches!$B$2:'Switches'!$B$1000), "")</f>
        <v>610</v>
      </c>
      <c r="N102" t="str">
        <f>LOOKUP(,-SEARCH(" "&amp;Switches!$C$2:'Switches'!$C$1000&amp;" "," "&amp;TRIM(B102)&amp;" "),Switches!$C$2:'Switches'!$C$1000)</f>
        <v>Flood</v>
      </c>
      <c r="O102" t="str">
        <f t="shared" si="41"/>
        <v>RGBW-Flood-red.ies</v>
      </c>
      <c r="P102" t="s">
        <v>298</v>
      </c>
      <c r="Q102">
        <f t="shared" si="42"/>
        <v>6</v>
      </c>
      <c r="R102" s="7" t="str">
        <f t="shared" si="34"/>
        <v>23</v>
      </c>
      <c r="S102">
        <v>57</v>
      </c>
      <c r="T102">
        <f t="shared" ref="T102:T139" si="43">Q102*S102</f>
        <v>342</v>
      </c>
      <c r="U102" t="str">
        <f>IF(ISTEXT(LOOKUP(,-SEARCH(" "&amp;Switches!$K$2:'Switches'!$K$60&amp;" "," "&amp;D102&amp;" "),Switches!$K$2:'Switches'!$K$60)), LOOKUP(,-SEARCH(" "&amp;Switches!$K$2:'Switches'!$K$60&amp;" "," "&amp;D102&amp;" "),Switches!$K$2:'Switches'!$K$60),"")</f>
        <v>DMX-RDM</v>
      </c>
      <c r="V102" t="str">
        <f>IFERROR(LOOKUP(,-SEARCH(" "&amp;Switches!$L$2:'Switches'!$L$1000&amp;" "," "&amp;F102&amp;" "),Switches!$L$2:'Switches'!$L$1000),"")</f>
        <v/>
      </c>
      <c r="W102" t="str">
        <f>IFERROR(LOOKUP(,-SEARCH(" "&amp;Switches!$M$2:'Switches'!$M$1000&amp;" "," "&amp;L102&amp;" "),Switches!$M$2:'Switches'!$M$1000),"")</f>
        <v>RGBW</v>
      </c>
      <c r="X102">
        <v>0.05</v>
      </c>
      <c r="Y102">
        <v>0.05</v>
      </c>
      <c r="Z102">
        <v>0.05</v>
      </c>
      <c r="AA102">
        <v>2</v>
      </c>
      <c r="AB102">
        <v>2</v>
      </c>
      <c r="AC102">
        <v>0</v>
      </c>
    </row>
    <row r="103" spans="1:29" x14ac:dyDescent="0.25">
      <c r="A103" s="1" t="s">
        <v>220</v>
      </c>
      <c r="B103" s="1" t="s">
        <v>221</v>
      </c>
      <c r="C103" t="str">
        <f t="shared" si="38"/>
        <v>610 23Вт Elliptical DMX-RDM</v>
      </c>
      <c r="D103" t="str">
        <f t="shared" si="40"/>
        <v>23Вт Elliptical DMX-RDM</v>
      </c>
      <c r="E103" t="str">
        <f t="shared" si="31"/>
        <v>23Вт DMX-RDM</v>
      </c>
      <c r="F103" t="str">
        <f t="shared" si="25"/>
        <v>23Вт</v>
      </c>
      <c r="G103" t="str">
        <f t="shared" si="26"/>
        <v>23Вт</v>
      </c>
      <c r="H103" t="str">
        <f t="shared" si="37"/>
        <v>23Вт</v>
      </c>
      <c r="I103" t="str">
        <f t="shared" si="32"/>
        <v>23</v>
      </c>
      <c r="J103" t="str">
        <f t="shared" si="27"/>
        <v>23</v>
      </c>
      <c r="K103" t="str">
        <f t="shared" si="33"/>
        <v>P180045</v>
      </c>
      <c r="L103" t="str">
        <f>LOOKUP(,-SEARCH(" "&amp;Switches!$A$2:'Switches'!$A$1000&amp;" "," "&amp;TRIM(B103)&amp;" "),Switches!$A$2:'Switches'!$A$1000)</f>
        <v>Aveline RGBW</v>
      </c>
      <c r="M103">
        <f>IFERROR(LOOKUP(,-SEARCH(" "&amp;Switches!$B$2:'Switches'!$B$1000&amp;" "," "&amp;C103&amp;" "),Switches!$B$2:'Switches'!$B$1000), "")</f>
        <v>610</v>
      </c>
      <c r="N103" t="str">
        <f>LOOKUP(,-SEARCH(" "&amp;Switches!$C$2:'Switches'!$C$1000&amp;" "," "&amp;TRIM(B103)&amp;" "),Switches!$C$2:'Switches'!$C$1000)</f>
        <v>Elliptical</v>
      </c>
      <c r="O103" t="str">
        <f t="shared" si="41"/>
        <v>RGBW-Elliptical-red.ies</v>
      </c>
      <c r="P103" t="s">
        <v>298</v>
      </c>
      <c r="Q103">
        <f t="shared" si="42"/>
        <v>6</v>
      </c>
      <c r="R103" s="7" t="str">
        <f t="shared" si="34"/>
        <v>23</v>
      </c>
      <c r="S103">
        <v>57</v>
      </c>
      <c r="T103">
        <f t="shared" si="43"/>
        <v>342</v>
      </c>
      <c r="U103" t="str">
        <f>IF(ISTEXT(LOOKUP(,-SEARCH(" "&amp;Switches!$K$2:'Switches'!$K$60&amp;" "," "&amp;D103&amp;" "),Switches!$K$2:'Switches'!$K$60)), LOOKUP(,-SEARCH(" "&amp;Switches!$K$2:'Switches'!$K$60&amp;" "," "&amp;D103&amp;" "),Switches!$K$2:'Switches'!$K$60),"")</f>
        <v>DMX-RDM</v>
      </c>
      <c r="V103" t="str">
        <f>IFERROR(LOOKUP(,-SEARCH(" "&amp;Switches!$L$2:'Switches'!$L$1000&amp;" "," "&amp;F103&amp;" "),Switches!$L$2:'Switches'!$L$1000),"")</f>
        <v/>
      </c>
      <c r="W103" t="str">
        <f>IFERROR(LOOKUP(,-SEARCH(" "&amp;Switches!$M$2:'Switches'!$M$1000&amp;" "," "&amp;L103&amp;" "),Switches!$M$2:'Switches'!$M$1000),"")</f>
        <v>RGBW</v>
      </c>
      <c r="X103">
        <v>0.05</v>
      </c>
      <c r="Y103">
        <v>0.05</v>
      </c>
      <c r="Z103">
        <v>0.05</v>
      </c>
      <c r="AA103">
        <v>2</v>
      </c>
      <c r="AB103">
        <v>2</v>
      </c>
      <c r="AC103">
        <v>0</v>
      </c>
    </row>
    <row r="104" spans="1:29" x14ac:dyDescent="0.25">
      <c r="A104" s="1" t="s">
        <v>222</v>
      </c>
      <c r="B104" s="1" t="s">
        <v>223</v>
      </c>
      <c r="C104" t="str">
        <f t="shared" si="38"/>
        <v>910 35W Medium DMX-RDM</v>
      </c>
      <c r="D104" t="str">
        <f t="shared" si="40"/>
        <v>35W Medium DMX-RDM</v>
      </c>
      <c r="E104" t="str">
        <f t="shared" si="31"/>
        <v>35W DMX-RDM</v>
      </c>
      <c r="F104" t="str">
        <f t="shared" si="25"/>
        <v>35W</v>
      </c>
      <c r="G104" t="str">
        <f t="shared" si="26"/>
        <v>35W</v>
      </c>
      <c r="H104" t="str">
        <f t="shared" si="37"/>
        <v>35Вт</v>
      </c>
      <c r="I104" t="str">
        <f t="shared" si="32"/>
        <v>35</v>
      </c>
      <c r="J104" t="str">
        <f t="shared" si="27"/>
        <v>35</v>
      </c>
      <c r="K104" t="str">
        <f t="shared" si="33"/>
        <v>P180046</v>
      </c>
      <c r="L104" t="str">
        <f>LOOKUP(,-SEARCH(" "&amp;Switches!$A$2:'Switches'!$A$1000&amp;" "," "&amp;TRIM(B104)&amp;" "),Switches!$A$2:'Switches'!$A$1000)</f>
        <v>Aveline RGBW</v>
      </c>
      <c r="M104">
        <f>IFERROR(LOOKUP(,-SEARCH(" "&amp;Switches!$B$2:'Switches'!$B$1000&amp;" "," "&amp;C104&amp;" "),Switches!$B$2:'Switches'!$B$1000), "")</f>
        <v>910</v>
      </c>
      <c r="N104" t="str">
        <f>LOOKUP(,-SEARCH(" "&amp;Switches!$C$2:'Switches'!$C$1000&amp;" "," "&amp;TRIM(B104)&amp;" "),Switches!$C$2:'Switches'!$C$1000)</f>
        <v>Medium</v>
      </c>
      <c r="O104" t="str">
        <f t="shared" si="41"/>
        <v>RGBW-Medium-red.ies</v>
      </c>
      <c r="P104" t="s">
        <v>298</v>
      </c>
      <c r="Q104">
        <f t="shared" si="42"/>
        <v>9</v>
      </c>
      <c r="R104" s="7" t="str">
        <f t="shared" si="34"/>
        <v>35</v>
      </c>
      <c r="S104">
        <v>57</v>
      </c>
      <c r="T104">
        <f t="shared" si="43"/>
        <v>513</v>
      </c>
      <c r="U104" t="str">
        <f>IF(ISTEXT(LOOKUP(,-SEARCH(" "&amp;Switches!$K$2:'Switches'!$K$60&amp;" "," "&amp;D104&amp;" "),Switches!$K$2:'Switches'!$K$60)), LOOKUP(,-SEARCH(" "&amp;Switches!$K$2:'Switches'!$K$60&amp;" "," "&amp;D104&amp;" "),Switches!$K$2:'Switches'!$K$60),"")</f>
        <v>DMX-RDM</v>
      </c>
      <c r="V104" t="str">
        <f>IFERROR(LOOKUP(,-SEARCH(" "&amp;Switches!$L$2:'Switches'!$L$1000&amp;" "," "&amp;F104&amp;" "),Switches!$L$2:'Switches'!$L$1000),"")</f>
        <v/>
      </c>
      <c r="W104" t="str">
        <f>IFERROR(LOOKUP(,-SEARCH(" "&amp;Switches!$M$2:'Switches'!$M$1000&amp;" "," "&amp;L104&amp;" "),Switches!$M$2:'Switches'!$M$1000),"")</f>
        <v>RGBW</v>
      </c>
      <c r="X104">
        <v>0.05</v>
      </c>
      <c r="Y104">
        <v>0.05</v>
      </c>
      <c r="Z104">
        <v>0.05</v>
      </c>
      <c r="AA104">
        <v>2</v>
      </c>
      <c r="AB104">
        <v>2</v>
      </c>
      <c r="AC104">
        <v>0</v>
      </c>
    </row>
    <row r="105" spans="1:29" x14ac:dyDescent="0.25">
      <c r="A105" s="1" t="s">
        <v>224</v>
      </c>
      <c r="B105" s="1" t="s">
        <v>225</v>
      </c>
      <c r="C105" t="str">
        <f t="shared" si="38"/>
        <v>910 35Вт Flood DMX-RDM</v>
      </c>
      <c r="D105" t="str">
        <f t="shared" si="40"/>
        <v>35Вт Flood DMX-RDM</v>
      </c>
      <c r="E105" t="str">
        <f t="shared" si="31"/>
        <v>35Вт DMX-RDM</v>
      </c>
      <c r="F105" t="str">
        <f t="shared" si="25"/>
        <v>35Вт</v>
      </c>
      <c r="G105" t="str">
        <f t="shared" si="26"/>
        <v>35Вт</v>
      </c>
      <c r="H105" t="str">
        <f t="shared" si="37"/>
        <v>35Вт</v>
      </c>
      <c r="I105" t="str">
        <f t="shared" si="32"/>
        <v>35</v>
      </c>
      <c r="J105" t="str">
        <f t="shared" si="27"/>
        <v>35</v>
      </c>
      <c r="K105" t="str">
        <f t="shared" si="33"/>
        <v>P180047</v>
      </c>
      <c r="L105" t="str">
        <f>LOOKUP(,-SEARCH(" "&amp;Switches!$A$2:'Switches'!$A$1000&amp;" "," "&amp;TRIM(B105)&amp;" "),Switches!$A$2:'Switches'!$A$1000)</f>
        <v>Aveline RGBW</v>
      </c>
      <c r="M105">
        <f>IFERROR(LOOKUP(,-SEARCH(" "&amp;Switches!$B$2:'Switches'!$B$1000&amp;" "," "&amp;C105&amp;" "),Switches!$B$2:'Switches'!$B$1000), "")</f>
        <v>910</v>
      </c>
      <c r="N105" t="str">
        <f>LOOKUP(,-SEARCH(" "&amp;Switches!$C$2:'Switches'!$C$1000&amp;" "," "&amp;TRIM(B105)&amp;" "),Switches!$C$2:'Switches'!$C$1000)</f>
        <v>Flood</v>
      </c>
      <c r="O105" t="str">
        <f t="shared" si="41"/>
        <v>RGBW-Flood-red.ies</v>
      </c>
      <c r="P105" t="s">
        <v>298</v>
      </c>
      <c r="Q105">
        <f t="shared" si="42"/>
        <v>9</v>
      </c>
      <c r="R105" s="7" t="str">
        <f t="shared" si="34"/>
        <v>35</v>
      </c>
      <c r="S105">
        <v>57</v>
      </c>
      <c r="T105">
        <f t="shared" si="43"/>
        <v>513</v>
      </c>
      <c r="U105" t="str">
        <f>IF(ISTEXT(LOOKUP(,-SEARCH(" "&amp;Switches!$K$2:'Switches'!$K$60&amp;" "," "&amp;D105&amp;" "),Switches!$K$2:'Switches'!$K$60)), LOOKUP(,-SEARCH(" "&amp;Switches!$K$2:'Switches'!$K$60&amp;" "," "&amp;D105&amp;" "),Switches!$K$2:'Switches'!$K$60),"")</f>
        <v>DMX-RDM</v>
      </c>
      <c r="V105" t="str">
        <f>IFERROR(LOOKUP(,-SEARCH(" "&amp;Switches!$L$2:'Switches'!$L$1000&amp;" "," "&amp;F105&amp;" "),Switches!$L$2:'Switches'!$L$1000),"")</f>
        <v/>
      </c>
      <c r="W105" t="str">
        <f>IFERROR(LOOKUP(,-SEARCH(" "&amp;Switches!$M$2:'Switches'!$M$1000&amp;" "," "&amp;L105&amp;" "),Switches!$M$2:'Switches'!$M$1000),"")</f>
        <v>RGBW</v>
      </c>
      <c r="X105">
        <v>0.05</v>
      </c>
      <c r="Y105">
        <v>0.05</v>
      </c>
      <c r="Z105">
        <v>0.05</v>
      </c>
      <c r="AA105">
        <v>2</v>
      </c>
      <c r="AB105">
        <v>2</v>
      </c>
      <c r="AC105">
        <v>0</v>
      </c>
    </row>
    <row r="106" spans="1:29" x14ac:dyDescent="0.25">
      <c r="A106" s="1" t="s">
        <v>226</v>
      </c>
      <c r="B106" s="1" t="s">
        <v>227</v>
      </c>
      <c r="C106" t="str">
        <f t="shared" si="38"/>
        <v>910 21W Elliptical DMX-RDM</v>
      </c>
      <c r="D106" t="str">
        <f t="shared" si="40"/>
        <v>21W Elliptical DMX-RDM</v>
      </c>
      <c r="E106" t="str">
        <f t="shared" si="31"/>
        <v>21W DMX-RDM</v>
      </c>
      <c r="F106" t="str">
        <f t="shared" si="25"/>
        <v>21W</v>
      </c>
      <c r="G106" t="str">
        <f t="shared" si="26"/>
        <v>21W</v>
      </c>
      <c r="H106" t="str">
        <f t="shared" si="37"/>
        <v>21Вт</v>
      </c>
      <c r="I106" t="str">
        <f t="shared" si="32"/>
        <v>21</v>
      </c>
      <c r="J106" t="str">
        <f t="shared" si="27"/>
        <v>21</v>
      </c>
      <c r="K106" t="str">
        <f t="shared" si="33"/>
        <v>P180048</v>
      </c>
      <c r="L106" t="str">
        <f>LOOKUP(,-SEARCH(" "&amp;Switches!$A$2:'Switches'!$A$1000&amp;" "," "&amp;TRIM(B106)&amp;" "),Switches!$A$2:'Switches'!$A$1000)</f>
        <v>Aveline RGBW</v>
      </c>
      <c r="M106">
        <f>IFERROR(LOOKUP(,-SEARCH(" "&amp;Switches!$B$2:'Switches'!$B$1000&amp;" "," "&amp;C106&amp;" "),Switches!$B$2:'Switches'!$B$1000), "")</f>
        <v>910</v>
      </c>
      <c r="N106" t="str">
        <f>LOOKUP(,-SEARCH(" "&amp;Switches!$C$2:'Switches'!$C$1000&amp;" "," "&amp;TRIM(B106)&amp;" "),Switches!$C$2:'Switches'!$C$1000)</f>
        <v>Elliptical</v>
      </c>
      <c r="O106" t="str">
        <f t="shared" si="41"/>
        <v>RGBW-Elliptical-red.ies</v>
      </c>
      <c r="P106" t="s">
        <v>298</v>
      </c>
      <c r="Q106">
        <f t="shared" si="42"/>
        <v>9</v>
      </c>
      <c r="R106" s="7" t="str">
        <f t="shared" si="34"/>
        <v>21</v>
      </c>
      <c r="S106">
        <v>57</v>
      </c>
      <c r="T106">
        <f t="shared" si="43"/>
        <v>513</v>
      </c>
      <c r="U106" t="str">
        <f>IF(ISTEXT(LOOKUP(,-SEARCH(" "&amp;Switches!$K$2:'Switches'!$K$60&amp;" "," "&amp;D106&amp;" "),Switches!$K$2:'Switches'!$K$60)), LOOKUP(,-SEARCH(" "&amp;Switches!$K$2:'Switches'!$K$60&amp;" "," "&amp;D106&amp;" "),Switches!$K$2:'Switches'!$K$60),"")</f>
        <v>DMX-RDM</v>
      </c>
      <c r="V106" t="str">
        <f>IFERROR(LOOKUP(,-SEARCH(" "&amp;Switches!$L$2:'Switches'!$L$1000&amp;" "," "&amp;F106&amp;" "),Switches!$L$2:'Switches'!$L$1000),"")</f>
        <v/>
      </c>
      <c r="W106" t="str">
        <f>IFERROR(LOOKUP(,-SEARCH(" "&amp;Switches!$M$2:'Switches'!$M$1000&amp;" "," "&amp;L106&amp;" "),Switches!$M$2:'Switches'!$M$1000),"")</f>
        <v>RGBW</v>
      </c>
      <c r="X106">
        <v>0.05</v>
      </c>
      <c r="Y106">
        <v>0.05</v>
      </c>
      <c r="Z106">
        <v>0.05</v>
      </c>
      <c r="AA106">
        <v>2</v>
      </c>
      <c r="AB106">
        <v>2</v>
      </c>
      <c r="AC106">
        <v>0</v>
      </c>
    </row>
    <row r="107" spans="1:29" x14ac:dyDescent="0.25">
      <c r="A107" s="1" t="s">
        <v>228</v>
      </c>
      <c r="B107" s="1" t="s">
        <v>229</v>
      </c>
      <c r="C107" t="str">
        <f t="shared" si="38"/>
        <v>1210 46Вт Medium DMX-RDM</v>
      </c>
      <c r="D107" t="str">
        <f t="shared" si="40"/>
        <v>46Вт Medium DMX-RDM</v>
      </c>
      <c r="E107" t="str">
        <f t="shared" si="31"/>
        <v>46Вт DMX-RDM</v>
      </c>
      <c r="F107" t="str">
        <f t="shared" si="25"/>
        <v>46Вт</v>
      </c>
      <c r="G107" t="str">
        <f t="shared" si="26"/>
        <v>46Вт</v>
      </c>
      <c r="H107" t="str">
        <f t="shared" si="37"/>
        <v>46Вт</v>
      </c>
      <c r="I107" t="str">
        <f t="shared" si="32"/>
        <v>46</v>
      </c>
      <c r="J107" t="str">
        <f t="shared" si="27"/>
        <v>46</v>
      </c>
      <c r="K107" t="str">
        <f t="shared" si="33"/>
        <v>P180049</v>
      </c>
      <c r="L107" t="str">
        <f>LOOKUP(,-SEARCH(" "&amp;Switches!$A$2:'Switches'!$A$1000&amp;" "," "&amp;TRIM(B107)&amp;" "),Switches!$A$2:'Switches'!$A$1000)</f>
        <v>Aveline RGBW</v>
      </c>
      <c r="M107">
        <f>IFERROR(LOOKUP(,-SEARCH(" "&amp;Switches!$B$2:'Switches'!$B$1000&amp;" "," "&amp;C107&amp;" "),Switches!$B$2:'Switches'!$B$1000), "")</f>
        <v>1210</v>
      </c>
      <c r="N107" t="str">
        <f>LOOKUP(,-SEARCH(" "&amp;Switches!$C$2:'Switches'!$C$1000&amp;" "," "&amp;TRIM(B107)&amp;" "),Switches!$C$2:'Switches'!$C$1000)</f>
        <v>Medium</v>
      </c>
      <c r="O107" t="str">
        <f t="shared" si="41"/>
        <v>RGBW-Medium-red.ies</v>
      </c>
      <c r="P107" t="s">
        <v>298</v>
      </c>
      <c r="Q107">
        <f t="shared" si="42"/>
        <v>12</v>
      </c>
      <c r="R107" s="7" t="str">
        <f t="shared" si="34"/>
        <v>46</v>
      </c>
      <c r="S107">
        <v>57</v>
      </c>
      <c r="T107">
        <f t="shared" si="43"/>
        <v>684</v>
      </c>
      <c r="U107" t="str">
        <f>IF(ISTEXT(LOOKUP(,-SEARCH(" "&amp;Switches!$K$2:'Switches'!$K$60&amp;" "," "&amp;D107&amp;" "),Switches!$K$2:'Switches'!$K$60)), LOOKUP(,-SEARCH(" "&amp;Switches!$K$2:'Switches'!$K$60&amp;" "," "&amp;D107&amp;" "),Switches!$K$2:'Switches'!$K$60),"")</f>
        <v>DMX-RDM</v>
      </c>
      <c r="V107" t="str">
        <f>IFERROR(LOOKUP(,-SEARCH(" "&amp;Switches!$L$2:'Switches'!$L$1000&amp;" "," "&amp;F107&amp;" "),Switches!$L$2:'Switches'!$L$1000),"")</f>
        <v/>
      </c>
      <c r="W107" t="str">
        <f>IFERROR(LOOKUP(,-SEARCH(" "&amp;Switches!$M$2:'Switches'!$M$1000&amp;" "," "&amp;L107&amp;" "),Switches!$M$2:'Switches'!$M$1000),"")</f>
        <v>RGBW</v>
      </c>
      <c r="X107">
        <v>0.05</v>
      </c>
      <c r="Y107">
        <v>0.05</v>
      </c>
      <c r="Z107">
        <v>0.05</v>
      </c>
      <c r="AA107">
        <v>2</v>
      </c>
      <c r="AB107">
        <v>2</v>
      </c>
      <c r="AC107">
        <v>0</v>
      </c>
    </row>
    <row r="108" spans="1:29" x14ac:dyDescent="0.25">
      <c r="A108" s="1" t="s">
        <v>230</v>
      </c>
      <c r="B108" s="1" t="s">
        <v>231</v>
      </c>
      <c r="C108" t="str">
        <f t="shared" si="38"/>
        <v>1210 46Вт Flood DMX-RDM</v>
      </c>
      <c r="D108" t="str">
        <f t="shared" si="40"/>
        <v>46Вт Flood DMX-RDM</v>
      </c>
      <c r="E108" t="str">
        <f t="shared" si="31"/>
        <v>46Вт DMX-RDM</v>
      </c>
      <c r="F108" t="str">
        <f t="shared" si="25"/>
        <v>46Вт</v>
      </c>
      <c r="G108" t="str">
        <f t="shared" si="26"/>
        <v>46Вт</v>
      </c>
      <c r="H108" t="str">
        <f t="shared" si="37"/>
        <v>46Вт</v>
      </c>
      <c r="I108" t="str">
        <f t="shared" si="32"/>
        <v>46</v>
      </c>
      <c r="J108" t="str">
        <f t="shared" si="27"/>
        <v>46</v>
      </c>
      <c r="K108" t="str">
        <f t="shared" si="33"/>
        <v>P180050</v>
      </c>
      <c r="L108" t="str">
        <f>LOOKUP(,-SEARCH(" "&amp;Switches!$A$2:'Switches'!$A$1000&amp;" "," "&amp;TRIM(B108)&amp;" "),Switches!$A$2:'Switches'!$A$1000)</f>
        <v>Aveline RGBW</v>
      </c>
      <c r="M108">
        <f>IFERROR(LOOKUP(,-SEARCH(" "&amp;Switches!$B$2:'Switches'!$B$1000&amp;" "," "&amp;C108&amp;" "),Switches!$B$2:'Switches'!$B$1000), "")</f>
        <v>1210</v>
      </c>
      <c r="N108" t="str">
        <f>LOOKUP(,-SEARCH(" "&amp;Switches!$C$2:'Switches'!$C$1000&amp;" "," "&amp;TRIM(B108)&amp;" "),Switches!$C$2:'Switches'!$C$1000)</f>
        <v>Flood</v>
      </c>
      <c r="O108" t="str">
        <f t="shared" si="41"/>
        <v>RGBW-Flood-red.ies</v>
      </c>
      <c r="P108" t="s">
        <v>298</v>
      </c>
      <c r="Q108">
        <f t="shared" si="42"/>
        <v>12</v>
      </c>
      <c r="R108" s="7" t="str">
        <f t="shared" si="34"/>
        <v>46</v>
      </c>
      <c r="S108">
        <v>57</v>
      </c>
      <c r="T108">
        <f t="shared" si="43"/>
        <v>684</v>
      </c>
      <c r="U108" t="str">
        <f>IF(ISTEXT(LOOKUP(,-SEARCH(" "&amp;Switches!$K$2:'Switches'!$K$60&amp;" "," "&amp;D108&amp;" "),Switches!$K$2:'Switches'!$K$60)), LOOKUP(,-SEARCH(" "&amp;Switches!$K$2:'Switches'!$K$60&amp;" "," "&amp;D108&amp;" "),Switches!$K$2:'Switches'!$K$60),"")</f>
        <v>DMX-RDM</v>
      </c>
      <c r="V108" t="str">
        <f>IFERROR(LOOKUP(,-SEARCH(" "&amp;Switches!$L$2:'Switches'!$L$1000&amp;" "," "&amp;F108&amp;" "),Switches!$L$2:'Switches'!$L$1000),"")</f>
        <v/>
      </c>
      <c r="W108" t="str">
        <f>IFERROR(LOOKUP(,-SEARCH(" "&amp;Switches!$M$2:'Switches'!$M$1000&amp;" "," "&amp;L108&amp;" "),Switches!$M$2:'Switches'!$M$1000),"")</f>
        <v>RGBW</v>
      </c>
      <c r="X108">
        <v>0.05</v>
      </c>
      <c r="Y108">
        <v>0.05</v>
      </c>
      <c r="Z108">
        <v>0.05</v>
      </c>
      <c r="AA108">
        <v>2</v>
      </c>
      <c r="AB108">
        <v>2</v>
      </c>
      <c r="AC108">
        <v>0</v>
      </c>
    </row>
    <row r="109" spans="1:29" x14ac:dyDescent="0.25">
      <c r="A109" s="1" t="s">
        <v>232</v>
      </c>
      <c r="B109" s="1" t="s">
        <v>233</v>
      </c>
      <c r="C109" t="str">
        <f t="shared" si="38"/>
        <v>1210 46Вт Elliptical DMX-RDM</v>
      </c>
      <c r="D109" t="str">
        <f t="shared" si="40"/>
        <v>46Вт Elliptical DMX-RDM</v>
      </c>
      <c r="E109" t="str">
        <f t="shared" si="31"/>
        <v>46Вт DMX-RDM</v>
      </c>
      <c r="F109" t="str">
        <f t="shared" si="25"/>
        <v>46Вт</v>
      </c>
      <c r="G109" t="str">
        <f t="shared" si="26"/>
        <v>46Вт</v>
      </c>
      <c r="H109" t="str">
        <f t="shared" si="37"/>
        <v>46Вт</v>
      </c>
      <c r="I109" t="str">
        <f t="shared" si="32"/>
        <v>46</v>
      </c>
      <c r="J109" t="str">
        <f t="shared" si="27"/>
        <v>46</v>
      </c>
      <c r="K109" t="str">
        <f t="shared" si="33"/>
        <v>P180051</v>
      </c>
      <c r="L109" t="str">
        <f>LOOKUP(,-SEARCH(" "&amp;Switches!$A$2:'Switches'!$A$1000&amp;" "," "&amp;TRIM(B109)&amp;" "),Switches!$A$2:'Switches'!$A$1000)</f>
        <v>Aveline RGBW</v>
      </c>
      <c r="M109">
        <f>IFERROR(LOOKUP(,-SEARCH(" "&amp;Switches!$B$2:'Switches'!$B$1000&amp;" "," "&amp;C109&amp;" "),Switches!$B$2:'Switches'!$B$1000), "")</f>
        <v>1210</v>
      </c>
      <c r="N109" t="str">
        <f>LOOKUP(,-SEARCH(" "&amp;Switches!$C$2:'Switches'!$C$1000&amp;" "," "&amp;TRIM(B109)&amp;" "),Switches!$C$2:'Switches'!$C$1000)</f>
        <v>Elliptical</v>
      </c>
      <c r="O109" t="str">
        <f t="shared" si="41"/>
        <v>RGBW-Elliptical-red.ies</v>
      </c>
      <c r="P109" t="s">
        <v>298</v>
      </c>
      <c r="Q109">
        <f t="shared" si="42"/>
        <v>12</v>
      </c>
      <c r="R109" s="7" t="str">
        <f t="shared" si="34"/>
        <v>46</v>
      </c>
      <c r="S109">
        <v>57</v>
      </c>
      <c r="T109">
        <f t="shared" si="43"/>
        <v>684</v>
      </c>
      <c r="U109" t="str">
        <f>IF(ISTEXT(LOOKUP(,-SEARCH(" "&amp;Switches!$K$2:'Switches'!$K$60&amp;" "," "&amp;D109&amp;" "),Switches!$K$2:'Switches'!$K$60)), LOOKUP(,-SEARCH(" "&amp;Switches!$K$2:'Switches'!$K$60&amp;" "," "&amp;D109&amp;" "),Switches!$K$2:'Switches'!$K$60),"")</f>
        <v>DMX-RDM</v>
      </c>
      <c r="V109" t="str">
        <f>IFERROR(LOOKUP(,-SEARCH(" "&amp;Switches!$L$2:'Switches'!$L$1000&amp;" "," "&amp;F109&amp;" "),Switches!$L$2:'Switches'!$L$1000),"")</f>
        <v/>
      </c>
      <c r="W109" t="str">
        <f>IFERROR(LOOKUP(,-SEARCH(" "&amp;Switches!$M$2:'Switches'!$M$1000&amp;" "," "&amp;L109&amp;" "),Switches!$M$2:'Switches'!$M$1000),"")</f>
        <v>RGBW</v>
      </c>
      <c r="X109">
        <v>0.05</v>
      </c>
      <c r="Y109">
        <v>0.05</v>
      </c>
      <c r="Z109">
        <v>0.05</v>
      </c>
      <c r="AA109">
        <v>2</v>
      </c>
      <c r="AB109">
        <v>2</v>
      </c>
      <c r="AC109">
        <v>0</v>
      </c>
    </row>
    <row r="110" spans="1:29" x14ac:dyDescent="0.25">
      <c r="A110" s="1" t="s">
        <v>234</v>
      </c>
      <c r="B110" s="1" t="s">
        <v>235</v>
      </c>
      <c r="C110" t="str">
        <f t="shared" si="38"/>
        <v>1510 57Вт Medium DMX-RDM</v>
      </c>
      <c r="D110" t="str">
        <f t="shared" si="40"/>
        <v>57Вт Medium DMX-RDM</v>
      </c>
      <c r="E110" t="str">
        <f t="shared" si="31"/>
        <v>57Вт DMX-RDM</v>
      </c>
      <c r="F110" t="str">
        <f t="shared" si="25"/>
        <v>57Вт</v>
      </c>
      <c r="G110" t="str">
        <f t="shared" si="26"/>
        <v>57Вт</v>
      </c>
      <c r="H110" t="str">
        <f t="shared" si="37"/>
        <v>57Вт</v>
      </c>
      <c r="I110" t="str">
        <f t="shared" si="32"/>
        <v>57</v>
      </c>
      <c r="J110" t="str">
        <f t="shared" si="27"/>
        <v>57</v>
      </c>
      <c r="K110" t="str">
        <f t="shared" si="33"/>
        <v>P180052</v>
      </c>
      <c r="L110" t="str">
        <f>LOOKUP(,-SEARCH(" "&amp;Switches!$A$2:'Switches'!$A$1000&amp;" "," "&amp;TRIM(B110)&amp;" "),Switches!$A$2:'Switches'!$A$1000)</f>
        <v>Aveline RGBW</v>
      </c>
      <c r="M110">
        <f>IFERROR(LOOKUP(,-SEARCH(" "&amp;Switches!$B$2:'Switches'!$B$1000&amp;" "," "&amp;C110&amp;" "),Switches!$B$2:'Switches'!$B$1000), "")</f>
        <v>1510</v>
      </c>
      <c r="N110" t="str">
        <f>LOOKUP(,-SEARCH(" "&amp;Switches!$C$2:'Switches'!$C$1000&amp;" "," "&amp;TRIM(B110)&amp;" "),Switches!$C$2:'Switches'!$C$1000)</f>
        <v>Medium</v>
      </c>
      <c r="O110" t="str">
        <f t="shared" si="41"/>
        <v>RGBW-Medium-red.ies</v>
      </c>
      <c r="P110" t="s">
        <v>298</v>
      </c>
      <c r="Q110">
        <f t="shared" si="42"/>
        <v>15</v>
      </c>
      <c r="R110" s="7" t="str">
        <f t="shared" si="34"/>
        <v>57</v>
      </c>
      <c r="S110">
        <v>57</v>
      </c>
      <c r="T110">
        <f t="shared" si="43"/>
        <v>855</v>
      </c>
      <c r="U110" t="str">
        <f>IF(ISTEXT(LOOKUP(,-SEARCH(" "&amp;Switches!$K$2:'Switches'!$K$60&amp;" "," "&amp;D110&amp;" "),Switches!$K$2:'Switches'!$K$60)), LOOKUP(,-SEARCH(" "&amp;Switches!$K$2:'Switches'!$K$60&amp;" "," "&amp;D110&amp;" "),Switches!$K$2:'Switches'!$K$60),"")</f>
        <v>DMX-RDM</v>
      </c>
      <c r="V110" t="str">
        <f>IFERROR(LOOKUP(,-SEARCH(" "&amp;Switches!$L$2:'Switches'!$L$1000&amp;" "," "&amp;F110&amp;" "),Switches!$L$2:'Switches'!$L$1000),"")</f>
        <v/>
      </c>
      <c r="W110" t="str">
        <f>IFERROR(LOOKUP(,-SEARCH(" "&amp;Switches!$M$2:'Switches'!$M$1000&amp;" "," "&amp;L110&amp;" "),Switches!$M$2:'Switches'!$M$1000),"")</f>
        <v>RGBW</v>
      </c>
      <c r="X110">
        <v>0.05</v>
      </c>
      <c r="Y110">
        <v>0.05</v>
      </c>
      <c r="Z110">
        <v>0.05</v>
      </c>
      <c r="AA110">
        <v>2</v>
      </c>
      <c r="AB110">
        <v>2</v>
      </c>
      <c r="AC110">
        <v>0</v>
      </c>
    </row>
    <row r="111" spans="1:29" x14ac:dyDescent="0.25">
      <c r="A111" s="1" t="s">
        <v>236</v>
      </c>
      <c r="B111" s="1" t="s">
        <v>237</v>
      </c>
      <c r="C111" t="str">
        <f t="shared" si="38"/>
        <v>1510 57Вт Flood DMX-RDM</v>
      </c>
      <c r="D111" t="str">
        <f t="shared" si="40"/>
        <v>57Вт Flood DMX-RDM</v>
      </c>
      <c r="E111" t="str">
        <f t="shared" si="31"/>
        <v>57Вт DMX-RDM</v>
      </c>
      <c r="F111" t="str">
        <f t="shared" si="25"/>
        <v>57Вт</v>
      </c>
      <c r="G111" t="str">
        <f t="shared" si="26"/>
        <v>57Вт</v>
      </c>
      <c r="H111" t="str">
        <f t="shared" si="37"/>
        <v>57Вт</v>
      </c>
      <c r="I111" t="str">
        <f t="shared" si="32"/>
        <v>57</v>
      </c>
      <c r="J111" t="str">
        <f t="shared" si="27"/>
        <v>57</v>
      </c>
      <c r="K111" t="str">
        <f t="shared" si="33"/>
        <v>P180053</v>
      </c>
      <c r="L111" t="str">
        <f>LOOKUP(,-SEARCH(" "&amp;Switches!$A$2:'Switches'!$A$1000&amp;" "," "&amp;TRIM(B111)&amp;" "),Switches!$A$2:'Switches'!$A$1000)</f>
        <v>Aveline RGBW</v>
      </c>
      <c r="M111">
        <f>IFERROR(LOOKUP(,-SEARCH(" "&amp;Switches!$B$2:'Switches'!$B$1000&amp;" "," "&amp;C111&amp;" "),Switches!$B$2:'Switches'!$B$1000), "")</f>
        <v>1510</v>
      </c>
      <c r="N111" t="str">
        <f>LOOKUP(,-SEARCH(" "&amp;Switches!$C$2:'Switches'!$C$1000&amp;" "," "&amp;TRIM(B111)&amp;" "),Switches!$C$2:'Switches'!$C$1000)</f>
        <v>Flood</v>
      </c>
      <c r="O111" t="str">
        <f t="shared" si="41"/>
        <v>RGBW-Flood-red.ies</v>
      </c>
      <c r="P111" t="s">
        <v>298</v>
      </c>
      <c r="Q111">
        <f t="shared" si="42"/>
        <v>15</v>
      </c>
      <c r="R111" s="7" t="str">
        <f t="shared" si="34"/>
        <v>57</v>
      </c>
      <c r="S111">
        <v>57</v>
      </c>
      <c r="T111">
        <f t="shared" si="43"/>
        <v>855</v>
      </c>
      <c r="U111" t="str">
        <f>IF(ISTEXT(LOOKUP(,-SEARCH(" "&amp;Switches!$K$2:'Switches'!$K$60&amp;" "," "&amp;D111&amp;" "),Switches!$K$2:'Switches'!$K$60)), LOOKUP(,-SEARCH(" "&amp;Switches!$K$2:'Switches'!$K$60&amp;" "," "&amp;D111&amp;" "),Switches!$K$2:'Switches'!$K$60),"")</f>
        <v>DMX-RDM</v>
      </c>
      <c r="V111" t="str">
        <f>IFERROR(LOOKUP(,-SEARCH(" "&amp;Switches!$L$2:'Switches'!$L$1000&amp;" "," "&amp;F111&amp;" "),Switches!$L$2:'Switches'!$L$1000),"")</f>
        <v/>
      </c>
      <c r="W111" t="str">
        <f>IFERROR(LOOKUP(,-SEARCH(" "&amp;Switches!$M$2:'Switches'!$M$1000&amp;" "," "&amp;L111&amp;" "),Switches!$M$2:'Switches'!$M$1000),"")</f>
        <v>RGBW</v>
      </c>
      <c r="X111">
        <v>0.05</v>
      </c>
      <c r="Y111">
        <v>0.05</v>
      </c>
      <c r="Z111">
        <v>0.05</v>
      </c>
      <c r="AA111">
        <v>2</v>
      </c>
      <c r="AB111">
        <v>2</v>
      </c>
      <c r="AC111">
        <v>0</v>
      </c>
    </row>
    <row r="112" spans="1:29" x14ac:dyDescent="0.25">
      <c r="A112" s="1" t="s">
        <v>238</v>
      </c>
      <c r="B112" s="1" t="s">
        <v>239</v>
      </c>
      <c r="C112" t="str">
        <f t="shared" si="38"/>
        <v>Г-образный 29Вт Road H=6000</v>
      </c>
      <c r="D112" t="str">
        <f t="shared" si="40"/>
        <v>29Вт Road H=6000</v>
      </c>
      <c r="E112" t="str">
        <f t="shared" si="31"/>
        <v>29Вт H=6000</v>
      </c>
      <c r="F112" t="str">
        <f t="shared" si="25"/>
        <v>29Вт</v>
      </c>
      <c r="G112" t="str">
        <f t="shared" si="26"/>
        <v>29Вт</v>
      </c>
      <c r="H112" t="str">
        <f t="shared" si="37"/>
        <v>29Вт</v>
      </c>
      <c r="I112" t="str">
        <f t="shared" si="32"/>
        <v>29</v>
      </c>
      <c r="J112" t="str">
        <f t="shared" si="27"/>
        <v>29</v>
      </c>
      <c r="K112" t="str">
        <f t="shared" si="33"/>
        <v>P866539</v>
      </c>
      <c r="L112" t="str">
        <f>LOOKUP(,-SEARCH(" "&amp;Switches!$A$2:'Switches'!$A$1000&amp;" "," "&amp;TRIM(B112)&amp;" "),Switches!$A$2:'Switches'!$A$1000)</f>
        <v>Bell New</v>
      </c>
      <c r="M112" t="str">
        <f>IFERROR(LOOKUP(,-SEARCH(" "&amp;Switches!$B$2:'Switches'!$B$1000&amp;" "," "&amp;C112&amp;" "),Switches!$B$2:'Switches'!$B$1000), "")</f>
        <v>Г-образный</v>
      </c>
      <c r="N112" t="str">
        <f>LOOKUP(,-SEARCH(" "&amp;Switches!$C$2:'Switches'!$C$1000&amp;" "," "&amp;TRIM(B112)&amp;" "),Switches!$C$2:'Switches'!$C$1000)</f>
        <v>Road</v>
      </c>
      <c r="O112" t="str">
        <f t="shared" si="41"/>
        <v>Road.ies</v>
      </c>
      <c r="P112">
        <v>3000</v>
      </c>
      <c r="Q112">
        <v>12</v>
      </c>
      <c r="R112" s="7" t="str">
        <f t="shared" si="34"/>
        <v>29</v>
      </c>
      <c r="S112">
        <f t="shared" ref="S112:S139" si="44">IF(R112="14",108,217)</f>
        <v>217</v>
      </c>
      <c r="T112">
        <f t="shared" si="43"/>
        <v>2604</v>
      </c>
      <c r="U112" t="str">
        <f>IF(ISTEXT(LOOKUP(,-SEARCH(" "&amp;Switches!$K$2:'Switches'!$K$60&amp;" "," "&amp;D112&amp;" "),Switches!$K$2:'Switches'!$K$60)), LOOKUP(,-SEARCH(" "&amp;Switches!$K$2:'Switches'!$K$60&amp;" "," "&amp;D112&amp;" "),Switches!$K$2:'Switches'!$K$60),"")</f>
        <v>H=6000</v>
      </c>
      <c r="V112" t="str">
        <f>IFERROR(LOOKUP(,-SEARCH(" "&amp;Switches!$L$2:'Switches'!$L$1000&amp;" "," "&amp;F112&amp;" "),Switches!$L$2:'Switches'!$L$1000),"")</f>
        <v/>
      </c>
      <c r="W112" t="str">
        <f>IFERROR(LOOKUP(,-SEARCH(" "&amp;Switches!$M$2:'Switches'!$M$1000&amp;" "," "&amp;L112&amp;" "),Switches!$M$2:'Switches'!$M$1000),"")</f>
        <v/>
      </c>
      <c r="X112">
        <v>0.05</v>
      </c>
      <c r="Y112">
        <v>0.05</v>
      </c>
      <c r="Z112">
        <v>0.05</v>
      </c>
      <c r="AA112">
        <v>2</v>
      </c>
      <c r="AB112">
        <v>2</v>
      </c>
      <c r="AC112">
        <v>0</v>
      </c>
    </row>
    <row r="113" spans="1:29" x14ac:dyDescent="0.25">
      <c r="A113" s="1" t="s">
        <v>240</v>
      </c>
      <c r="B113" s="1" t="s">
        <v>241</v>
      </c>
      <c r="C113" t="str">
        <f t="shared" si="38"/>
        <v>Г-образный 29Вт Road H=4500</v>
      </c>
      <c r="D113" t="str">
        <f t="shared" si="40"/>
        <v>29Вт Road H=4500</v>
      </c>
      <c r="E113" t="str">
        <f t="shared" si="31"/>
        <v>29Вт H=4500</v>
      </c>
      <c r="F113" t="str">
        <f t="shared" si="25"/>
        <v>29Вт</v>
      </c>
      <c r="G113" t="str">
        <f t="shared" si="26"/>
        <v>29Вт</v>
      </c>
      <c r="H113" t="str">
        <f t="shared" si="37"/>
        <v>29Вт</v>
      </c>
      <c r="I113" t="str">
        <f t="shared" si="32"/>
        <v>29</v>
      </c>
      <c r="J113" t="str">
        <f t="shared" si="27"/>
        <v>29</v>
      </c>
      <c r="K113" t="str">
        <f t="shared" si="33"/>
        <v>P866541</v>
      </c>
      <c r="L113" t="str">
        <f>LOOKUP(,-SEARCH(" "&amp;Switches!$A$2:'Switches'!$A$1000&amp;" "," "&amp;TRIM(B113)&amp;" "),Switches!$A$2:'Switches'!$A$1000)</f>
        <v>Bell New</v>
      </c>
      <c r="M113" t="str">
        <f>IFERROR(LOOKUP(,-SEARCH(" "&amp;Switches!$B$2:'Switches'!$B$1000&amp;" "," "&amp;C113&amp;" "),Switches!$B$2:'Switches'!$B$1000), "")</f>
        <v>Г-образный</v>
      </c>
      <c r="N113" t="str">
        <f>LOOKUP(,-SEARCH(" "&amp;Switches!$C$2:'Switches'!$C$1000&amp;" "," "&amp;TRIM(B113)&amp;" "),Switches!$C$2:'Switches'!$C$1000)</f>
        <v>Road</v>
      </c>
      <c r="O113" t="str">
        <f t="shared" si="41"/>
        <v>Road.ies</v>
      </c>
      <c r="P113">
        <v>3000</v>
      </c>
      <c r="Q113">
        <v>12</v>
      </c>
      <c r="R113" s="7" t="str">
        <f t="shared" si="34"/>
        <v>29</v>
      </c>
      <c r="S113">
        <f t="shared" si="44"/>
        <v>217</v>
      </c>
      <c r="T113">
        <f t="shared" si="43"/>
        <v>2604</v>
      </c>
      <c r="U113" t="str">
        <f>IF(ISTEXT(LOOKUP(,-SEARCH(" "&amp;Switches!$K$2:'Switches'!$K$60&amp;" "," "&amp;D113&amp;" "),Switches!$K$2:'Switches'!$K$60)), LOOKUP(,-SEARCH(" "&amp;Switches!$K$2:'Switches'!$K$60&amp;" "," "&amp;D113&amp;" "),Switches!$K$2:'Switches'!$K$60),"")</f>
        <v>H=4500</v>
      </c>
      <c r="V113" t="str">
        <f>IFERROR(LOOKUP(,-SEARCH(" "&amp;Switches!$L$2:'Switches'!$L$1000&amp;" "," "&amp;F113&amp;" "),Switches!$L$2:'Switches'!$L$1000),"")</f>
        <v/>
      </c>
      <c r="W113" t="str">
        <f>IFERROR(LOOKUP(,-SEARCH(" "&amp;Switches!$M$2:'Switches'!$M$1000&amp;" "," "&amp;L113&amp;" "),Switches!$M$2:'Switches'!$M$1000),"")</f>
        <v/>
      </c>
      <c r="X113">
        <v>0.05</v>
      </c>
      <c r="Y113">
        <v>0.05</v>
      </c>
      <c r="Z113">
        <v>0.05</v>
      </c>
      <c r="AA113">
        <v>2</v>
      </c>
      <c r="AB113">
        <v>2</v>
      </c>
      <c r="AC113">
        <v>0</v>
      </c>
    </row>
    <row r="114" spans="1:29" x14ac:dyDescent="0.25">
      <c r="A114" s="1" t="s">
        <v>242</v>
      </c>
      <c r="B114" s="1" t="s">
        <v>243</v>
      </c>
      <c r="C114" t="str">
        <f t="shared" si="38"/>
        <v>Г-образный 14Вт Street H=3000</v>
      </c>
      <c r="D114" t="str">
        <f t="shared" si="40"/>
        <v>14Вт Street H=3000</v>
      </c>
      <c r="E114" t="str">
        <f t="shared" si="31"/>
        <v>14Вт H=3000</v>
      </c>
      <c r="F114" t="str">
        <f t="shared" si="25"/>
        <v>14Вт</v>
      </c>
      <c r="G114" t="str">
        <f t="shared" si="26"/>
        <v>14Вт</v>
      </c>
      <c r="H114" t="str">
        <f t="shared" si="37"/>
        <v>14Вт</v>
      </c>
      <c r="I114" t="str">
        <f t="shared" si="32"/>
        <v>14</v>
      </c>
      <c r="J114" t="str">
        <f t="shared" si="27"/>
        <v>14</v>
      </c>
      <c r="K114" t="str">
        <f t="shared" si="33"/>
        <v>P866654</v>
      </c>
      <c r="L114" t="str">
        <f>LOOKUP(,-SEARCH(" "&amp;Switches!$A$2:'Switches'!$A$1000&amp;" "," "&amp;TRIM(B114)&amp;" "),Switches!$A$2:'Switches'!$A$1000)</f>
        <v>Bell New</v>
      </c>
      <c r="M114" t="str">
        <f>IFERROR(LOOKUP(,-SEARCH(" "&amp;Switches!$B$2:'Switches'!$B$1000&amp;" "," "&amp;C114&amp;" "),Switches!$B$2:'Switches'!$B$1000), "")</f>
        <v>Г-образный</v>
      </c>
      <c r="N114" t="str">
        <f>LOOKUP(,-SEARCH(" "&amp;Switches!$C$2:'Switches'!$C$1000&amp;" "," "&amp;TRIM(B114)&amp;" "),Switches!$C$2:'Switches'!$C$1000)</f>
        <v>Street</v>
      </c>
      <c r="O114" t="str">
        <f t="shared" si="41"/>
        <v>Street.ies</v>
      </c>
      <c r="P114">
        <v>3000</v>
      </c>
      <c r="Q114">
        <v>12</v>
      </c>
      <c r="R114" s="7" t="str">
        <f t="shared" si="34"/>
        <v>14</v>
      </c>
      <c r="S114">
        <f t="shared" si="44"/>
        <v>108</v>
      </c>
      <c r="T114">
        <f t="shared" si="43"/>
        <v>1296</v>
      </c>
      <c r="U114" t="str">
        <f>IF(ISTEXT(LOOKUP(,-SEARCH(" "&amp;Switches!$K$2:'Switches'!$K$60&amp;" "," "&amp;D114&amp;" "),Switches!$K$2:'Switches'!$K$60)), LOOKUP(,-SEARCH(" "&amp;Switches!$K$2:'Switches'!$K$60&amp;" "," "&amp;D114&amp;" "),Switches!$K$2:'Switches'!$K$60),"")</f>
        <v>H=3000</v>
      </c>
      <c r="V114" t="str">
        <f>IFERROR(LOOKUP(,-SEARCH(" "&amp;Switches!$L$2:'Switches'!$L$1000&amp;" "," "&amp;F114&amp;" "),Switches!$L$2:'Switches'!$L$1000),"")</f>
        <v/>
      </c>
      <c r="W114" t="str">
        <f>IFERROR(LOOKUP(,-SEARCH(" "&amp;Switches!$M$2:'Switches'!$M$1000&amp;" "," "&amp;L114&amp;" "),Switches!$M$2:'Switches'!$M$1000),"")</f>
        <v/>
      </c>
      <c r="X114">
        <v>0.05</v>
      </c>
      <c r="Y114">
        <v>0.05</v>
      </c>
      <c r="Z114">
        <v>0.05</v>
      </c>
      <c r="AA114">
        <v>2</v>
      </c>
      <c r="AB114">
        <v>2</v>
      </c>
      <c r="AC114">
        <v>0</v>
      </c>
    </row>
    <row r="115" spans="1:29" x14ac:dyDescent="0.25">
      <c r="A115" s="1" t="s">
        <v>244</v>
      </c>
      <c r="B115" s="1" t="s">
        <v>245</v>
      </c>
      <c r="C115" t="str">
        <f t="shared" si="38"/>
        <v>Г-образный 14Вт Road H=3000</v>
      </c>
      <c r="D115" t="str">
        <f t="shared" si="40"/>
        <v>14Вт Road H=3000</v>
      </c>
      <c r="E115" t="str">
        <f t="shared" si="31"/>
        <v>14Вт H=3000</v>
      </c>
      <c r="F115" t="str">
        <f t="shared" si="25"/>
        <v>14Вт</v>
      </c>
      <c r="G115" t="str">
        <f t="shared" si="26"/>
        <v>14Вт</v>
      </c>
      <c r="H115" t="str">
        <f t="shared" si="37"/>
        <v>14Вт</v>
      </c>
      <c r="I115" t="str">
        <f t="shared" si="32"/>
        <v>14</v>
      </c>
      <c r="J115" t="str">
        <f t="shared" si="27"/>
        <v>14</v>
      </c>
      <c r="K115" t="str">
        <f t="shared" si="33"/>
        <v>P866655</v>
      </c>
      <c r="L115" t="str">
        <f>LOOKUP(,-SEARCH(" "&amp;Switches!$A$2:'Switches'!$A$1000&amp;" "," "&amp;TRIM(B115)&amp;" "),Switches!$A$2:'Switches'!$A$1000)</f>
        <v>Bell New</v>
      </c>
      <c r="M115" t="str">
        <f>IFERROR(LOOKUP(,-SEARCH(" "&amp;Switches!$B$2:'Switches'!$B$1000&amp;" "," "&amp;C115&amp;" "),Switches!$B$2:'Switches'!$B$1000), "")</f>
        <v>Г-образный</v>
      </c>
      <c r="N115" t="str">
        <f>LOOKUP(,-SEARCH(" "&amp;Switches!$C$2:'Switches'!$C$1000&amp;" "," "&amp;TRIM(B115)&amp;" "),Switches!$C$2:'Switches'!$C$1000)</f>
        <v>Road</v>
      </c>
      <c r="O115" t="str">
        <f t="shared" si="41"/>
        <v>Road.ies</v>
      </c>
      <c r="P115">
        <v>3000</v>
      </c>
      <c r="Q115">
        <v>12</v>
      </c>
      <c r="R115" s="7" t="str">
        <f t="shared" si="34"/>
        <v>14</v>
      </c>
      <c r="S115">
        <f t="shared" si="44"/>
        <v>108</v>
      </c>
      <c r="T115">
        <f t="shared" si="43"/>
        <v>1296</v>
      </c>
      <c r="U115" t="str">
        <f>IF(ISTEXT(LOOKUP(,-SEARCH(" "&amp;Switches!$K$2:'Switches'!$K$60&amp;" "," "&amp;D115&amp;" "),Switches!$K$2:'Switches'!$K$60)), LOOKUP(,-SEARCH(" "&amp;Switches!$K$2:'Switches'!$K$60&amp;" "," "&amp;D115&amp;" "),Switches!$K$2:'Switches'!$K$60),"")</f>
        <v>H=3000</v>
      </c>
      <c r="V115" t="str">
        <f>IFERROR(LOOKUP(,-SEARCH(" "&amp;Switches!$L$2:'Switches'!$L$1000&amp;" "," "&amp;F115&amp;" "),Switches!$L$2:'Switches'!$L$1000),"")</f>
        <v/>
      </c>
      <c r="W115" t="str">
        <f>IFERROR(LOOKUP(,-SEARCH(" "&amp;Switches!$M$2:'Switches'!$M$1000&amp;" "," "&amp;L115&amp;" "),Switches!$M$2:'Switches'!$M$1000),"")</f>
        <v/>
      </c>
      <c r="X115">
        <v>0.05</v>
      </c>
      <c r="Y115">
        <v>0.05</v>
      </c>
      <c r="Z115">
        <v>0.05</v>
      </c>
      <c r="AA115">
        <v>2</v>
      </c>
      <c r="AB115">
        <v>2</v>
      </c>
      <c r="AC115">
        <v>0</v>
      </c>
    </row>
    <row r="116" spans="1:29" x14ac:dyDescent="0.25">
      <c r="A116" s="1" t="s">
        <v>246</v>
      </c>
      <c r="B116" s="1" t="s">
        <v>247</v>
      </c>
      <c r="C116" t="str">
        <f t="shared" si="38"/>
        <v>Г-образный 14Вт Yard H=3000</v>
      </c>
      <c r="D116" t="str">
        <f t="shared" si="40"/>
        <v>14Вт Yard H=3000</v>
      </c>
      <c r="E116" t="str">
        <f t="shared" si="31"/>
        <v>14Вт H=3000</v>
      </c>
      <c r="F116" t="str">
        <f t="shared" si="25"/>
        <v>14Вт</v>
      </c>
      <c r="G116" t="str">
        <f t="shared" si="26"/>
        <v>14Вт</v>
      </c>
      <c r="H116" t="str">
        <f t="shared" si="37"/>
        <v>14Вт</v>
      </c>
      <c r="I116" t="str">
        <f t="shared" si="32"/>
        <v>14</v>
      </c>
      <c r="J116" t="str">
        <f t="shared" si="27"/>
        <v>14</v>
      </c>
      <c r="K116" t="str">
        <f t="shared" si="33"/>
        <v>P866656</v>
      </c>
      <c r="L116" t="str">
        <f>LOOKUP(,-SEARCH(" "&amp;Switches!$A$2:'Switches'!$A$1000&amp;" "," "&amp;TRIM(B116)&amp;" "),Switches!$A$2:'Switches'!$A$1000)</f>
        <v>Bell New</v>
      </c>
      <c r="M116" t="str">
        <f>IFERROR(LOOKUP(,-SEARCH(" "&amp;Switches!$B$2:'Switches'!$B$1000&amp;" "," "&amp;C116&amp;" "),Switches!$B$2:'Switches'!$B$1000), "")</f>
        <v>Г-образный</v>
      </c>
      <c r="N116" t="str">
        <f>LOOKUP(,-SEARCH(" "&amp;Switches!$C$2:'Switches'!$C$1000&amp;" "," "&amp;TRIM(B116)&amp;" "),Switches!$C$2:'Switches'!$C$1000)</f>
        <v>Yard</v>
      </c>
      <c r="O116" t="str">
        <f t="shared" si="41"/>
        <v>Yard.ies</v>
      </c>
      <c r="P116">
        <v>3000</v>
      </c>
      <c r="Q116">
        <v>12</v>
      </c>
      <c r="R116" s="7" t="str">
        <f t="shared" si="34"/>
        <v>14</v>
      </c>
      <c r="S116">
        <f t="shared" si="44"/>
        <v>108</v>
      </c>
      <c r="T116">
        <f t="shared" si="43"/>
        <v>1296</v>
      </c>
      <c r="U116" t="str">
        <f>IF(ISTEXT(LOOKUP(,-SEARCH(" "&amp;Switches!$K$2:'Switches'!$K$60&amp;" "," "&amp;D116&amp;" "),Switches!$K$2:'Switches'!$K$60)), LOOKUP(,-SEARCH(" "&amp;Switches!$K$2:'Switches'!$K$60&amp;" "," "&amp;D116&amp;" "),Switches!$K$2:'Switches'!$K$60),"")</f>
        <v>H=3000</v>
      </c>
      <c r="V116" t="str">
        <f>IFERROR(LOOKUP(,-SEARCH(" "&amp;Switches!$L$2:'Switches'!$L$1000&amp;" "," "&amp;F116&amp;" "),Switches!$L$2:'Switches'!$L$1000),"")</f>
        <v/>
      </c>
      <c r="W116" t="str">
        <f>IFERROR(LOOKUP(,-SEARCH(" "&amp;Switches!$M$2:'Switches'!$M$1000&amp;" "," "&amp;L116&amp;" "),Switches!$M$2:'Switches'!$M$1000),"")</f>
        <v/>
      </c>
      <c r="X116">
        <v>0.05</v>
      </c>
      <c r="Y116">
        <v>0.05</v>
      </c>
      <c r="Z116">
        <v>0.05</v>
      </c>
      <c r="AA116">
        <v>2</v>
      </c>
      <c r="AB116">
        <v>2</v>
      </c>
      <c r="AC116">
        <v>0</v>
      </c>
    </row>
    <row r="117" spans="1:29" x14ac:dyDescent="0.25">
      <c r="A117" s="1" t="s">
        <v>248</v>
      </c>
      <c r="B117" s="1" t="s">
        <v>249</v>
      </c>
      <c r="C117" t="str">
        <f t="shared" si="38"/>
        <v>Г-образный 14Вт Street H=4500</v>
      </c>
      <c r="D117" t="str">
        <f t="shared" si="40"/>
        <v>14Вт Street H=4500</v>
      </c>
      <c r="E117" t="str">
        <f t="shared" si="31"/>
        <v>14Вт H=4500</v>
      </c>
      <c r="F117" t="str">
        <f t="shared" si="25"/>
        <v>14Вт</v>
      </c>
      <c r="G117" t="str">
        <f t="shared" si="26"/>
        <v>14Вт</v>
      </c>
      <c r="H117" t="str">
        <f t="shared" si="37"/>
        <v>14Вт</v>
      </c>
      <c r="I117" t="str">
        <f t="shared" si="32"/>
        <v>14</v>
      </c>
      <c r="J117" t="str">
        <f t="shared" si="27"/>
        <v>14</v>
      </c>
      <c r="K117" t="str">
        <f t="shared" si="33"/>
        <v>P866657</v>
      </c>
      <c r="L117" t="str">
        <f>LOOKUP(,-SEARCH(" "&amp;Switches!$A$2:'Switches'!$A$1000&amp;" "," "&amp;TRIM(B117)&amp;" "),Switches!$A$2:'Switches'!$A$1000)</f>
        <v>Bell New</v>
      </c>
      <c r="M117" t="str">
        <f>IFERROR(LOOKUP(,-SEARCH(" "&amp;Switches!$B$2:'Switches'!$B$1000&amp;" "," "&amp;C117&amp;" "),Switches!$B$2:'Switches'!$B$1000), "")</f>
        <v>Г-образный</v>
      </c>
      <c r="N117" t="str">
        <f>LOOKUP(,-SEARCH(" "&amp;Switches!$C$2:'Switches'!$C$1000&amp;" "," "&amp;TRIM(B117)&amp;" "),Switches!$C$2:'Switches'!$C$1000)</f>
        <v>Street</v>
      </c>
      <c r="O117" t="str">
        <f t="shared" si="41"/>
        <v>Street.ies</v>
      </c>
      <c r="P117">
        <v>3000</v>
      </c>
      <c r="Q117">
        <v>12</v>
      </c>
      <c r="R117" s="7" t="str">
        <f t="shared" si="34"/>
        <v>14</v>
      </c>
      <c r="S117">
        <f t="shared" si="44"/>
        <v>108</v>
      </c>
      <c r="T117">
        <f t="shared" si="43"/>
        <v>1296</v>
      </c>
      <c r="U117" t="str">
        <f>IF(ISTEXT(LOOKUP(,-SEARCH(" "&amp;Switches!$K$2:'Switches'!$K$60&amp;" "," "&amp;D117&amp;" "),Switches!$K$2:'Switches'!$K$60)), LOOKUP(,-SEARCH(" "&amp;Switches!$K$2:'Switches'!$K$60&amp;" "," "&amp;D117&amp;" "),Switches!$K$2:'Switches'!$K$60),"")</f>
        <v>H=4500</v>
      </c>
      <c r="V117" t="str">
        <f>IFERROR(LOOKUP(,-SEARCH(" "&amp;Switches!$L$2:'Switches'!$L$1000&amp;" "," "&amp;F117&amp;" "),Switches!$L$2:'Switches'!$L$1000),"")</f>
        <v/>
      </c>
      <c r="W117" t="str">
        <f>IFERROR(LOOKUP(,-SEARCH(" "&amp;Switches!$M$2:'Switches'!$M$1000&amp;" "," "&amp;L117&amp;" "),Switches!$M$2:'Switches'!$M$1000),"")</f>
        <v/>
      </c>
      <c r="X117">
        <v>0.05</v>
      </c>
      <c r="Y117">
        <v>0.05</v>
      </c>
      <c r="Z117">
        <v>0.05</v>
      </c>
      <c r="AA117">
        <v>2</v>
      </c>
      <c r="AB117">
        <v>2</v>
      </c>
      <c r="AC117">
        <v>0</v>
      </c>
    </row>
    <row r="118" spans="1:29" x14ac:dyDescent="0.25">
      <c r="A118" s="1" t="s">
        <v>250</v>
      </c>
      <c r="B118" s="1" t="s">
        <v>251</v>
      </c>
      <c r="C118" t="str">
        <f t="shared" si="38"/>
        <v>Г-образный 14Вт Road H=4500</v>
      </c>
      <c r="D118" t="str">
        <f t="shared" si="40"/>
        <v>14Вт Road H=4500</v>
      </c>
      <c r="E118" t="str">
        <f t="shared" si="31"/>
        <v>14Вт H=4500</v>
      </c>
      <c r="F118" t="str">
        <f t="shared" si="25"/>
        <v>14Вт</v>
      </c>
      <c r="G118" t="str">
        <f t="shared" si="26"/>
        <v>14Вт</v>
      </c>
      <c r="H118" t="str">
        <f t="shared" si="37"/>
        <v>14Вт</v>
      </c>
      <c r="I118" t="str">
        <f t="shared" si="32"/>
        <v>14</v>
      </c>
      <c r="J118" t="str">
        <f t="shared" si="27"/>
        <v>14</v>
      </c>
      <c r="K118" t="str">
        <f t="shared" si="33"/>
        <v>P866658</v>
      </c>
      <c r="L118" t="str">
        <f>LOOKUP(,-SEARCH(" "&amp;Switches!$A$2:'Switches'!$A$1000&amp;" "," "&amp;TRIM(B118)&amp;" "),Switches!$A$2:'Switches'!$A$1000)</f>
        <v>Bell New</v>
      </c>
      <c r="M118" t="str">
        <f>IFERROR(LOOKUP(,-SEARCH(" "&amp;Switches!$B$2:'Switches'!$B$1000&amp;" "," "&amp;C118&amp;" "),Switches!$B$2:'Switches'!$B$1000), "")</f>
        <v>Г-образный</v>
      </c>
      <c r="N118" t="str">
        <f>LOOKUP(,-SEARCH(" "&amp;Switches!$C$2:'Switches'!$C$1000&amp;" "," "&amp;TRIM(B118)&amp;" "),Switches!$C$2:'Switches'!$C$1000)</f>
        <v>Road</v>
      </c>
      <c r="O118" t="str">
        <f t="shared" si="41"/>
        <v>Road.ies</v>
      </c>
      <c r="P118">
        <v>3000</v>
      </c>
      <c r="Q118">
        <v>12</v>
      </c>
      <c r="R118" s="7" t="str">
        <f t="shared" si="34"/>
        <v>14</v>
      </c>
      <c r="S118">
        <f t="shared" si="44"/>
        <v>108</v>
      </c>
      <c r="T118">
        <f t="shared" si="43"/>
        <v>1296</v>
      </c>
      <c r="U118" t="str">
        <f>IF(ISTEXT(LOOKUP(,-SEARCH(" "&amp;Switches!$K$2:'Switches'!$K$60&amp;" "," "&amp;D118&amp;" "),Switches!$K$2:'Switches'!$K$60)), LOOKUP(,-SEARCH(" "&amp;Switches!$K$2:'Switches'!$K$60&amp;" "," "&amp;D118&amp;" "),Switches!$K$2:'Switches'!$K$60),"")</f>
        <v>H=4500</v>
      </c>
      <c r="V118" t="str">
        <f>IFERROR(LOOKUP(,-SEARCH(" "&amp;Switches!$L$2:'Switches'!$L$1000&amp;" "," "&amp;F118&amp;" "),Switches!$L$2:'Switches'!$L$1000),"")</f>
        <v/>
      </c>
      <c r="W118" t="str">
        <f>IFERROR(LOOKUP(,-SEARCH(" "&amp;Switches!$M$2:'Switches'!$M$1000&amp;" "," "&amp;L118&amp;" "),Switches!$M$2:'Switches'!$M$1000),"")</f>
        <v/>
      </c>
      <c r="X118">
        <v>0.05</v>
      </c>
      <c r="Y118">
        <v>0.05</v>
      </c>
      <c r="Z118">
        <v>0.05</v>
      </c>
      <c r="AA118">
        <v>2</v>
      </c>
      <c r="AB118">
        <v>2</v>
      </c>
      <c r="AC118">
        <v>0</v>
      </c>
    </row>
    <row r="119" spans="1:29" x14ac:dyDescent="0.25">
      <c r="A119" s="1" t="s">
        <v>252</v>
      </c>
      <c r="B119" s="1" t="s">
        <v>253</v>
      </c>
      <c r="C119" t="str">
        <f t="shared" si="38"/>
        <v>Г-образный 14Вт Yard H=4500</v>
      </c>
      <c r="D119" t="str">
        <f t="shared" si="40"/>
        <v>14Вт Yard H=4500</v>
      </c>
      <c r="E119" t="str">
        <f t="shared" si="31"/>
        <v>14Вт H=4500</v>
      </c>
      <c r="F119" t="str">
        <f t="shared" si="25"/>
        <v>14Вт</v>
      </c>
      <c r="G119" t="str">
        <f t="shared" si="26"/>
        <v>14Вт</v>
      </c>
      <c r="H119" t="str">
        <f t="shared" si="37"/>
        <v>14Вт</v>
      </c>
      <c r="I119" t="str">
        <f t="shared" si="32"/>
        <v>14</v>
      </c>
      <c r="J119" t="str">
        <f t="shared" si="27"/>
        <v>14</v>
      </c>
      <c r="K119" t="str">
        <f t="shared" si="33"/>
        <v>P866659</v>
      </c>
      <c r="L119" t="str">
        <f>LOOKUP(,-SEARCH(" "&amp;Switches!$A$2:'Switches'!$A$1000&amp;" "," "&amp;TRIM(B119)&amp;" "),Switches!$A$2:'Switches'!$A$1000)</f>
        <v>Bell New</v>
      </c>
      <c r="M119" t="str">
        <f>IFERROR(LOOKUP(,-SEARCH(" "&amp;Switches!$B$2:'Switches'!$B$1000&amp;" "," "&amp;C119&amp;" "),Switches!$B$2:'Switches'!$B$1000), "")</f>
        <v>Г-образный</v>
      </c>
      <c r="N119" t="str">
        <f>LOOKUP(,-SEARCH(" "&amp;Switches!$C$2:'Switches'!$C$1000&amp;" "," "&amp;TRIM(B119)&amp;" "),Switches!$C$2:'Switches'!$C$1000)</f>
        <v>Yard</v>
      </c>
      <c r="O119" t="str">
        <f t="shared" si="41"/>
        <v>Yard.ies</v>
      </c>
      <c r="P119">
        <v>3000</v>
      </c>
      <c r="Q119">
        <v>12</v>
      </c>
      <c r="R119" s="7" t="str">
        <f t="shared" si="34"/>
        <v>14</v>
      </c>
      <c r="S119">
        <f t="shared" si="44"/>
        <v>108</v>
      </c>
      <c r="T119">
        <f t="shared" si="43"/>
        <v>1296</v>
      </c>
      <c r="U119" t="str">
        <f>IF(ISTEXT(LOOKUP(,-SEARCH(" "&amp;Switches!$K$2:'Switches'!$K$60&amp;" "," "&amp;D119&amp;" "),Switches!$K$2:'Switches'!$K$60)), LOOKUP(,-SEARCH(" "&amp;Switches!$K$2:'Switches'!$K$60&amp;" "," "&amp;D119&amp;" "),Switches!$K$2:'Switches'!$K$60),"")</f>
        <v>H=4500</v>
      </c>
      <c r="V119" t="str">
        <f>IFERROR(LOOKUP(,-SEARCH(" "&amp;Switches!$L$2:'Switches'!$L$1000&amp;" "," "&amp;F119&amp;" "),Switches!$L$2:'Switches'!$L$1000),"")</f>
        <v/>
      </c>
      <c r="W119" t="str">
        <f>IFERROR(LOOKUP(,-SEARCH(" "&amp;Switches!$M$2:'Switches'!$M$1000&amp;" "," "&amp;L119&amp;" "),Switches!$M$2:'Switches'!$M$1000),"")</f>
        <v/>
      </c>
      <c r="X119">
        <v>0.05</v>
      </c>
      <c r="Y119">
        <v>0.05</v>
      </c>
      <c r="Z119">
        <v>0.05</v>
      </c>
      <c r="AA119">
        <v>2</v>
      </c>
      <c r="AB119">
        <v>2</v>
      </c>
      <c r="AC119">
        <v>0</v>
      </c>
    </row>
    <row r="120" spans="1:29" x14ac:dyDescent="0.25">
      <c r="A120" s="1" t="s">
        <v>254</v>
      </c>
      <c r="B120" s="1" t="s">
        <v>255</v>
      </c>
      <c r="C120" t="str">
        <f t="shared" si="38"/>
        <v>Г-образный 14Вт Street H=6000</v>
      </c>
      <c r="D120" t="str">
        <f t="shared" si="40"/>
        <v>14Вт Street H=6000</v>
      </c>
      <c r="E120" t="str">
        <f t="shared" si="31"/>
        <v>14Вт H=6000</v>
      </c>
      <c r="F120" t="str">
        <f t="shared" si="25"/>
        <v>14Вт</v>
      </c>
      <c r="G120" t="str">
        <f t="shared" si="26"/>
        <v>14Вт</v>
      </c>
      <c r="H120" t="str">
        <f t="shared" si="37"/>
        <v>14Вт</v>
      </c>
      <c r="I120" t="str">
        <f t="shared" si="32"/>
        <v>14</v>
      </c>
      <c r="J120" t="str">
        <f t="shared" si="27"/>
        <v>14</v>
      </c>
      <c r="K120" t="str">
        <f t="shared" si="33"/>
        <v>P866660</v>
      </c>
      <c r="L120" t="str">
        <f>LOOKUP(,-SEARCH(" "&amp;Switches!$A$2:'Switches'!$A$1000&amp;" "," "&amp;TRIM(B120)&amp;" "),Switches!$A$2:'Switches'!$A$1000)</f>
        <v>Bell New</v>
      </c>
      <c r="M120" t="str">
        <f>IFERROR(LOOKUP(,-SEARCH(" "&amp;Switches!$B$2:'Switches'!$B$1000&amp;" "," "&amp;C120&amp;" "),Switches!$B$2:'Switches'!$B$1000), "")</f>
        <v>Г-образный</v>
      </c>
      <c r="N120" t="str">
        <f>LOOKUP(,-SEARCH(" "&amp;Switches!$C$2:'Switches'!$C$1000&amp;" "," "&amp;TRIM(B120)&amp;" "),Switches!$C$2:'Switches'!$C$1000)</f>
        <v>Street</v>
      </c>
      <c r="O120" t="str">
        <f t="shared" si="41"/>
        <v>Street.ies</v>
      </c>
      <c r="P120">
        <v>3000</v>
      </c>
      <c r="Q120">
        <v>12</v>
      </c>
      <c r="R120" s="7" t="str">
        <f t="shared" si="34"/>
        <v>14</v>
      </c>
      <c r="S120">
        <f t="shared" si="44"/>
        <v>108</v>
      </c>
      <c r="T120">
        <f t="shared" si="43"/>
        <v>1296</v>
      </c>
      <c r="U120" t="str">
        <f>IF(ISTEXT(LOOKUP(,-SEARCH(" "&amp;Switches!$K$2:'Switches'!$K$60&amp;" "," "&amp;D120&amp;" "),Switches!$K$2:'Switches'!$K$60)), LOOKUP(,-SEARCH(" "&amp;Switches!$K$2:'Switches'!$K$60&amp;" "," "&amp;D120&amp;" "),Switches!$K$2:'Switches'!$K$60),"")</f>
        <v>H=6000</v>
      </c>
      <c r="V120" t="str">
        <f>IFERROR(LOOKUP(,-SEARCH(" "&amp;Switches!$L$2:'Switches'!$L$1000&amp;" "," "&amp;F120&amp;" "),Switches!$L$2:'Switches'!$L$1000),"")</f>
        <v/>
      </c>
      <c r="W120" t="str">
        <f>IFERROR(LOOKUP(,-SEARCH(" "&amp;Switches!$M$2:'Switches'!$M$1000&amp;" "," "&amp;L120&amp;" "),Switches!$M$2:'Switches'!$M$1000),"")</f>
        <v/>
      </c>
      <c r="X120">
        <v>0.05</v>
      </c>
      <c r="Y120">
        <v>0.05</v>
      </c>
      <c r="Z120">
        <v>0.05</v>
      </c>
      <c r="AA120">
        <v>2</v>
      </c>
      <c r="AB120">
        <v>2</v>
      </c>
      <c r="AC120">
        <v>0</v>
      </c>
    </row>
    <row r="121" spans="1:29" x14ac:dyDescent="0.25">
      <c r="A121" s="1" t="s">
        <v>256</v>
      </c>
      <c r="B121" s="1" t="s">
        <v>257</v>
      </c>
      <c r="C121" t="str">
        <f t="shared" si="38"/>
        <v>Г-образный 14Вт Road H=6000</v>
      </c>
      <c r="D121" t="str">
        <f t="shared" si="40"/>
        <v>14Вт Road H=6000</v>
      </c>
      <c r="E121" t="str">
        <f t="shared" si="31"/>
        <v>14Вт H=6000</v>
      </c>
      <c r="F121" t="str">
        <f t="shared" si="25"/>
        <v>14Вт</v>
      </c>
      <c r="G121" t="str">
        <f t="shared" si="26"/>
        <v>14Вт</v>
      </c>
      <c r="H121" t="str">
        <f t="shared" si="37"/>
        <v>14Вт</v>
      </c>
      <c r="I121" t="str">
        <f t="shared" si="32"/>
        <v>14</v>
      </c>
      <c r="J121" t="str">
        <f t="shared" si="27"/>
        <v>14</v>
      </c>
      <c r="K121" t="str">
        <f t="shared" si="33"/>
        <v>P866661</v>
      </c>
      <c r="L121" t="str">
        <f>LOOKUP(,-SEARCH(" "&amp;Switches!$A$2:'Switches'!$A$1000&amp;" "," "&amp;TRIM(B121)&amp;" "),Switches!$A$2:'Switches'!$A$1000)</f>
        <v>Bell New</v>
      </c>
      <c r="M121" t="str">
        <f>IFERROR(LOOKUP(,-SEARCH(" "&amp;Switches!$B$2:'Switches'!$B$1000&amp;" "," "&amp;C121&amp;" "),Switches!$B$2:'Switches'!$B$1000), "")</f>
        <v>Г-образный</v>
      </c>
      <c r="N121" t="str">
        <f>LOOKUP(,-SEARCH(" "&amp;Switches!$C$2:'Switches'!$C$1000&amp;" "," "&amp;TRIM(B121)&amp;" "),Switches!$C$2:'Switches'!$C$1000)</f>
        <v>Road</v>
      </c>
      <c r="O121" t="str">
        <f t="shared" si="41"/>
        <v>Road.ies</v>
      </c>
      <c r="P121">
        <v>3000</v>
      </c>
      <c r="Q121">
        <v>12</v>
      </c>
      <c r="R121" s="7" t="str">
        <f t="shared" si="34"/>
        <v>14</v>
      </c>
      <c r="S121">
        <f t="shared" si="44"/>
        <v>108</v>
      </c>
      <c r="T121">
        <f t="shared" si="43"/>
        <v>1296</v>
      </c>
      <c r="U121" t="str">
        <f>IF(ISTEXT(LOOKUP(,-SEARCH(" "&amp;Switches!$K$2:'Switches'!$K$60&amp;" "," "&amp;D121&amp;" "),Switches!$K$2:'Switches'!$K$60)), LOOKUP(,-SEARCH(" "&amp;Switches!$K$2:'Switches'!$K$60&amp;" "," "&amp;D121&amp;" "),Switches!$K$2:'Switches'!$K$60),"")</f>
        <v>H=6000</v>
      </c>
      <c r="V121" t="str">
        <f>IFERROR(LOOKUP(,-SEARCH(" "&amp;Switches!$L$2:'Switches'!$L$1000&amp;" "," "&amp;F121&amp;" "),Switches!$L$2:'Switches'!$L$1000),"")</f>
        <v/>
      </c>
      <c r="W121" t="str">
        <f>IFERROR(LOOKUP(,-SEARCH(" "&amp;Switches!$M$2:'Switches'!$M$1000&amp;" "," "&amp;L121&amp;" "),Switches!$M$2:'Switches'!$M$1000),"")</f>
        <v/>
      </c>
      <c r="X121">
        <v>0.05</v>
      </c>
      <c r="Y121">
        <v>0.05</v>
      </c>
      <c r="Z121">
        <v>0.05</v>
      </c>
      <c r="AA121">
        <v>2</v>
      </c>
      <c r="AB121">
        <v>2</v>
      </c>
      <c r="AC121">
        <v>0</v>
      </c>
    </row>
    <row r="122" spans="1:29" x14ac:dyDescent="0.25">
      <c r="A122" s="1" t="s">
        <v>258</v>
      </c>
      <c r="B122" s="1" t="s">
        <v>259</v>
      </c>
      <c r="C122" t="str">
        <f t="shared" si="38"/>
        <v>Г-образный 14Вт Yard H=6000</v>
      </c>
      <c r="D122" t="str">
        <f t="shared" si="40"/>
        <v>14Вт Yard H=6000</v>
      </c>
      <c r="E122" t="str">
        <f t="shared" si="31"/>
        <v>14Вт H=6000</v>
      </c>
      <c r="F122" t="str">
        <f t="shared" si="25"/>
        <v>14Вт</v>
      </c>
      <c r="G122" t="str">
        <f t="shared" si="26"/>
        <v>14Вт</v>
      </c>
      <c r="H122" t="str">
        <f t="shared" si="37"/>
        <v>14Вт</v>
      </c>
      <c r="I122" t="str">
        <f t="shared" si="32"/>
        <v>14</v>
      </c>
      <c r="J122" t="str">
        <f t="shared" si="27"/>
        <v>14</v>
      </c>
      <c r="K122" t="str">
        <f t="shared" si="33"/>
        <v>P866662</v>
      </c>
      <c r="L122" t="str">
        <f>LOOKUP(,-SEARCH(" "&amp;Switches!$A$2:'Switches'!$A$1000&amp;" "," "&amp;TRIM(B122)&amp;" "),Switches!$A$2:'Switches'!$A$1000)</f>
        <v>Bell New</v>
      </c>
      <c r="M122" t="str">
        <f>IFERROR(LOOKUP(,-SEARCH(" "&amp;Switches!$B$2:'Switches'!$B$1000&amp;" "," "&amp;C122&amp;" "),Switches!$B$2:'Switches'!$B$1000), "")</f>
        <v>Г-образный</v>
      </c>
      <c r="N122" t="str">
        <f>LOOKUP(,-SEARCH(" "&amp;Switches!$C$2:'Switches'!$C$1000&amp;" "," "&amp;TRIM(B122)&amp;" "),Switches!$C$2:'Switches'!$C$1000)</f>
        <v>Yard</v>
      </c>
      <c r="O122" t="str">
        <f t="shared" si="41"/>
        <v>Yard.ies</v>
      </c>
      <c r="P122">
        <v>3000</v>
      </c>
      <c r="Q122">
        <v>12</v>
      </c>
      <c r="R122" s="7" t="str">
        <f t="shared" si="34"/>
        <v>14</v>
      </c>
      <c r="S122">
        <f t="shared" si="44"/>
        <v>108</v>
      </c>
      <c r="T122">
        <f t="shared" si="43"/>
        <v>1296</v>
      </c>
      <c r="U122" t="str">
        <f>IF(ISTEXT(LOOKUP(,-SEARCH(" "&amp;Switches!$K$2:'Switches'!$K$60&amp;" "," "&amp;D122&amp;" "),Switches!$K$2:'Switches'!$K$60)), LOOKUP(,-SEARCH(" "&amp;Switches!$K$2:'Switches'!$K$60&amp;" "," "&amp;D122&amp;" "),Switches!$K$2:'Switches'!$K$60),"")</f>
        <v>H=6000</v>
      </c>
      <c r="V122" t="str">
        <f>IFERROR(LOOKUP(,-SEARCH(" "&amp;Switches!$L$2:'Switches'!$L$1000&amp;" "," "&amp;F122&amp;" "),Switches!$L$2:'Switches'!$L$1000),"")</f>
        <v/>
      </c>
      <c r="W122" t="str">
        <f>IFERROR(LOOKUP(,-SEARCH(" "&amp;Switches!$M$2:'Switches'!$M$1000&amp;" "," "&amp;L122&amp;" "),Switches!$M$2:'Switches'!$M$1000),"")</f>
        <v/>
      </c>
      <c r="X122">
        <v>0.05</v>
      </c>
      <c r="Y122">
        <v>0.05</v>
      </c>
      <c r="Z122">
        <v>0.05</v>
      </c>
      <c r="AA122">
        <v>2</v>
      </c>
      <c r="AB122">
        <v>2</v>
      </c>
      <c r="AC122">
        <v>0</v>
      </c>
    </row>
    <row r="123" spans="1:29" x14ac:dyDescent="0.25">
      <c r="A123" s="1" t="s">
        <v>260</v>
      </c>
      <c r="B123" s="1" t="s">
        <v>261</v>
      </c>
      <c r="C123" t="str">
        <f t="shared" si="38"/>
        <v>Г-образный 29Вт Street H=3000</v>
      </c>
      <c r="D123" t="str">
        <f t="shared" si="40"/>
        <v>29Вт Street H=3000</v>
      </c>
      <c r="E123" t="str">
        <f t="shared" si="31"/>
        <v>29Вт H=3000</v>
      </c>
      <c r="F123" t="str">
        <f t="shared" si="25"/>
        <v>29Вт</v>
      </c>
      <c r="G123" t="str">
        <f t="shared" si="26"/>
        <v>29Вт</v>
      </c>
      <c r="H123" t="str">
        <f t="shared" si="37"/>
        <v>29Вт</v>
      </c>
      <c r="I123" t="str">
        <f t="shared" si="32"/>
        <v>29</v>
      </c>
      <c r="J123" t="str">
        <f t="shared" si="27"/>
        <v>29</v>
      </c>
      <c r="K123" t="str">
        <f t="shared" si="33"/>
        <v>P866663</v>
      </c>
      <c r="L123" t="str">
        <f>LOOKUP(,-SEARCH(" "&amp;Switches!$A$2:'Switches'!$A$1000&amp;" "," "&amp;TRIM(B123)&amp;" "),Switches!$A$2:'Switches'!$A$1000)</f>
        <v>Bell New</v>
      </c>
      <c r="M123" t="str">
        <f>IFERROR(LOOKUP(,-SEARCH(" "&amp;Switches!$B$2:'Switches'!$B$1000&amp;" "," "&amp;C123&amp;" "),Switches!$B$2:'Switches'!$B$1000), "")</f>
        <v>Г-образный</v>
      </c>
      <c r="N123" t="str">
        <f>LOOKUP(,-SEARCH(" "&amp;Switches!$C$2:'Switches'!$C$1000&amp;" "," "&amp;TRIM(B123)&amp;" "),Switches!$C$2:'Switches'!$C$1000)</f>
        <v>Street</v>
      </c>
      <c r="O123" t="str">
        <f t="shared" si="41"/>
        <v>Street.ies</v>
      </c>
      <c r="P123">
        <v>3000</v>
      </c>
      <c r="Q123">
        <v>12</v>
      </c>
      <c r="R123" s="7" t="str">
        <f t="shared" si="34"/>
        <v>29</v>
      </c>
      <c r="S123">
        <f t="shared" si="44"/>
        <v>217</v>
      </c>
      <c r="T123">
        <f t="shared" si="43"/>
        <v>2604</v>
      </c>
      <c r="U123" t="str">
        <f>IF(ISTEXT(LOOKUP(,-SEARCH(" "&amp;Switches!$K$2:'Switches'!$K$60&amp;" "," "&amp;D123&amp;" "),Switches!$K$2:'Switches'!$K$60)), LOOKUP(,-SEARCH(" "&amp;Switches!$K$2:'Switches'!$K$60&amp;" "," "&amp;D123&amp;" "),Switches!$K$2:'Switches'!$K$60),"")</f>
        <v>H=3000</v>
      </c>
      <c r="V123" t="str">
        <f>IFERROR(LOOKUP(,-SEARCH(" "&amp;Switches!$L$2:'Switches'!$L$1000&amp;" "," "&amp;F123&amp;" "),Switches!$L$2:'Switches'!$L$1000),"")</f>
        <v/>
      </c>
      <c r="W123" t="str">
        <f>IFERROR(LOOKUP(,-SEARCH(" "&amp;Switches!$M$2:'Switches'!$M$1000&amp;" "," "&amp;L123&amp;" "),Switches!$M$2:'Switches'!$M$1000),"")</f>
        <v/>
      </c>
      <c r="X123">
        <v>0.05</v>
      </c>
      <c r="Y123">
        <v>0.05</v>
      </c>
      <c r="Z123">
        <v>0.05</v>
      </c>
      <c r="AA123">
        <v>2</v>
      </c>
      <c r="AB123">
        <v>2</v>
      </c>
      <c r="AC123">
        <v>0</v>
      </c>
    </row>
    <row r="124" spans="1:29" x14ac:dyDescent="0.25">
      <c r="A124" s="1" t="s">
        <v>262</v>
      </c>
      <c r="B124" s="1" t="s">
        <v>263</v>
      </c>
      <c r="C124" t="str">
        <f t="shared" si="38"/>
        <v>Г-образный 29Вт Road H=3000</v>
      </c>
      <c r="D124" t="str">
        <f t="shared" si="40"/>
        <v>29Вт Road H=3000</v>
      </c>
      <c r="E124" t="str">
        <f t="shared" si="31"/>
        <v>29Вт H=3000</v>
      </c>
      <c r="F124" t="str">
        <f t="shared" si="25"/>
        <v>29Вт</v>
      </c>
      <c r="G124" t="str">
        <f t="shared" si="26"/>
        <v>29Вт</v>
      </c>
      <c r="H124" t="str">
        <f t="shared" si="37"/>
        <v>29Вт</v>
      </c>
      <c r="I124" t="str">
        <f t="shared" si="32"/>
        <v>29</v>
      </c>
      <c r="J124" t="str">
        <f t="shared" si="27"/>
        <v>29</v>
      </c>
      <c r="K124" t="str">
        <f t="shared" si="33"/>
        <v>P866664</v>
      </c>
      <c r="L124" t="str">
        <f>LOOKUP(,-SEARCH(" "&amp;Switches!$A$2:'Switches'!$A$1000&amp;" "," "&amp;TRIM(B124)&amp;" "),Switches!$A$2:'Switches'!$A$1000)</f>
        <v>Bell New</v>
      </c>
      <c r="M124" t="str">
        <f>IFERROR(LOOKUP(,-SEARCH(" "&amp;Switches!$B$2:'Switches'!$B$1000&amp;" "," "&amp;C124&amp;" "),Switches!$B$2:'Switches'!$B$1000), "")</f>
        <v>Г-образный</v>
      </c>
      <c r="N124" t="str">
        <f>LOOKUP(,-SEARCH(" "&amp;Switches!$C$2:'Switches'!$C$1000&amp;" "," "&amp;TRIM(B124)&amp;" "),Switches!$C$2:'Switches'!$C$1000)</f>
        <v>Road</v>
      </c>
      <c r="O124" t="str">
        <f t="shared" si="41"/>
        <v>Road.ies</v>
      </c>
      <c r="P124">
        <v>3000</v>
      </c>
      <c r="Q124">
        <v>12</v>
      </c>
      <c r="R124" s="7" t="str">
        <f t="shared" si="34"/>
        <v>29</v>
      </c>
      <c r="S124">
        <f t="shared" si="44"/>
        <v>217</v>
      </c>
      <c r="T124">
        <f t="shared" si="43"/>
        <v>2604</v>
      </c>
      <c r="U124" t="str">
        <f>IF(ISTEXT(LOOKUP(,-SEARCH(" "&amp;Switches!$K$2:'Switches'!$K$60&amp;" "," "&amp;D124&amp;" "),Switches!$K$2:'Switches'!$K$60)), LOOKUP(,-SEARCH(" "&amp;Switches!$K$2:'Switches'!$K$60&amp;" "," "&amp;D124&amp;" "),Switches!$K$2:'Switches'!$K$60),"")</f>
        <v>H=3000</v>
      </c>
      <c r="V124" t="str">
        <f>IFERROR(LOOKUP(,-SEARCH(" "&amp;Switches!$L$2:'Switches'!$L$1000&amp;" "," "&amp;F124&amp;" "),Switches!$L$2:'Switches'!$L$1000),"")</f>
        <v/>
      </c>
      <c r="W124" t="str">
        <f>IFERROR(LOOKUP(,-SEARCH(" "&amp;Switches!$M$2:'Switches'!$M$1000&amp;" "," "&amp;L124&amp;" "),Switches!$M$2:'Switches'!$M$1000),"")</f>
        <v/>
      </c>
      <c r="X124">
        <v>0.05</v>
      </c>
      <c r="Y124">
        <v>0.05</v>
      </c>
      <c r="Z124">
        <v>0.05</v>
      </c>
      <c r="AA124">
        <v>2</v>
      </c>
      <c r="AB124">
        <v>2</v>
      </c>
      <c r="AC124">
        <v>0</v>
      </c>
    </row>
    <row r="125" spans="1:29" x14ac:dyDescent="0.25">
      <c r="A125" s="1" t="s">
        <v>264</v>
      </c>
      <c r="B125" s="1" t="s">
        <v>265</v>
      </c>
      <c r="C125" t="str">
        <f t="shared" si="38"/>
        <v>Г-образный 29Вт Yard H=3000</v>
      </c>
      <c r="D125" t="str">
        <f t="shared" si="40"/>
        <v>29Вт Yard H=3000</v>
      </c>
      <c r="E125" t="str">
        <f t="shared" si="31"/>
        <v>29Вт H=3000</v>
      </c>
      <c r="F125" t="str">
        <f t="shared" si="25"/>
        <v>29Вт</v>
      </c>
      <c r="G125" t="str">
        <f t="shared" si="26"/>
        <v>29Вт</v>
      </c>
      <c r="H125" t="str">
        <f t="shared" si="37"/>
        <v>29Вт</v>
      </c>
      <c r="I125" t="str">
        <f t="shared" si="32"/>
        <v>29</v>
      </c>
      <c r="J125" t="str">
        <f t="shared" si="27"/>
        <v>29</v>
      </c>
      <c r="K125" t="str">
        <f t="shared" si="33"/>
        <v>P866665</v>
      </c>
      <c r="L125" t="str">
        <f>LOOKUP(,-SEARCH(" "&amp;Switches!$A$2:'Switches'!$A$1000&amp;" "," "&amp;TRIM(B125)&amp;" "),Switches!$A$2:'Switches'!$A$1000)</f>
        <v>Bell New</v>
      </c>
      <c r="M125" t="str">
        <f>IFERROR(LOOKUP(,-SEARCH(" "&amp;Switches!$B$2:'Switches'!$B$1000&amp;" "," "&amp;C125&amp;" "),Switches!$B$2:'Switches'!$B$1000), "")</f>
        <v>Г-образный</v>
      </c>
      <c r="N125" t="str">
        <f>LOOKUP(,-SEARCH(" "&amp;Switches!$C$2:'Switches'!$C$1000&amp;" "," "&amp;TRIM(B125)&amp;" "),Switches!$C$2:'Switches'!$C$1000)</f>
        <v>Yard</v>
      </c>
      <c r="O125" t="str">
        <f t="shared" si="41"/>
        <v>Yard.ies</v>
      </c>
      <c r="P125">
        <v>3000</v>
      </c>
      <c r="Q125">
        <v>12</v>
      </c>
      <c r="R125" s="7" t="str">
        <f t="shared" si="34"/>
        <v>29</v>
      </c>
      <c r="S125">
        <f t="shared" si="44"/>
        <v>217</v>
      </c>
      <c r="T125">
        <f t="shared" si="43"/>
        <v>2604</v>
      </c>
      <c r="U125" t="str">
        <f>IF(ISTEXT(LOOKUP(,-SEARCH(" "&amp;Switches!$K$2:'Switches'!$K$60&amp;" "," "&amp;D125&amp;" "),Switches!$K$2:'Switches'!$K$60)), LOOKUP(,-SEARCH(" "&amp;Switches!$K$2:'Switches'!$K$60&amp;" "," "&amp;D125&amp;" "),Switches!$K$2:'Switches'!$K$60),"")</f>
        <v>H=3000</v>
      </c>
      <c r="V125" t="str">
        <f>IFERROR(LOOKUP(,-SEARCH(" "&amp;Switches!$L$2:'Switches'!$L$1000&amp;" "," "&amp;F125&amp;" "),Switches!$L$2:'Switches'!$L$1000),"")</f>
        <v/>
      </c>
      <c r="W125" t="str">
        <f>IFERROR(LOOKUP(,-SEARCH(" "&amp;Switches!$M$2:'Switches'!$M$1000&amp;" "," "&amp;L125&amp;" "),Switches!$M$2:'Switches'!$M$1000),"")</f>
        <v/>
      </c>
      <c r="X125">
        <v>0.05</v>
      </c>
      <c r="Y125">
        <v>0.05</v>
      </c>
      <c r="Z125">
        <v>0.05</v>
      </c>
      <c r="AA125">
        <v>2</v>
      </c>
      <c r="AB125">
        <v>2</v>
      </c>
      <c r="AC125">
        <v>0</v>
      </c>
    </row>
    <row r="126" spans="1:29" x14ac:dyDescent="0.25">
      <c r="A126" s="1" t="s">
        <v>266</v>
      </c>
      <c r="B126" s="1" t="s">
        <v>267</v>
      </c>
      <c r="C126" t="str">
        <f t="shared" si="38"/>
        <v>Г-образный 29Вт Street H=4500</v>
      </c>
      <c r="D126" t="str">
        <f t="shared" si="40"/>
        <v>29Вт Street H=4500</v>
      </c>
      <c r="E126" t="str">
        <f t="shared" si="31"/>
        <v>29Вт H=4500</v>
      </c>
      <c r="F126" t="str">
        <f t="shared" si="25"/>
        <v>29Вт</v>
      </c>
      <c r="G126" t="str">
        <f t="shared" si="26"/>
        <v>29Вт</v>
      </c>
      <c r="H126" t="str">
        <f t="shared" si="37"/>
        <v>29Вт</v>
      </c>
      <c r="I126" t="str">
        <f t="shared" si="32"/>
        <v>29</v>
      </c>
      <c r="J126" t="str">
        <f t="shared" si="27"/>
        <v>29</v>
      </c>
      <c r="K126" t="str">
        <f t="shared" si="33"/>
        <v>P866666</v>
      </c>
      <c r="L126" t="str">
        <f>LOOKUP(,-SEARCH(" "&amp;Switches!$A$2:'Switches'!$A$1000&amp;" "," "&amp;TRIM(B126)&amp;" "),Switches!$A$2:'Switches'!$A$1000)</f>
        <v>Bell New</v>
      </c>
      <c r="M126" t="str">
        <f>IFERROR(LOOKUP(,-SEARCH(" "&amp;Switches!$B$2:'Switches'!$B$1000&amp;" "," "&amp;C126&amp;" "),Switches!$B$2:'Switches'!$B$1000), "")</f>
        <v>Г-образный</v>
      </c>
      <c r="N126" t="str">
        <f>LOOKUP(,-SEARCH(" "&amp;Switches!$C$2:'Switches'!$C$1000&amp;" "," "&amp;TRIM(B126)&amp;" "),Switches!$C$2:'Switches'!$C$1000)</f>
        <v>Street</v>
      </c>
      <c r="O126" t="str">
        <f t="shared" si="41"/>
        <v>Street.ies</v>
      </c>
      <c r="P126">
        <v>3000</v>
      </c>
      <c r="Q126">
        <v>12</v>
      </c>
      <c r="R126" s="7" t="str">
        <f t="shared" si="34"/>
        <v>29</v>
      </c>
      <c r="S126">
        <f t="shared" si="44"/>
        <v>217</v>
      </c>
      <c r="T126">
        <f t="shared" si="43"/>
        <v>2604</v>
      </c>
      <c r="U126" t="str">
        <f>IF(ISTEXT(LOOKUP(,-SEARCH(" "&amp;Switches!$K$2:'Switches'!$K$60&amp;" "," "&amp;D126&amp;" "),Switches!$K$2:'Switches'!$K$60)), LOOKUP(,-SEARCH(" "&amp;Switches!$K$2:'Switches'!$K$60&amp;" "," "&amp;D126&amp;" "),Switches!$K$2:'Switches'!$K$60),"")</f>
        <v>H=4500</v>
      </c>
      <c r="V126" t="str">
        <f>IFERROR(LOOKUP(,-SEARCH(" "&amp;Switches!$L$2:'Switches'!$L$1000&amp;" "," "&amp;F126&amp;" "),Switches!$L$2:'Switches'!$L$1000),"")</f>
        <v/>
      </c>
      <c r="W126" t="str">
        <f>IFERROR(LOOKUP(,-SEARCH(" "&amp;Switches!$M$2:'Switches'!$M$1000&amp;" "," "&amp;L126&amp;" "),Switches!$M$2:'Switches'!$M$1000),"")</f>
        <v/>
      </c>
      <c r="X126">
        <v>0.05</v>
      </c>
      <c r="Y126">
        <v>0.05</v>
      </c>
      <c r="Z126">
        <v>0.05</v>
      </c>
      <c r="AA126">
        <v>2</v>
      </c>
      <c r="AB126">
        <v>2</v>
      </c>
      <c r="AC126">
        <v>0</v>
      </c>
    </row>
    <row r="127" spans="1:29" x14ac:dyDescent="0.25">
      <c r="A127" s="1" t="s">
        <v>268</v>
      </c>
      <c r="B127" s="1" t="s">
        <v>269</v>
      </c>
      <c r="C127" t="str">
        <f t="shared" si="38"/>
        <v>Г-образный 29Вт Yard H=4500</v>
      </c>
      <c r="D127" t="str">
        <f t="shared" si="40"/>
        <v>29Вт Yard H=4500</v>
      </c>
      <c r="E127" t="str">
        <f t="shared" si="31"/>
        <v>29Вт H=4500</v>
      </c>
      <c r="F127" t="str">
        <f t="shared" si="25"/>
        <v>29Вт</v>
      </c>
      <c r="G127" t="str">
        <f t="shared" si="26"/>
        <v>29Вт</v>
      </c>
      <c r="H127" t="str">
        <f t="shared" si="37"/>
        <v>29Вт</v>
      </c>
      <c r="I127" t="str">
        <f t="shared" si="32"/>
        <v>29</v>
      </c>
      <c r="J127" t="str">
        <f t="shared" si="27"/>
        <v>29</v>
      </c>
      <c r="K127" t="str">
        <f t="shared" si="33"/>
        <v>P866667</v>
      </c>
      <c r="L127" t="str">
        <f>LOOKUP(,-SEARCH(" "&amp;Switches!$A$2:'Switches'!$A$1000&amp;" "," "&amp;TRIM(B127)&amp;" "),Switches!$A$2:'Switches'!$A$1000)</f>
        <v>Bell New</v>
      </c>
      <c r="M127" t="str">
        <f>IFERROR(LOOKUP(,-SEARCH(" "&amp;Switches!$B$2:'Switches'!$B$1000&amp;" "," "&amp;C127&amp;" "),Switches!$B$2:'Switches'!$B$1000), "")</f>
        <v>Г-образный</v>
      </c>
      <c r="N127" t="str">
        <f>LOOKUP(,-SEARCH(" "&amp;Switches!$C$2:'Switches'!$C$1000&amp;" "," "&amp;TRIM(B127)&amp;" "),Switches!$C$2:'Switches'!$C$1000)</f>
        <v>Yard</v>
      </c>
      <c r="O127" t="str">
        <f t="shared" si="41"/>
        <v>Yard.ies</v>
      </c>
      <c r="P127">
        <v>3000</v>
      </c>
      <c r="Q127">
        <v>12</v>
      </c>
      <c r="R127" s="7" t="str">
        <f t="shared" si="34"/>
        <v>29</v>
      </c>
      <c r="S127">
        <f t="shared" si="44"/>
        <v>217</v>
      </c>
      <c r="T127">
        <f t="shared" si="43"/>
        <v>2604</v>
      </c>
      <c r="U127" t="str">
        <f>IF(ISTEXT(LOOKUP(,-SEARCH(" "&amp;Switches!$K$2:'Switches'!$K$60&amp;" "," "&amp;D127&amp;" "),Switches!$K$2:'Switches'!$K$60)), LOOKUP(,-SEARCH(" "&amp;Switches!$K$2:'Switches'!$K$60&amp;" "," "&amp;D127&amp;" "),Switches!$K$2:'Switches'!$K$60),"")</f>
        <v>H=4500</v>
      </c>
      <c r="V127" t="str">
        <f>IFERROR(LOOKUP(,-SEARCH(" "&amp;Switches!$L$2:'Switches'!$L$1000&amp;" "," "&amp;F127&amp;" "),Switches!$L$2:'Switches'!$L$1000),"")</f>
        <v/>
      </c>
      <c r="W127" t="str">
        <f>IFERROR(LOOKUP(,-SEARCH(" "&amp;Switches!$M$2:'Switches'!$M$1000&amp;" "," "&amp;L127&amp;" "),Switches!$M$2:'Switches'!$M$1000),"")</f>
        <v/>
      </c>
      <c r="X127">
        <v>0.05</v>
      </c>
      <c r="Y127">
        <v>0.05</v>
      </c>
      <c r="Z127">
        <v>0.05</v>
      </c>
      <c r="AA127">
        <v>2</v>
      </c>
      <c r="AB127">
        <v>2</v>
      </c>
      <c r="AC127">
        <v>0</v>
      </c>
    </row>
    <row r="128" spans="1:29" x14ac:dyDescent="0.25">
      <c r="A128" s="1" t="s">
        <v>270</v>
      </c>
      <c r="B128" s="1" t="s">
        <v>271</v>
      </c>
      <c r="C128" t="str">
        <f t="shared" si="38"/>
        <v>Г-образный 29Вт Street H=6000</v>
      </c>
      <c r="D128" t="str">
        <f t="shared" si="40"/>
        <v>29Вт Street H=6000</v>
      </c>
      <c r="E128" t="str">
        <f t="shared" si="31"/>
        <v>29Вт H=6000</v>
      </c>
      <c r="F128" t="str">
        <f t="shared" si="25"/>
        <v>29Вт</v>
      </c>
      <c r="G128" t="str">
        <f t="shared" si="26"/>
        <v>29Вт</v>
      </c>
      <c r="H128" t="str">
        <f t="shared" si="37"/>
        <v>29Вт</v>
      </c>
      <c r="I128" t="str">
        <f t="shared" si="32"/>
        <v>29</v>
      </c>
      <c r="J128" t="str">
        <f t="shared" si="27"/>
        <v>29</v>
      </c>
      <c r="K128" t="str">
        <f t="shared" si="33"/>
        <v>P866668</v>
      </c>
      <c r="L128" t="str">
        <f>LOOKUP(,-SEARCH(" "&amp;Switches!$A$2:'Switches'!$A$1000&amp;" "," "&amp;TRIM(B128)&amp;" "),Switches!$A$2:'Switches'!$A$1000)</f>
        <v>Bell New</v>
      </c>
      <c r="M128" t="str">
        <f>IFERROR(LOOKUP(,-SEARCH(" "&amp;Switches!$B$2:'Switches'!$B$1000&amp;" "," "&amp;C128&amp;" "),Switches!$B$2:'Switches'!$B$1000), "")</f>
        <v>Г-образный</v>
      </c>
      <c r="N128" t="str">
        <f>LOOKUP(,-SEARCH(" "&amp;Switches!$C$2:'Switches'!$C$1000&amp;" "," "&amp;TRIM(B128)&amp;" "),Switches!$C$2:'Switches'!$C$1000)</f>
        <v>Street</v>
      </c>
      <c r="O128" t="str">
        <f t="shared" si="41"/>
        <v>Street.ies</v>
      </c>
      <c r="P128">
        <v>3000</v>
      </c>
      <c r="Q128">
        <v>12</v>
      </c>
      <c r="R128" s="7" t="str">
        <f t="shared" si="34"/>
        <v>29</v>
      </c>
      <c r="S128">
        <f t="shared" si="44"/>
        <v>217</v>
      </c>
      <c r="T128">
        <f t="shared" si="43"/>
        <v>2604</v>
      </c>
      <c r="U128" t="str">
        <f>IF(ISTEXT(LOOKUP(,-SEARCH(" "&amp;Switches!$K$2:'Switches'!$K$60&amp;" "," "&amp;D128&amp;" "),Switches!$K$2:'Switches'!$K$60)), LOOKUP(,-SEARCH(" "&amp;Switches!$K$2:'Switches'!$K$60&amp;" "," "&amp;D128&amp;" "),Switches!$K$2:'Switches'!$K$60),"")</f>
        <v>H=6000</v>
      </c>
      <c r="V128" t="str">
        <f>IFERROR(LOOKUP(,-SEARCH(" "&amp;Switches!$L$2:'Switches'!$L$1000&amp;" "," "&amp;F128&amp;" "),Switches!$L$2:'Switches'!$L$1000),"")</f>
        <v/>
      </c>
      <c r="W128" t="str">
        <f>IFERROR(LOOKUP(,-SEARCH(" "&amp;Switches!$M$2:'Switches'!$M$1000&amp;" "," "&amp;L128&amp;" "),Switches!$M$2:'Switches'!$M$1000),"")</f>
        <v/>
      </c>
      <c r="X128">
        <v>0.05</v>
      </c>
      <c r="Y128">
        <v>0.05</v>
      </c>
      <c r="Z128">
        <v>0.05</v>
      </c>
      <c r="AA128">
        <v>2</v>
      </c>
      <c r="AB128">
        <v>2</v>
      </c>
      <c r="AC128">
        <v>0</v>
      </c>
    </row>
    <row r="129" spans="1:29" x14ac:dyDescent="0.25">
      <c r="A129" s="1" t="s">
        <v>272</v>
      </c>
      <c r="B129" s="1" t="s">
        <v>273</v>
      </c>
      <c r="C129" t="str">
        <f t="shared" si="38"/>
        <v>Г-образный 29Вт Yard H=6000</v>
      </c>
      <c r="D129" t="str">
        <f t="shared" si="40"/>
        <v>29Вт Yard H=6000</v>
      </c>
      <c r="E129" t="str">
        <f t="shared" si="31"/>
        <v>29Вт H=6000</v>
      </c>
      <c r="F129" t="str">
        <f t="shared" si="25"/>
        <v>29Вт</v>
      </c>
      <c r="G129" t="str">
        <f t="shared" si="26"/>
        <v>29Вт</v>
      </c>
      <c r="H129" t="str">
        <f t="shared" si="37"/>
        <v>29Вт</v>
      </c>
      <c r="I129" t="str">
        <f t="shared" si="32"/>
        <v>29</v>
      </c>
      <c r="J129" t="str">
        <f t="shared" si="27"/>
        <v>29</v>
      </c>
      <c r="K129" t="str">
        <f t="shared" si="33"/>
        <v>P866669</v>
      </c>
      <c r="L129" t="str">
        <f>LOOKUP(,-SEARCH(" "&amp;Switches!$A$2:'Switches'!$A$1000&amp;" "," "&amp;TRIM(B129)&amp;" "),Switches!$A$2:'Switches'!$A$1000)</f>
        <v>Bell New</v>
      </c>
      <c r="M129" t="str">
        <f>IFERROR(LOOKUP(,-SEARCH(" "&amp;Switches!$B$2:'Switches'!$B$1000&amp;" "," "&amp;C129&amp;" "),Switches!$B$2:'Switches'!$B$1000), "")</f>
        <v>Г-образный</v>
      </c>
      <c r="N129" t="str">
        <f>LOOKUP(,-SEARCH(" "&amp;Switches!$C$2:'Switches'!$C$1000&amp;" "," "&amp;TRIM(B129)&amp;" "),Switches!$C$2:'Switches'!$C$1000)</f>
        <v>Yard</v>
      </c>
      <c r="O129" t="str">
        <f t="shared" si="41"/>
        <v>Yard.ies</v>
      </c>
      <c r="P129">
        <v>3000</v>
      </c>
      <c r="Q129">
        <v>12</v>
      </c>
      <c r="R129" s="7" t="str">
        <f t="shared" si="34"/>
        <v>29</v>
      </c>
      <c r="S129">
        <f t="shared" si="44"/>
        <v>217</v>
      </c>
      <c r="T129">
        <f t="shared" si="43"/>
        <v>2604</v>
      </c>
      <c r="U129" t="str">
        <f>IF(ISTEXT(LOOKUP(,-SEARCH(" "&amp;Switches!$K$2:'Switches'!$K$60&amp;" "," "&amp;D129&amp;" "),Switches!$K$2:'Switches'!$K$60)), LOOKUP(,-SEARCH(" "&amp;Switches!$K$2:'Switches'!$K$60&amp;" "," "&amp;D129&amp;" "),Switches!$K$2:'Switches'!$K$60),"")</f>
        <v>H=6000</v>
      </c>
      <c r="V129" t="str">
        <f>IFERROR(LOOKUP(,-SEARCH(" "&amp;Switches!$L$2:'Switches'!$L$1000&amp;" "," "&amp;F129&amp;" "),Switches!$L$2:'Switches'!$L$1000),"")</f>
        <v/>
      </c>
      <c r="W129" t="str">
        <f>IFERROR(LOOKUP(,-SEARCH(" "&amp;Switches!$M$2:'Switches'!$M$1000&amp;" "," "&amp;L129&amp;" "),Switches!$M$2:'Switches'!$M$1000),"")</f>
        <v/>
      </c>
      <c r="X129">
        <v>0.05</v>
      </c>
      <c r="Y129">
        <v>0.05</v>
      </c>
      <c r="Z129">
        <v>0.05</v>
      </c>
      <c r="AA129">
        <v>2</v>
      </c>
      <c r="AB129">
        <v>2</v>
      </c>
      <c r="AC129">
        <v>0</v>
      </c>
    </row>
    <row r="130" spans="1:29" x14ac:dyDescent="0.25">
      <c r="A130" s="1" t="s">
        <v>274</v>
      </c>
      <c r="B130" s="1" t="s">
        <v>275</v>
      </c>
      <c r="C130" t="str">
        <f t="shared" ref="C130:C139" si="45">TRIM(MID(B130,SEARCH(L130,B130)+LEN(L130)+1,500))</f>
        <v>Г-образный 58Вт Street H=3000</v>
      </c>
      <c r="D130" t="str">
        <f t="shared" si="40"/>
        <v>58Вт Street H=3000</v>
      </c>
      <c r="E130" t="str">
        <f t="shared" si="31"/>
        <v>58Вт H=3000</v>
      </c>
      <c r="F130" t="str">
        <f t="shared" ref="F130:F166" si="46">TRIM(REPLACE(E130,SEARCH(U130,E130),LEN(U130),""))</f>
        <v>58Вт</v>
      </c>
      <c r="G130" t="str">
        <f t="shared" ref="G130:G166" si="47">TRIM(REPLACE(F130,SEARCH(V130,F130),LEN(V130),""))</f>
        <v>58Вт</v>
      </c>
      <c r="H130" t="str">
        <f t="shared" si="37"/>
        <v>58Вт</v>
      </c>
      <c r="I130" t="str">
        <f t="shared" si="32"/>
        <v>58</v>
      </c>
      <c r="J130" t="str">
        <f t="shared" ref="J130:J139" si="48">IFERROR(2*REPLACE(I130,1,SEARCH("х",I130),""), I130)</f>
        <v>58</v>
      </c>
      <c r="K130" t="str">
        <f t="shared" si="33"/>
        <v>P866670</v>
      </c>
      <c r="L130" t="str">
        <f>LOOKUP(,-SEARCH(" "&amp;Switches!$A$2:'Switches'!$A$1000&amp;" "," "&amp;TRIM(B130)&amp;" "),Switches!$A$2:'Switches'!$A$1000)</f>
        <v>Bell New</v>
      </c>
      <c r="M130" t="str">
        <f>IFERROR(LOOKUP(,-SEARCH(" "&amp;Switches!$B$2:'Switches'!$B$1000&amp;" "," "&amp;C130&amp;" "),Switches!$B$2:'Switches'!$B$1000), "")</f>
        <v>Г-образный</v>
      </c>
      <c r="N130" t="str">
        <f>LOOKUP(,-SEARCH(" "&amp;Switches!$C$2:'Switches'!$C$1000&amp;" "," "&amp;TRIM(B130)&amp;" "),Switches!$C$2:'Switches'!$C$1000)</f>
        <v>Street</v>
      </c>
      <c r="O130" t="str">
        <f t="shared" si="41"/>
        <v>Street.ies</v>
      </c>
      <c r="P130">
        <v>3000</v>
      </c>
      <c r="Q130">
        <v>24</v>
      </c>
      <c r="R130" s="7" t="str">
        <f t="shared" si="34"/>
        <v>58</v>
      </c>
      <c r="S130">
        <f t="shared" si="44"/>
        <v>217</v>
      </c>
      <c r="T130">
        <f t="shared" si="43"/>
        <v>5208</v>
      </c>
      <c r="U130" t="str">
        <f>IF(ISTEXT(LOOKUP(,-SEARCH(" "&amp;Switches!$K$2:'Switches'!$K$60&amp;" "," "&amp;D130&amp;" "),Switches!$K$2:'Switches'!$K$60)), LOOKUP(,-SEARCH(" "&amp;Switches!$K$2:'Switches'!$K$60&amp;" "," "&amp;D130&amp;" "),Switches!$K$2:'Switches'!$K$60),"")</f>
        <v>H=3000</v>
      </c>
      <c r="V130" t="str">
        <f>IFERROR(LOOKUP(,-SEARCH(" "&amp;Switches!$L$2:'Switches'!$L$1000&amp;" "," "&amp;F130&amp;" "),Switches!$L$2:'Switches'!$L$1000),"")</f>
        <v/>
      </c>
      <c r="W130" t="str">
        <f>IFERROR(LOOKUP(,-SEARCH(" "&amp;Switches!$M$2:'Switches'!$M$1000&amp;" "," "&amp;L130&amp;" "),Switches!$M$2:'Switches'!$M$1000),"")</f>
        <v/>
      </c>
      <c r="X130">
        <v>0.05</v>
      </c>
      <c r="Y130">
        <v>0.05</v>
      </c>
      <c r="Z130">
        <v>0.05</v>
      </c>
      <c r="AA130">
        <v>2</v>
      </c>
      <c r="AB130">
        <v>2</v>
      </c>
      <c r="AC130">
        <v>0</v>
      </c>
    </row>
    <row r="131" spans="1:29" x14ac:dyDescent="0.25">
      <c r="A131" s="1" t="s">
        <v>276</v>
      </c>
      <c r="B131" s="1" t="s">
        <v>277</v>
      </c>
      <c r="C131" t="str">
        <f t="shared" si="45"/>
        <v>Г-образный 58Вт Road H=3000</v>
      </c>
      <c r="D131" t="str">
        <f t="shared" ref="D131:D139" si="49">TRIM(REPLACE(C131,SEARCH(M131,C131),LEN(M131),""))</f>
        <v>58Вт Road H=3000</v>
      </c>
      <c r="E131" t="str">
        <f t="shared" ref="E131:E139" si="50">TRIM(REPLACE(D131,SEARCH(N131,D131),LEN(N131),""))</f>
        <v>58Вт H=3000</v>
      </c>
      <c r="F131" t="str">
        <f t="shared" si="46"/>
        <v>58Вт</v>
      </c>
      <c r="G131" t="str">
        <f t="shared" si="47"/>
        <v>58Вт</v>
      </c>
      <c r="H131" t="str">
        <f t="shared" si="37"/>
        <v>58Вт</v>
      </c>
      <c r="I131" t="str">
        <f t="shared" ref="I131:I167" si="51">IFERROR(REPLACE(H131,SEARCH("Вт",H131),2,""), H131)</f>
        <v>58</v>
      </c>
      <c r="J131" t="str">
        <f t="shared" si="48"/>
        <v>58</v>
      </c>
      <c r="K131" t="str">
        <f t="shared" ref="K131:K139" si="52">LEFT(A131,7)</f>
        <v>P866671</v>
      </c>
      <c r="L131" t="str">
        <f>LOOKUP(,-SEARCH(" "&amp;Switches!$A$2:'Switches'!$A$1000&amp;" "," "&amp;TRIM(B131)&amp;" "),Switches!$A$2:'Switches'!$A$1000)</f>
        <v>Bell New</v>
      </c>
      <c r="M131" t="str">
        <f>IFERROR(LOOKUP(,-SEARCH(" "&amp;Switches!$B$2:'Switches'!$B$1000&amp;" "," "&amp;C131&amp;" "),Switches!$B$2:'Switches'!$B$1000), "")</f>
        <v>Г-образный</v>
      </c>
      <c r="N131" t="str">
        <f>LOOKUP(,-SEARCH(" "&amp;Switches!$C$2:'Switches'!$C$1000&amp;" "," "&amp;TRIM(B131)&amp;" "),Switches!$C$2:'Switches'!$C$1000)</f>
        <v>Road</v>
      </c>
      <c r="O131" t="str">
        <f t="shared" si="41"/>
        <v>Road.ies</v>
      </c>
      <c r="P131">
        <v>3000</v>
      </c>
      <c r="Q131">
        <v>24</v>
      </c>
      <c r="R131" s="7" t="str">
        <f t="shared" ref="R131:R167" si="53">J131</f>
        <v>58</v>
      </c>
      <c r="S131">
        <f t="shared" si="44"/>
        <v>217</v>
      </c>
      <c r="T131">
        <f t="shared" si="43"/>
        <v>5208</v>
      </c>
      <c r="U131" t="str">
        <f>IF(ISTEXT(LOOKUP(,-SEARCH(" "&amp;Switches!$K$2:'Switches'!$K$60&amp;" "," "&amp;D131&amp;" "),Switches!$K$2:'Switches'!$K$60)), LOOKUP(,-SEARCH(" "&amp;Switches!$K$2:'Switches'!$K$60&amp;" "," "&amp;D131&amp;" "),Switches!$K$2:'Switches'!$K$60),"")</f>
        <v>H=3000</v>
      </c>
      <c r="V131" t="str">
        <f>IFERROR(LOOKUP(,-SEARCH(" "&amp;Switches!$L$2:'Switches'!$L$1000&amp;" "," "&amp;F131&amp;" "),Switches!$L$2:'Switches'!$L$1000),"")</f>
        <v/>
      </c>
      <c r="W131" t="str">
        <f>IFERROR(LOOKUP(,-SEARCH(" "&amp;Switches!$M$2:'Switches'!$M$1000&amp;" "," "&amp;L131&amp;" "),Switches!$M$2:'Switches'!$M$1000),"")</f>
        <v/>
      </c>
      <c r="X131">
        <v>0.05</v>
      </c>
      <c r="Y131">
        <v>0.05</v>
      </c>
      <c r="Z131">
        <v>0.05</v>
      </c>
      <c r="AA131">
        <v>2</v>
      </c>
      <c r="AB131">
        <v>2</v>
      </c>
      <c r="AC131">
        <v>0</v>
      </c>
    </row>
    <row r="132" spans="1:29" x14ac:dyDescent="0.25">
      <c r="A132" s="1" t="s">
        <v>278</v>
      </c>
      <c r="B132" s="1" t="s">
        <v>279</v>
      </c>
      <c r="C132" t="str">
        <f t="shared" si="45"/>
        <v>Г-образный 58Вт Yard H=3000</v>
      </c>
      <c r="D132" t="str">
        <f t="shared" si="49"/>
        <v>58Вт Yard H=3000</v>
      </c>
      <c r="E132" t="str">
        <f t="shared" si="50"/>
        <v>58Вт H=3000</v>
      </c>
      <c r="F132" t="str">
        <f t="shared" si="46"/>
        <v>58Вт</v>
      </c>
      <c r="G132" t="str">
        <f t="shared" si="47"/>
        <v>58Вт</v>
      </c>
      <c r="H132" t="str">
        <f t="shared" si="37"/>
        <v>58Вт</v>
      </c>
      <c r="I132" t="str">
        <f t="shared" si="51"/>
        <v>58</v>
      </c>
      <c r="J132" t="str">
        <f t="shared" si="48"/>
        <v>58</v>
      </c>
      <c r="K132" t="str">
        <f t="shared" si="52"/>
        <v>P866672</v>
      </c>
      <c r="L132" t="str">
        <f>LOOKUP(,-SEARCH(" "&amp;Switches!$A$2:'Switches'!$A$1000&amp;" "," "&amp;TRIM(B132)&amp;" "),Switches!$A$2:'Switches'!$A$1000)</f>
        <v>Bell New</v>
      </c>
      <c r="M132" t="str">
        <f>IFERROR(LOOKUP(,-SEARCH(" "&amp;Switches!$B$2:'Switches'!$B$1000&amp;" "," "&amp;C132&amp;" "),Switches!$B$2:'Switches'!$B$1000), "")</f>
        <v>Г-образный</v>
      </c>
      <c r="N132" t="str">
        <f>LOOKUP(,-SEARCH(" "&amp;Switches!$C$2:'Switches'!$C$1000&amp;" "," "&amp;TRIM(B132)&amp;" "),Switches!$C$2:'Switches'!$C$1000)</f>
        <v>Yard</v>
      </c>
      <c r="O132" t="str">
        <f t="shared" si="41"/>
        <v>Yard.ies</v>
      </c>
      <c r="P132">
        <v>3000</v>
      </c>
      <c r="Q132">
        <v>24</v>
      </c>
      <c r="R132" s="7" t="str">
        <f t="shared" si="53"/>
        <v>58</v>
      </c>
      <c r="S132">
        <f t="shared" si="44"/>
        <v>217</v>
      </c>
      <c r="T132">
        <f t="shared" si="43"/>
        <v>5208</v>
      </c>
      <c r="U132" t="str">
        <f>IF(ISTEXT(LOOKUP(,-SEARCH(" "&amp;Switches!$K$2:'Switches'!$K$60&amp;" "," "&amp;D132&amp;" "),Switches!$K$2:'Switches'!$K$60)), LOOKUP(,-SEARCH(" "&amp;Switches!$K$2:'Switches'!$K$60&amp;" "," "&amp;D132&amp;" "),Switches!$K$2:'Switches'!$K$60),"")</f>
        <v>H=3000</v>
      </c>
      <c r="V132" t="str">
        <f>IFERROR(LOOKUP(,-SEARCH(" "&amp;Switches!$L$2:'Switches'!$L$1000&amp;" "," "&amp;F132&amp;" "),Switches!$L$2:'Switches'!$L$1000),"")</f>
        <v/>
      </c>
      <c r="W132" t="str">
        <f>IFERROR(LOOKUP(,-SEARCH(" "&amp;Switches!$M$2:'Switches'!$M$1000&amp;" "," "&amp;L132&amp;" "),Switches!$M$2:'Switches'!$M$1000),"")</f>
        <v/>
      </c>
      <c r="X132">
        <v>0.05</v>
      </c>
      <c r="Y132">
        <v>0.05</v>
      </c>
      <c r="Z132">
        <v>0.05</v>
      </c>
      <c r="AA132">
        <v>2</v>
      </c>
      <c r="AB132">
        <v>2</v>
      </c>
      <c r="AC132">
        <v>0</v>
      </c>
    </row>
    <row r="133" spans="1:29" x14ac:dyDescent="0.25">
      <c r="A133" s="1" t="s">
        <v>280</v>
      </c>
      <c r="B133" s="1" t="s">
        <v>281</v>
      </c>
      <c r="C133" t="str">
        <f t="shared" si="45"/>
        <v>Г-образный 58Вт Street H=4500</v>
      </c>
      <c r="D133" t="str">
        <f t="shared" si="49"/>
        <v>58Вт Street H=4500</v>
      </c>
      <c r="E133" t="str">
        <f t="shared" si="50"/>
        <v>58Вт H=4500</v>
      </c>
      <c r="F133" t="str">
        <f t="shared" si="46"/>
        <v>58Вт</v>
      </c>
      <c r="G133" t="str">
        <f t="shared" si="47"/>
        <v>58Вт</v>
      </c>
      <c r="H133" t="str">
        <f t="shared" si="37"/>
        <v>58Вт</v>
      </c>
      <c r="I133" t="str">
        <f t="shared" si="51"/>
        <v>58</v>
      </c>
      <c r="J133" t="str">
        <f t="shared" si="48"/>
        <v>58</v>
      </c>
      <c r="K133" t="str">
        <f t="shared" si="52"/>
        <v>P866673</v>
      </c>
      <c r="L133" t="str">
        <f>LOOKUP(,-SEARCH(" "&amp;Switches!$A$2:'Switches'!$A$1000&amp;" "," "&amp;TRIM(B133)&amp;" "),Switches!$A$2:'Switches'!$A$1000)</f>
        <v>Bell New</v>
      </c>
      <c r="M133" t="str">
        <f>IFERROR(LOOKUP(,-SEARCH(" "&amp;Switches!$B$2:'Switches'!$B$1000&amp;" "," "&amp;C133&amp;" "),Switches!$B$2:'Switches'!$B$1000), "")</f>
        <v>Г-образный</v>
      </c>
      <c r="N133" t="str">
        <f>LOOKUP(,-SEARCH(" "&amp;Switches!$C$2:'Switches'!$C$1000&amp;" "," "&amp;TRIM(B133)&amp;" "),Switches!$C$2:'Switches'!$C$1000)</f>
        <v>Street</v>
      </c>
      <c r="O133" t="str">
        <f t="shared" ref="O133:O139" si="54">IF(ISNUMBER(SEARCH("RGBW",B133)), "RGBW-"&amp;N133&amp;"-"&amp;P133&amp;".ies", N133&amp;".ies")</f>
        <v>Street.ies</v>
      </c>
      <c r="P133">
        <v>3000</v>
      </c>
      <c r="Q133">
        <v>24</v>
      </c>
      <c r="R133" s="7" t="str">
        <f t="shared" si="53"/>
        <v>58</v>
      </c>
      <c r="S133">
        <f t="shared" si="44"/>
        <v>217</v>
      </c>
      <c r="T133">
        <f t="shared" si="43"/>
        <v>5208</v>
      </c>
      <c r="U133" t="str">
        <f>IF(ISTEXT(LOOKUP(,-SEARCH(" "&amp;Switches!$K$2:'Switches'!$K$60&amp;" "," "&amp;D133&amp;" "),Switches!$K$2:'Switches'!$K$60)), LOOKUP(,-SEARCH(" "&amp;Switches!$K$2:'Switches'!$K$60&amp;" "," "&amp;D133&amp;" "),Switches!$K$2:'Switches'!$K$60),"")</f>
        <v>H=4500</v>
      </c>
      <c r="V133" t="str">
        <f>IFERROR(LOOKUP(,-SEARCH(" "&amp;Switches!$L$2:'Switches'!$L$1000&amp;" "," "&amp;F133&amp;" "),Switches!$L$2:'Switches'!$L$1000),"")</f>
        <v/>
      </c>
      <c r="W133" t="str">
        <f>IFERROR(LOOKUP(,-SEARCH(" "&amp;Switches!$M$2:'Switches'!$M$1000&amp;" "," "&amp;L133&amp;" "),Switches!$M$2:'Switches'!$M$1000),"")</f>
        <v/>
      </c>
      <c r="X133">
        <v>0.05</v>
      </c>
      <c r="Y133">
        <v>0.05</v>
      </c>
      <c r="Z133">
        <v>0.05</v>
      </c>
      <c r="AA133">
        <v>2</v>
      </c>
      <c r="AB133">
        <v>2</v>
      </c>
      <c r="AC133">
        <v>0</v>
      </c>
    </row>
    <row r="134" spans="1:29" x14ac:dyDescent="0.25">
      <c r="A134" s="1" t="s">
        <v>282</v>
      </c>
      <c r="B134" s="1" t="s">
        <v>283</v>
      </c>
      <c r="C134" t="str">
        <f t="shared" si="45"/>
        <v>Г-образный 58Вт Road H=4500</v>
      </c>
      <c r="D134" t="str">
        <f t="shared" si="49"/>
        <v>58Вт Road H=4500</v>
      </c>
      <c r="E134" t="str">
        <f t="shared" si="50"/>
        <v>58Вт H=4500</v>
      </c>
      <c r="F134" t="str">
        <f t="shared" si="46"/>
        <v>58Вт</v>
      </c>
      <c r="G134" t="str">
        <f t="shared" si="47"/>
        <v>58Вт</v>
      </c>
      <c r="H134" t="str">
        <f t="shared" si="37"/>
        <v>58Вт</v>
      </c>
      <c r="I134" t="str">
        <f t="shared" si="51"/>
        <v>58</v>
      </c>
      <c r="J134" t="str">
        <f t="shared" si="48"/>
        <v>58</v>
      </c>
      <c r="K134" t="str">
        <f t="shared" si="52"/>
        <v>P866674</v>
      </c>
      <c r="L134" t="str">
        <f>LOOKUP(,-SEARCH(" "&amp;Switches!$A$2:'Switches'!$A$1000&amp;" "," "&amp;TRIM(B134)&amp;" "),Switches!$A$2:'Switches'!$A$1000)</f>
        <v>Bell New</v>
      </c>
      <c r="M134" t="str">
        <f>IFERROR(LOOKUP(,-SEARCH(" "&amp;Switches!$B$2:'Switches'!$B$1000&amp;" "," "&amp;C134&amp;" "),Switches!$B$2:'Switches'!$B$1000), "")</f>
        <v>Г-образный</v>
      </c>
      <c r="N134" t="str">
        <f>LOOKUP(,-SEARCH(" "&amp;Switches!$C$2:'Switches'!$C$1000&amp;" "," "&amp;TRIM(B134)&amp;" "),Switches!$C$2:'Switches'!$C$1000)</f>
        <v>Road</v>
      </c>
      <c r="O134" t="str">
        <f t="shared" si="54"/>
        <v>Road.ies</v>
      </c>
      <c r="P134">
        <v>3000</v>
      </c>
      <c r="Q134">
        <v>24</v>
      </c>
      <c r="R134" s="7" t="str">
        <f t="shared" si="53"/>
        <v>58</v>
      </c>
      <c r="S134">
        <f t="shared" si="44"/>
        <v>217</v>
      </c>
      <c r="T134">
        <f t="shared" si="43"/>
        <v>5208</v>
      </c>
      <c r="U134" t="str">
        <f>IF(ISTEXT(LOOKUP(,-SEARCH(" "&amp;Switches!$K$2:'Switches'!$K$60&amp;" "," "&amp;D134&amp;" "),Switches!$K$2:'Switches'!$K$60)), LOOKUP(,-SEARCH(" "&amp;Switches!$K$2:'Switches'!$K$60&amp;" "," "&amp;D134&amp;" "),Switches!$K$2:'Switches'!$K$60),"")</f>
        <v>H=4500</v>
      </c>
      <c r="V134" t="str">
        <f>IFERROR(LOOKUP(,-SEARCH(" "&amp;Switches!$L$2:'Switches'!$L$1000&amp;" "," "&amp;F134&amp;" "),Switches!$L$2:'Switches'!$L$1000),"")</f>
        <v/>
      </c>
      <c r="W134" t="str">
        <f>IFERROR(LOOKUP(,-SEARCH(" "&amp;Switches!$M$2:'Switches'!$M$1000&amp;" "," "&amp;L134&amp;" "),Switches!$M$2:'Switches'!$M$1000),"")</f>
        <v/>
      </c>
      <c r="X134">
        <v>0.05</v>
      </c>
      <c r="Y134">
        <v>0.05</v>
      </c>
      <c r="Z134">
        <v>0.05</v>
      </c>
      <c r="AA134">
        <v>2</v>
      </c>
      <c r="AB134">
        <v>2</v>
      </c>
      <c r="AC134">
        <v>0</v>
      </c>
    </row>
    <row r="135" spans="1:29" x14ac:dyDescent="0.25">
      <c r="A135" s="1" t="s">
        <v>284</v>
      </c>
      <c r="B135" s="1" t="s">
        <v>285</v>
      </c>
      <c r="C135" t="str">
        <f t="shared" si="45"/>
        <v>Г-образный 58Вт Yard H=4500</v>
      </c>
      <c r="D135" t="str">
        <f t="shared" si="49"/>
        <v>58Вт Yard H=4500</v>
      </c>
      <c r="E135" t="str">
        <f t="shared" si="50"/>
        <v>58Вт H=4500</v>
      </c>
      <c r="F135" t="str">
        <f t="shared" si="46"/>
        <v>58Вт</v>
      </c>
      <c r="G135" t="str">
        <f t="shared" si="47"/>
        <v>58Вт</v>
      </c>
      <c r="H135" t="str">
        <f t="shared" si="37"/>
        <v>58Вт</v>
      </c>
      <c r="I135" t="str">
        <f t="shared" si="51"/>
        <v>58</v>
      </c>
      <c r="J135" t="str">
        <f t="shared" si="48"/>
        <v>58</v>
      </c>
      <c r="K135" t="str">
        <f t="shared" si="52"/>
        <v>P866675</v>
      </c>
      <c r="L135" t="str">
        <f>LOOKUP(,-SEARCH(" "&amp;Switches!$A$2:'Switches'!$A$1000&amp;" "," "&amp;TRIM(B135)&amp;" "),Switches!$A$2:'Switches'!$A$1000)</f>
        <v>Bell New</v>
      </c>
      <c r="M135" t="str">
        <f>IFERROR(LOOKUP(,-SEARCH(" "&amp;Switches!$B$2:'Switches'!$B$1000&amp;" "," "&amp;C135&amp;" "),Switches!$B$2:'Switches'!$B$1000), "")</f>
        <v>Г-образный</v>
      </c>
      <c r="N135" t="str">
        <f>LOOKUP(,-SEARCH(" "&amp;Switches!$C$2:'Switches'!$C$1000&amp;" "," "&amp;TRIM(B135)&amp;" "),Switches!$C$2:'Switches'!$C$1000)</f>
        <v>Yard</v>
      </c>
      <c r="O135" t="str">
        <f t="shared" si="54"/>
        <v>Yard.ies</v>
      </c>
      <c r="P135">
        <v>3000</v>
      </c>
      <c r="Q135">
        <v>24</v>
      </c>
      <c r="R135" s="7" t="str">
        <f t="shared" si="53"/>
        <v>58</v>
      </c>
      <c r="S135">
        <f t="shared" si="44"/>
        <v>217</v>
      </c>
      <c r="T135">
        <f t="shared" si="43"/>
        <v>5208</v>
      </c>
      <c r="U135" t="str">
        <f>IF(ISTEXT(LOOKUP(,-SEARCH(" "&amp;Switches!$K$2:'Switches'!$K$60&amp;" "," "&amp;D135&amp;" "),Switches!$K$2:'Switches'!$K$60)), LOOKUP(,-SEARCH(" "&amp;Switches!$K$2:'Switches'!$K$60&amp;" "," "&amp;D135&amp;" "),Switches!$K$2:'Switches'!$K$60),"")</f>
        <v>H=4500</v>
      </c>
      <c r="V135" t="str">
        <f>IFERROR(LOOKUP(,-SEARCH(" "&amp;Switches!$L$2:'Switches'!$L$1000&amp;" "," "&amp;F135&amp;" "),Switches!$L$2:'Switches'!$L$1000),"")</f>
        <v/>
      </c>
      <c r="W135" t="str">
        <f>IFERROR(LOOKUP(,-SEARCH(" "&amp;Switches!$M$2:'Switches'!$M$1000&amp;" "," "&amp;L135&amp;" "),Switches!$M$2:'Switches'!$M$1000),"")</f>
        <v/>
      </c>
      <c r="X135">
        <v>0.05</v>
      </c>
      <c r="Y135">
        <v>0.05</v>
      </c>
      <c r="Z135">
        <v>0.05</v>
      </c>
      <c r="AA135">
        <v>2</v>
      </c>
      <c r="AB135">
        <v>2</v>
      </c>
      <c r="AC135">
        <v>0</v>
      </c>
    </row>
    <row r="136" spans="1:29" x14ac:dyDescent="0.25">
      <c r="A136" s="1" t="s">
        <v>286</v>
      </c>
      <c r="B136" s="1" t="s">
        <v>287</v>
      </c>
      <c r="C136" t="str">
        <f t="shared" si="45"/>
        <v>Г-образный 58Вт Street H=6000</v>
      </c>
      <c r="D136" t="str">
        <f t="shared" si="49"/>
        <v>58Вт Street H=6000</v>
      </c>
      <c r="E136" t="str">
        <f t="shared" si="50"/>
        <v>58Вт H=6000</v>
      </c>
      <c r="F136" t="str">
        <f t="shared" si="46"/>
        <v>58Вт</v>
      </c>
      <c r="G136" t="str">
        <f t="shared" si="47"/>
        <v>58Вт</v>
      </c>
      <c r="H136" t="str">
        <f t="shared" si="37"/>
        <v>58Вт</v>
      </c>
      <c r="I136" t="str">
        <f t="shared" si="51"/>
        <v>58</v>
      </c>
      <c r="J136" t="str">
        <f t="shared" si="48"/>
        <v>58</v>
      </c>
      <c r="K136" t="str">
        <f t="shared" si="52"/>
        <v>P866676</v>
      </c>
      <c r="L136" t="str">
        <f>LOOKUP(,-SEARCH(" "&amp;Switches!$A$2:'Switches'!$A$1000&amp;" "," "&amp;TRIM(B136)&amp;" "),Switches!$A$2:'Switches'!$A$1000)</f>
        <v>Bell New</v>
      </c>
      <c r="M136" t="str">
        <f>IFERROR(LOOKUP(,-SEARCH(" "&amp;Switches!$B$2:'Switches'!$B$1000&amp;" "," "&amp;C136&amp;" "),Switches!$B$2:'Switches'!$B$1000), "")</f>
        <v>Г-образный</v>
      </c>
      <c r="N136" t="str">
        <f>LOOKUP(,-SEARCH(" "&amp;Switches!$C$2:'Switches'!$C$1000&amp;" "," "&amp;TRIM(B136)&amp;" "),Switches!$C$2:'Switches'!$C$1000)</f>
        <v>Street</v>
      </c>
      <c r="O136" t="str">
        <f t="shared" si="54"/>
        <v>Street.ies</v>
      </c>
      <c r="P136">
        <v>3000</v>
      </c>
      <c r="Q136">
        <v>24</v>
      </c>
      <c r="R136" s="7" t="str">
        <f t="shared" si="53"/>
        <v>58</v>
      </c>
      <c r="S136">
        <f t="shared" si="44"/>
        <v>217</v>
      </c>
      <c r="T136">
        <f t="shared" si="43"/>
        <v>5208</v>
      </c>
      <c r="U136" t="str">
        <f>IF(ISTEXT(LOOKUP(,-SEARCH(" "&amp;Switches!$K$2:'Switches'!$K$60&amp;" "," "&amp;D136&amp;" "),Switches!$K$2:'Switches'!$K$60)), LOOKUP(,-SEARCH(" "&amp;Switches!$K$2:'Switches'!$K$60&amp;" "," "&amp;D136&amp;" "),Switches!$K$2:'Switches'!$K$60),"")</f>
        <v>H=6000</v>
      </c>
      <c r="V136" t="str">
        <f>IFERROR(LOOKUP(,-SEARCH(" "&amp;Switches!$L$2:'Switches'!$L$1000&amp;" "," "&amp;F136&amp;" "),Switches!$L$2:'Switches'!$L$1000),"")</f>
        <v/>
      </c>
      <c r="W136" t="str">
        <f>IFERROR(LOOKUP(,-SEARCH(" "&amp;Switches!$M$2:'Switches'!$M$1000&amp;" "," "&amp;L136&amp;" "),Switches!$M$2:'Switches'!$M$1000),"")</f>
        <v/>
      </c>
      <c r="X136">
        <v>0.05</v>
      </c>
      <c r="Y136">
        <v>0.05</v>
      </c>
      <c r="Z136">
        <v>0.05</v>
      </c>
      <c r="AA136">
        <v>2</v>
      </c>
      <c r="AB136">
        <v>2</v>
      </c>
      <c r="AC136">
        <v>0</v>
      </c>
    </row>
    <row r="137" spans="1:29" x14ac:dyDescent="0.25">
      <c r="A137" s="1" t="s">
        <v>288</v>
      </c>
      <c r="B137" s="1" t="s">
        <v>289</v>
      </c>
      <c r="C137" t="str">
        <f t="shared" si="45"/>
        <v>Г-образный 58Вт Road H=6000</v>
      </c>
      <c r="D137" t="str">
        <f t="shared" si="49"/>
        <v>58Вт Road H=6000</v>
      </c>
      <c r="E137" t="str">
        <f t="shared" si="50"/>
        <v>58Вт H=6000</v>
      </c>
      <c r="F137" t="str">
        <f t="shared" si="46"/>
        <v>58Вт</v>
      </c>
      <c r="G137" t="str">
        <f t="shared" si="47"/>
        <v>58Вт</v>
      </c>
      <c r="H137" t="str">
        <f t="shared" si="37"/>
        <v>58Вт</v>
      </c>
      <c r="I137" t="str">
        <f t="shared" si="51"/>
        <v>58</v>
      </c>
      <c r="J137" t="str">
        <f t="shared" si="48"/>
        <v>58</v>
      </c>
      <c r="K137" t="str">
        <f t="shared" si="52"/>
        <v>P866677</v>
      </c>
      <c r="L137" t="str">
        <f>LOOKUP(,-SEARCH(" "&amp;Switches!$A$2:'Switches'!$A$1000&amp;" "," "&amp;TRIM(B137)&amp;" "),Switches!$A$2:'Switches'!$A$1000)</f>
        <v>Bell New</v>
      </c>
      <c r="M137" t="str">
        <f>IFERROR(LOOKUP(,-SEARCH(" "&amp;Switches!$B$2:'Switches'!$B$1000&amp;" "," "&amp;C137&amp;" "),Switches!$B$2:'Switches'!$B$1000), "")</f>
        <v>Г-образный</v>
      </c>
      <c r="N137" t="str">
        <f>LOOKUP(,-SEARCH(" "&amp;Switches!$C$2:'Switches'!$C$1000&amp;" "," "&amp;TRIM(B137)&amp;" "),Switches!$C$2:'Switches'!$C$1000)</f>
        <v>Road</v>
      </c>
      <c r="O137" t="str">
        <f t="shared" si="54"/>
        <v>Road.ies</v>
      </c>
      <c r="P137">
        <v>3000</v>
      </c>
      <c r="Q137">
        <v>24</v>
      </c>
      <c r="R137" s="7" t="str">
        <f t="shared" si="53"/>
        <v>58</v>
      </c>
      <c r="S137">
        <f t="shared" si="44"/>
        <v>217</v>
      </c>
      <c r="T137">
        <f t="shared" si="43"/>
        <v>5208</v>
      </c>
      <c r="U137" t="str">
        <f>IF(ISTEXT(LOOKUP(,-SEARCH(" "&amp;Switches!$K$2:'Switches'!$K$60&amp;" "," "&amp;D137&amp;" "),Switches!$K$2:'Switches'!$K$60)), LOOKUP(,-SEARCH(" "&amp;Switches!$K$2:'Switches'!$K$60&amp;" "," "&amp;D137&amp;" "),Switches!$K$2:'Switches'!$K$60),"")</f>
        <v>H=6000</v>
      </c>
      <c r="V137" t="str">
        <f>IFERROR(LOOKUP(,-SEARCH(" "&amp;Switches!$L$2:'Switches'!$L$1000&amp;" "," "&amp;F137&amp;" "),Switches!$L$2:'Switches'!$L$1000),"")</f>
        <v/>
      </c>
      <c r="W137" t="str">
        <f>IFERROR(LOOKUP(,-SEARCH(" "&amp;Switches!$M$2:'Switches'!$M$1000&amp;" "," "&amp;L137&amp;" "),Switches!$M$2:'Switches'!$M$1000),"")</f>
        <v/>
      </c>
      <c r="X137">
        <v>0.05</v>
      </c>
      <c r="Y137">
        <v>0.05</v>
      </c>
      <c r="Z137">
        <v>0.05</v>
      </c>
      <c r="AA137">
        <v>2</v>
      </c>
      <c r="AB137">
        <v>2</v>
      </c>
      <c r="AC137">
        <v>0</v>
      </c>
    </row>
    <row r="138" spans="1:29" x14ac:dyDescent="0.25">
      <c r="A138" s="1" t="s">
        <v>290</v>
      </c>
      <c r="B138" s="1" t="s">
        <v>291</v>
      </c>
      <c r="C138" t="str">
        <f t="shared" si="45"/>
        <v>Г-образный 58Вт Yard H=6000</v>
      </c>
      <c r="D138" t="str">
        <f t="shared" si="49"/>
        <v>58Вт Yard H=6000</v>
      </c>
      <c r="E138" t="str">
        <f t="shared" si="50"/>
        <v>58Вт H=6000</v>
      </c>
      <c r="F138" t="str">
        <f t="shared" si="46"/>
        <v>58Вт</v>
      </c>
      <c r="G138" t="str">
        <f t="shared" si="47"/>
        <v>58Вт</v>
      </c>
      <c r="H138" t="str">
        <f t="shared" si="37"/>
        <v>58Вт</v>
      </c>
      <c r="I138" t="str">
        <f t="shared" si="51"/>
        <v>58</v>
      </c>
      <c r="J138" t="str">
        <f t="shared" si="48"/>
        <v>58</v>
      </c>
      <c r="K138" t="str">
        <f t="shared" si="52"/>
        <v>P866678</v>
      </c>
      <c r="L138" t="str">
        <f>LOOKUP(,-SEARCH(" "&amp;Switches!$A$2:'Switches'!$A$1000&amp;" "," "&amp;TRIM(B138)&amp;" "),Switches!$A$2:'Switches'!$A$1000)</f>
        <v>Bell New</v>
      </c>
      <c r="M138" t="str">
        <f>IFERROR(LOOKUP(,-SEARCH(" "&amp;Switches!$B$2:'Switches'!$B$1000&amp;" "," "&amp;C138&amp;" "),Switches!$B$2:'Switches'!$B$1000), "")</f>
        <v>Г-образный</v>
      </c>
      <c r="N138" t="str">
        <f>LOOKUP(,-SEARCH(" "&amp;Switches!$C$2:'Switches'!$C$1000&amp;" "," "&amp;TRIM(B138)&amp;" "),Switches!$C$2:'Switches'!$C$1000)</f>
        <v>Yard</v>
      </c>
      <c r="O138" t="str">
        <f t="shared" si="54"/>
        <v>Yard.ies</v>
      </c>
      <c r="P138">
        <v>3000</v>
      </c>
      <c r="Q138">
        <v>24</v>
      </c>
      <c r="R138" s="7" t="str">
        <f t="shared" si="53"/>
        <v>58</v>
      </c>
      <c r="S138">
        <f t="shared" si="44"/>
        <v>217</v>
      </c>
      <c r="T138">
        <f t="shared" si="43"/>
        <v>5208</v>
      </c>
      <c r="U138" t="str">
        <f>IF(ISTEXT(LOOKUP(,-SEARCH(" "&amp;Switches!$K$2:'Switches'!$K$60&amp;" "," "&amp;D138&amp;" "),Switches!$K$2:'Switches'!$K$60)), LOOKUP(,-SEARCH(" "&amp;Switches!$K$2:'Switches'!$K$60&amp;" "," "&amp;D138&amp;" "),Switches!$K$2:'Switches'!$K$60),"")</f>
        <v>H=6000</v>
      </c>
      <c r="V138" t="str">
        <f>IFERROR(LOOKUP(,-SEARCH(" "&amp;Switches!$L$2:'Switches'!$L$1000&amp;" "," "&amp;F138&amp;" "),Switches!$L$2:'Switches'!$L$1000),"")</f>
        <v/>
      </c>
      <c r="W138" t="str">
        <f>IFERROR(LOOKUP(,-SEARCH(" "&amp;Switches!$M$2:'Switches'!$M$1000&amp;" "," "&amp;L138&amp;" "),Switches!$M$2:'Switches'!$M$1000),"")</f>
        <v/>
      </c>
      <c r="X138">
        <v>0.05</v>
      </c>
      <c r="Y138">
        <v>0.05</v>
      </c>
      <c r="Z138">
        <v>0.05</v>
      </c>
      <c r="AA138">
        <v>2</v>
      </c>
      <c r="AB138">
        <v>2</v>
      </c>
      <c r="AC138">
        <v>0</v>
      </c>
    </row>
    <row r="139" spans="1:29" x14ac:dyDescent="0.25">
      <c r="A139" s="1" t="s">
        <v>292</v>
      </c>
      <c r="B139" s="1" t="s">
        <v>293</v>
      </c>
      <c r="C139" t="str">
        <f t="shared" si="45"/>
        <v>Г-образный 29Вт Road H=6000</v>
      </c>
      <c r="D139" t="str">
        <f t="shared" si="49"/>
        <v>29Вт Road H=6000</v>
      </c>
      <c r="E139" t="str">
        <f t="shared" si="50"/>
        <v>29Вт H=6000</v>
      </c>
      <c r="F139" t="str">
        <f t="shared" si="46"/>
        <v>29Вт</v>
      </c>
      <c r="G139" t="str">
        <f t="shared" si="47"/>
        <v>29Вт</v>
      </c>
      <c r="H139" t="str">
        <f t="shared" si="37"/>
        <v>29Вт</v>
      </c>
      <c r="I139" t="str">
        <f t="shared" si="51"/>
        <v>29</v>
      </c>
      <c r="J139" t="str">
        <f t="shared" si="48"/>
        <v>29</v>
      </c>
      <c r="K139" t="str">
        <f t="shared" si="52"/>
        <v>P867989</v>
      </c>
      <c r="L139" t="str">
        <f>LOOKUP(,-SEARCH(" "&amp;Switches!$A$2:'Switches'!$A$1000&amp;" "," "&amp;TRIM(B139)&amp;" "),Switches!$A$2:'Switches'!$A$1000)</f>
        <v>Bell New</v>
      </c>
      <c r="M139" t="str">
        <f>IFERROR(LOOKUP(,-SEARCH(" "&amp;Switches!$B$2:'Switches'!$B$1000&amp;" "," "&amp;C139&amp;" "),Switches!$B$2:'Switches'!$B$1000), "")</f>
        <v>Г-образный</v>
      </c>
      <c r="N139" t="str">
        <f>LOOKUP(,-SEARCH(" "&amp;Switches!$C$2:'Switches'!$C$1000&amp;" "," "&amp;TRIM(B139)&amp;" "),Switches!$C$2:'Switches'!$C$1000)</f>
        <v>Road</v>
      </c>
      <c r="O139" t="str">
        <f t="shared" si="54"/>
        <v>Road.ies</v>
      </c>
      <c r="P139">
        <v>3000</v>
      </c>
      <c r="Q139">
        <v>12</v>
      </c>
      <c r="R139" s="7" t="str">
        <f t="shared" si="53"/>
        <v>29</v>
      </c>
      <c r="S139">
        <f t="shared" si="44"/>
        <v>217</v>
      </c>
      <c r="T139">
        <f t="shared" si="43"/>
        <v>2604</v>
      </c>
      <c r="U139" t="str">
        <f>IF(ISTEXT(LOOKUP(,-SEARCH(" "&amp;Switches!$K$2:'Switches'!$K$60&amp;" "," "&amp;D139&amp;" "),Switches!$K$2:'Switches'!$K$60)), LOOKUP(,-SEARCH(" "&amp;Switches!$K$2:'Switches'!$K$60&amp;" "," "&amp;D139&amp;" "),Switches!$K$2:'Switches'!$K$60),"")</f>
        <v>H=6000</v>
      </c>
      <c r="V139" t="str">
        <f>IFERROR(LOOKUP(,-SEARCH(" "&amp;Switches!$L$2:'Switches'!$L$1000&amp;" "," "&amp;F139&amp;" "),Switches!$L$2:'Switches'!$L$1000),"")</f>
        <v/>
      </c>
      <c r="W139" t="str">
        <f>IFERROR(LOOKUP(,-SEARCH(" "&amp;Switches!$M$2:'Switches'!$M$1000&amp;" "," "&amp;L139&amp;" "),Switches!$M$2:'Switches'!$M$1000),"")</f>
        <v/>
      </c>
      <c r="X139">
        <v>0.05</v>
      </c>
      <c r="Y139">
        <v>0.05</v>
      </c>
      <c r="Z139">
        <v>0.05</v>
      </c>
      <c r="AA139">
        <v>2</v>
      </c>
      <c r="AB139">
        <v>2</v>
      </c>
      <c r="AC139">
        <v>0</v>
      </c>
    </row>
    <row r="140" spans="1:29" x14ac:dyDescent="0.25">
      <c r="A140" s="1" t="s">
        <v>300</v>
      </c>
      <c r="B140" s="1" t="s">
        <v>301</v>
      </c>
      <c r="C140" t="str">
        <f t="shared" ref="C140:C203" si="55">TRIM(MID(B140,SEARCH(L140,B140)+LEN(L140)+1,500))</f>
        <v>60W SuperSpot</v>
      </c>
      <c r="D140" t="str">
        <f t="shared" ref="D140:D203" si="56">TRIM(REPLACE(C140,SEARCH(M140,C140),LEN(M140),""))</f>
        <v>60W SuperSpot</v>
      </c>
      <c r="E140" t="str">
        <f t="shared" ref="E140:E203" si="57">TRIM(REPLACE(D140,SEARCH(N140,D140),LEN(N140),""))</f>
        <v>60W</v>
      </c>
      <c r="F140" t="str">
        <f t="shared" si="46"/>
        <v>60W</v>
      </c>
      <c r="G140" t="str">
        <f t="shared" si="47"/>
        <v>60W</v>
      </c>
      <c r="H140" t="str">
        <f t="shared" ref="H140:H183" si="58">IFERROR(REPLACE(G140,SEARCH("W",G140),1,"Вт"), G140)</f>
        <v>60Вт</v>
      </c>
      <c r="I140" t="str">
        <f t="shared" si="51"/>
        <v>60</v>
      </c>
      <c r="J140" t="str">
        <f t="shared" ref="J140:J177" si="59">IFERROR(2*REPLACE(I140,1,SEARCH("х",I140),""), I140)</f>
        <v>60</v>
      </c>
      <c r="K140" t="str">
        <f t="shared" ref="K140:K203" si="60">LEFT(A140,7)</f>
        <v>P865354</v>
      </c>
      <c r="L140" t="str">
        <f>LOOKUP(,-SEARCH(" "&amp;Switches!$A$2:'Switches'!$A$1000&amp;" "," "&amp;TRIM(B140)&amp;" "),Switches!$A$2:'Switches'!$A$1000)</f>
        <v>Aveplane</v>
      </c>
      <c r="M140" t="str">
        <f>IFERROR(LOOKUP(,-SEARCH(" "&amp;Switches!$B$2:'Switches'!$B$1000&amp;" "," "&amp;C140&amp;" "),Switches!$B$2:'Switches'!$B$1000), "")</f>
        <v/>
      </c>
      <c r="N140" t="str">
        <f>LOOKUP(,-SEARCH(" "&amp;Switches!$C$2:'Switches'!$C$1000&amp;" "," "&amp;TRIM(B140)&amp;" "),Switches!$C$2:'Switches'!$C$1000)</f>
        <v>SuperSpot</v>
      </c>
      <c r="O140" t="str">
        <f t="shared" ref="O140:O203" si="61">IF(ISNUMBER(SEARCH("RGBW",B140)), "RGBW-"&amp;N140&amp;"-"&amp;P140&amp;".ies", N140&amp;".ies")</f>
        <v>SuperSpot.ies</v>
      </c>
      <c r="P140">
        <v>3000</v>
      </c>
      <c r="Q140">
        <v>24</v>
      </c>
      <c r="R140" s="7" t="str">
        <f t="shared" si="53"/>
        <v>60</v>
      </c>
      <c r="S140">
        <v>217</v>
      </c>
      <c r="T140">
        <f t="shared" ref="T140:T202" si="62">Q140*S140</f>
        <v>5208</v>
      </c>
      <c r="U140" t="str">
        <f>IF(ISTEXT(LOOKUP(,-SEARCH(" "&amp;Switches!$K$2:'Switches'!$K$60&amp;" "," "&amp;D140&amp;" "),Switches!$K$2:'Switches'!$K$60)), LOOKUP(,-SEARCH(" "&amp;Switches!$K$2:'Switches'!$K$60&amp;" "," "&amp;D140&amp;" "),Switches!$K$2:'Switches'!$K$60),"")</f>
        <v/>
      </c>
      <c r="V140" t="str">
        <f>IFERROR(LOOKUP(,-SEARCH(" "&amp;Switches!$L$2:'Switches'!$L$1000&amp;" "," "&amp;F140&amp;" "),Switches!$L$2:'Switches'!$L$1000),"")</f>
        <v/>
      </c>
      <c r="W140" t="str">
        <f>IFERROR(LOOKUP(,-SEARCH(" "&amp;Switches!$M$2:'Switches'!$M$1000&amp;" "," "&amp;L140&amp;" "),Switches!$M$2:'Switches'!$M$1000),"")</f>
        <v/>
      </c>
      <c r="X140">
        <v>0.05</v>
      </c>
      <c r="Y140">
        <v>0.05</v>
      </c>
      <c r="Z140">
        <v>0.05</v>
      </c>
      <c r="AA140">
        <v>2</v>
      </c>
      <c r="AB140">
        <v>2</v>
      </c>
      <c r="AC140">
        <v>0</v>
      </c>
    </row>
    <row r="141" spans="1:29" x14ac:dyDescent="0.25">
      <c r="A141" s="1" t="s">
        <v>302</v>
      </c>
      <c r="B141" s="1" t="s">
        <v>303</v>
      </c>
      <c r="C141" t="str">
        <f t="shared" si="55"/>
        <v>60W Spot</v>
      </c>
      <c r="D141" t="str">
        <f t="shared" si="56"/>
        <v>60W Spot</v>
      </c>
      <c r="E141" t="str">
        <f t="shared" si="57"/>
        <v>60W</v>
      </c>
      <c r="F141" t="str">
        <f t="shared" si="46"/>
        <v>60W</v>
      </c>
      <c r="G141" t="str">
        <f t="shared" si="47"/>
        <v>60W</v>
      </c>
      <c r="H141" t="str">
        <f t="shared" si="58"/>
        <v>60Вт</v>
      </c>
      <c r="I141" t="str">
        <f t="shared" si="51"/>
        <v>60</v>
      </c>
      <c r="J141" t="str">
        <f t="shared" si="59"/>
        <v>60</v>
      </c>
      <c r="K141" t="str">
        <f t="shared" si="60"/>
        <v>P865355</v>
      </c>
      <c r="L141" t="str">
        <f>LOOKUP(,-SEARCH(" "&amp;Switches!$A$2:'Switches'!$A$1000&amp;" "," "&amp;TRIM(B141)&amp;" "),Switches!$A$2:'Switches'!$A$1000)</f>
        <v>Aveplane</v>
      </c>
      <c r="M141" t="str">
        <f>IFERROR(LOOKUP(,-SEARCH(" "&amp;Switches!$B$2:'Switches'!$B$1000&amp;" "," "&amp;C141&amp;" "),Switches!$B$2:'Switches'!$B$1000), "")</f>
        <v/>
      </c>
      <c r="N141" t="str">
        <f>LOOKUP(,-SEARCH(" "&amp;Switches!$C$2:'Switches'!$C$1000&amp;" "," "&amp;TRIM(B141)&amp;" "),Switches!$C$2:'Switches'!$C$1000)</f>
        <v>Spot</v>
      </c>
      <c r="O141" t="str">
        <f t="shared" si="61"/>
        <v>Spot.ies</v>
      </c>
      <c r="P141">
        <v>3000</v>
      </c>
      <c r="Q141">
        <v>24</v>
      </c>
      <c r="R141" s="7" t="str">
        <f t="shared" si="53"/>
        <v>60</v>
      </c>
      <c r="S141">
        <v>217</v>
      </c>
      <c r="T141">
        <f t="shared" si="62"/>
        <v>5208</v>
      </c>
      <c r="U141" t="str">
        <f>IF(ISTEXT(LOOKUP(,-SEARCH(" "&amp;Switches!$K$2:'Switches'!$K$60&amp;" "," "&amp;D141&amp;" "),Switches!$K$2:'Switches'!$K$60)), LOOKUP(,-SEARCH(" "&amp;Switches!$K$2:'Switches'!$K$60&amp;" "," "&amp;D141&amp;" "),Switches!$K$2:'Switches'!$K$60),"")</f>
        <v/>
      </c>
      <c r="V141" t="str">
        <f>IFERROR(LOOKUP(,-SEARCH(" "&amp;Switches!$L$2:'Switches'!$L$1000&amp;" "," "&amp;F141&amp;" "),Switches!$L$2:'Switches'!$L$1000),"")</f>
        <v/>
      </c>
      <c r="W141" t="str">
        <f>IFERROR(LOOKUP(,-SEARCH(" "&amp;Switches!$M$2:'Switches'!$M$1000&amp;" "," "&amp;L141&amp;" "),Switches!$M$2:'Switches'!$M$1000),"")</f>
        <v/>
      </c>
      <c r="X141">
        <v>0.05</v>
      </c>
      <c r="Y141">
        <v>0.05</v>
      </c>
      <c r="Z141">
        <v>0.05</v>
      </c>
      <c r="AA141">
        <v>2</v>
      </c>
      <c r="AB141">
        <v>2</v>
      </c>
      <c r="AC141">
        <v>0</v>
      </c>
    </row>
    <row r="142" spans="1:29" x14ac:dyDescent="0.25">
      <c r="A142" s="1" t="s">
        <v>304</v>
      </c>
      <c r="B142" s="1" t="s">
        <v>305</v>
      </c>
      <c r="C142" t="str">
        <f t="shared" si="55"/>
        <v>60W Medium</v>
      </c>
      <c r="D142" t="str">
        <f t="shared" si="56"/>
        <v>60W Medium</v>
      </c>
      <c r="E142" t="str">
        <f t="shared" si="57"/>
        <v>60W</v>
      </c>
      <c r="F142" t="str">
        <f t="shared" si="46"/>
        <v>60W</v>
      </c>
      <c r="G142" t="str">
        <f t="shared" si="47"/>
        <v>60W</v>
      </c>
      <c r="H142" t="str">
        <f t="shared" si="58"/>
        <v>60Вт</v>
      </c>
      <c r="I142" t="str">
        <f t="shared" si="51"/>
        <v>60</v>
      </c>
      <c r="J142" t="str">
        <f t="shared" si="59"/>
        <v>60</v>
      </c>
      <c r="K142" t="str">
        <f t="shared" si="60"/>
        <v>P865356</v>
      </c>
      <c r="L142" t="str">
        <f>LOOKUP(,-SEARCH(" "&amp;Switches!$A$2:'Switches'!$A$1000&amp;" "," "&amp;TRIM(B142)&amp;" "),Switches!$A$2:'Switches'!$A$1000)</f>
        <v>Aveplane</v>
      </c>
      <c r="M142" t="str">
        <f>IFERROR(LOOKUP(,-SEARCH(" "&amp;Switches!$B$2:'Switches'!$B$1000&amp;" "," "&amp;C142&amp;" "),Switches!$B$2:'Switches'!$B$1000), "")</f>
        <v/>
      </c>
      <c r="N142" t="str">
        <f>LOOKUP(,-SEARCH(" "&amp;Switches!$C$2:'Switches'!$C$1000&amp;" "," "&amp;TRIM(B142)&amp;" "),Switches!$C$2:'Switches'!$C$1000)</f>
        <v>Medium</v>
      </c>
      <c r="O142" t="str">
        <f t="shared" si="61"/>
        <v>Medium.ies</v>
      </c>
      <c r="P142">
        <v>3000</v>
      </c>
      <c r="Q142">
        <v>24</v>
      </c>
      <c r="R142" s="7" t="str">
        <f t="shared" si="53"/>
        <v>60</v>
      </c>
      <c r="S142">
        <v>217</v>
      </c>
      <c r="T142">
        <f t="shared" si="62"/>
        <v>5208</v>
      </c>
      <c r="U142" t="str">
        <f>IF(ISTEXT(LOOKUP(,-SEARCH(" "&amp;Switches!$K$2:'Switches'!$K$60&amp;" "," "&amp;D142&amp;" "),Switches!$K$2:'Switches'!$K$60)), LOOKUP(,-SEARCH(" "&amp;Switches!$K$2:'Switches'!$K$60&amp;" "," "&amp;D142&amp;" "),Switches!$K$2:'Switches'!$K$60),"")</f>
        <v/>
      </c>
      <c r="V142" t="str">
        <f>IFERROR(LOOKUP(,-SEARCH(" "&amp;Switches!$L$2:'Switches'!$L$1000&amp;" "," "&amp;F142&amp;" "),Switches!$L$2:'Switches'!$L$1000),"")</f>
        <v/>
      </c>
      <c r="W142" t="str">
        <f>IFERROR(LOOKUP(,-SEARCH(" "&amp;Switches!$M$2:'Switches'!$M$1000&amp;" "," "&amp;L142&amp;" "),Switches!$M$2:'Switches'!$M$1000),"")</f>
        <v/>
      </c>
      <c r="X142">
        <v>0.05</v>
      </c>
      <c r="Y142">
        <v>0.05</v>
      </c>
      <c r="Z142">
        <v>0.05</v>
      </c>
      <c r="AA142">
        <v>2</v>
      </c>
      <c r="AB142">
        <v>2</v>
      </c>
      <c r="AC142">
        <v>0</v>
      </c>
    </row>
    <row r="143" spans="1:29" x14ac:dyDescent="0.25">
      <c r="A143" s="1" t="s">
        <v>306</v>
      </c>
      <c r="B143" s="1" t="s">
        <v>307</v>
      </c>
      <c r="C143" t="str">
        <f t="shared" si="55"/>
        <v>60W Flood</v>
      </c>
      <c r="D143" t="str">
        <f t="shared" si="56"/>
        <v>60W Flood</v>
      </c>
      <c r="E143" t="str">
        <f t="shared" si="57"/>
        <v>60W</v>
      </c>
      <c r="F143" t="str">
        <f t="shared" si="46"/>
        <v>60W</v>
      </c>
      <c r="G143" t="str">
        <f t="shared" si="47"/>
        <v>60W</v>
      </c>
      <c r="H143" t="str">
        <f t="shared" si="58"/>
        <v>60Вт</v>
      </c>
      <c r="I143" t="str">
        <f t="shared" si="51"/>
        <v>60</v>
      </c>
      <c r="J143" t="str">
        <f t="shared" si="59"/>
        <v>60</v>
      </c>
      <c r="K143" t="str">
        <f t="shared" si="60"/>
        <v>P865357</v>
      </c>
      <c r="L143" t="str">
        <f>LOOKUP(,-SEARCH(" "&amp;Switches!$A$2:'Switches'!$A$1000&amp;" "," "&amp;TRIM(B143)&amp;" "),Switches!$A$2:'Switches'!$A$1000)</f>
        <v>Aveplane</v>
      </c>
      <c r="M143" t="str">
        <f>IFERROR(LOOKUP(,-SEARCH(" "&amp;Switches!$B$2:'Switches'!$B$1000&amp;" "," "&amp;C143&amp;" "),Switches!$B$2:'Switches'!$B$1000), "")</f>
        <v/>
      </c>
      <c r="N143" t="str">
        <f>LOOKUP(,-SEARCH(" "&amp;Switches!$C$2:'Switches'!$C$1000&amp;" "," "&amp;TRIM(B143)&amp;" "),Switches!$C$2:'Switches'!$C$1000)</f>
        <v>Flood</v>
      </c>
      <c r="O143" t="str">
        <f t="shared" si="61"/>
        <v>Flood.ies</v>
      </c>
      <c r="P143">
        <v>3000</v>
      </c>
      <c r="Q143">
        <v>24</v>
      </c>
      <c r="R143" s="7" t="str">
        <f t="shared" si="53"/>
        <v>60</v>
      </c>
      <c r="S143">
        <v>217</v>
      </c>
      <c r="T143">
        <f t="shared" si="62"/>
        <v>5208</v>
      </c>
      <c r="U143" t="str">
        <f>IF(ISTEXT(LOOKUP(,-SEARCH(" "&amp;Switches!$K$2:'Switches'!$K$60&amp;" "," "&amp;D143&amp;" "),Switches!$K$2:'Switches'!$K$60)), LOOKUP(,-SEARCH(" "&amp;Switches!$K$2:'Switches'!$K$60&amp;" "," "&amp;D143&amp;" "),Switches!$K$2:'Switches'!$K$60),"")</f>
        <v/>
      </c>
      <c r="V143" t="str">
        <f>IFERROR(LOOKUP(,-SEARCH(" "&amp;Switches!$L$2:'Switches'!$L$1000&amp;" "," "&amp;F143&amp;" "),Switches!$L$2:'Switches'!$L$1000),"")</f>
        <v/>
      </c>
      <c r="W143" t="str">
        <f>IFERROR(LOOKUP(,-SEARCH(" "&amp;Switches!$M$2:'Switches'!$M$1000&amp;" "," "&amp;L143&amp;" "),Switches!$M$2:'Switches'!$M$1000),"")</f>
        <v/>
      </c>
      <c r="X143">
        <v>0.05</v>
      </c>
      <c r="Y143">
        <v>0.05</v>
      </c>
      <c r="Z143">
        <v>0.05</v>
      </c>
      <c r="AA143">
        <v>2</v>
      </c>
      <c r="AB143">
        <v>2</v>
      </c>
      <c r="AC143">
        <v>0</v>
      </c>
    </row>
    <row r="144" spans="1:29" x14ac:dyDescent="0.25">
      <c r="A144" s="1" t="s">
        <v>308</v>
      </c>
      <c r="B144" s="1" t="s">
        <v>309</v>
      </c>
      <c r="C144" t="str">
        <f t="shared" si="55"/>
        <v>60W Wide</v>
      </c>
      <c r="D144" t="str">
        <f t="shared" si="56"/>
        <v>60W Wide</v>
      </c>
      <c r="E144" t="str">
        <f t="shared" si="57"/>
        <v>60W</v>
      </c>
      <c r="F144" t="str">
        <f t="shared" si="46"/>
        <v>60W</v>
      </c>
      <c r="G144" t="str">
        <f t="shared" si="47"/>
        <v>60W</v>
      </c>
      <c r="H144" t="str">
        <f t="shared" si="58"/>
        <v>60Вт</v>
      </c>
      <c r="I144" t="str">
        <f t="shared" si="51"/>
        <v>60</v>
      </c>
      <c r="J144" t="str">
        <f t="shared" si="59"/>
        <v>60</v>
      </c>
      <c r="K144" t="str">
        <f t="shared" si="60"/>
        <v>P865358</v>
      </c>
      <c r="L144" t="str">
        <f>LOOKUP(,-SEARCH(" "&amp;Switches!$A$2:'Switches'!$A$1000&amp;" "," "&amp;TRIM(B144)&amp;" "),Switches!$A$2:'Switches'!$A$1000)</f>
        <v>Aveplane</v>
      </c>
      <c r="M144" t="str">
        <f>IFERROR(LOOKUP(,-SEARCH(" "&amp;Switches!$B$2:'Switches'!$B$1000&amp;" "," "&amp;C144&amp;" "),Switches!$B$2:'Switches'!$B$1000), "")</f>
        <v/>
      </c>
      <c r="N144" t="str">
        <f>LOOKUP(,-SEARCH(" "&amp;Switches!$C$2:'Switches'!$C$1000&amp;" "," "&amp;TRIM(B144)&amp;" "),Switches!$C$2:'Switches'!$C$1000)</f>
        <v>Wide</v>
      </c>
      <c r="O144" t="str">
        <f t="shared" si="61"/>
        <v>Wide.ies</v>
      </c>
      <c r="P144">
        <v>3000</v>
      </c>
      <c r="Q144">
        <v>24</v>
      </c>
      <c r="R144" s="7" t="str">
        <f t="shared" si="53"/>
        <v>60</v>
      </c>
      <c r="S144">
        <v>217</v>
      </c>
      <c r="T144">
        <f t="shared" si="62"/>
        <v>5208</v>
      </c>
      <c r="U144" t="str">
        <f>IF(ISTEXT(LOOKUP(,-SEARCH(" "&amp;Switches!$K$2:'Switches'!$K$60&amp;" "," "&amp;D144&amp;" "),Switches!$K$2:'Switches'!$K$60)), LOOKUP(,-SEARCH(" "&amp;Switches!$K$2:'Switches'!$K$60&amp;" "," "&amp;D144&amp;" "),Switches!$K$2:'Switches'!$K$60),"")</f>
        <v/>
      </c>
      <c r="V144" t="str">
        <f>IFERROR(LOOKUP(,-SEARCH(" "&amp;Switches!$L$2:'Switches'!$L$1000&amp;" "," "&amp;F144&amp;" "),Switches!$L$2:'Switches'!$L$1000),"")</f>
        <v/>
      </c>
      <c r="W144" t="str">
        <f>IFERROR(LOOKUP(,-SEARCH(" "&amp;Switches!$M$2:'Switches'!$M$1000&amp;" "," "&amp;L144&amp;" "),Switches!$M$2:'Switches'!$M$1000),"")</f>
        <v/>
      </c>
      <c r="X144">
        <v>0.05</v>
      </c>
      <c r="Y144">
        <v>0.05</v>
      </c>
      <c r="Z144">
        <v>0.05</v>
      </c>
      <c r="AA144">
        <v>2</v>
      </c>
      <c r="AB144">
        <v>2</v>
      </c>
      <c r="AC144">
        <v>0</v>
      </c>
    </row>
    <row r="145" spans="1:29" x14ac:dyDescent="0.25">
      <c r="A145" s="1" t="s">
        <v>310</v>
      </c>
      <c r="B145" s="1" t="s">
        <v>311</v>
      </c>
      <c r="C145" t="str">
        <f t="shared" si="55"/>
        <v>90W SuperSpot</v>
      </c>
      <c r="D145" t="str">
        <f t="shared" si="56"/>
        <v>90W SuperSpot</v>
      </c>
      <c r="E145" t="str">
        <f t="shared" si="57"/>
        <v>90W</v>
      </c>
      <c r="F145" t="str">
        <f t="shared" si="46"/>
        <v>90W</v>
      </c>
      <c r="G145" t="str">
        <f t="shared" si="47"/>
        <v>90W</v>
      </c>
      <c r="H145" t="str">
        <f t="shared" si="58"/>
        <v>90Вт</v>
      </c>
      <c r="I145" t="str">
        <f t="shared" si="51"/>
        <v>90</v>
      </c>
      <c r="J145" t="str">
        <f t="shared" si="59"/>
        <v>90</v>
      </c>
      <c r="K145" t="str">
        <f t="shared" si="60"/>
        <v>P865381</v>
      </c>
      <c r="L145" t="str">
        <f>LOOKUP(,-SEARCH(" "&amp;Switches!$A$2:'Switches'!$A$1000&amp;" "," "&amp;TRIM(B145)&amp;" "),Switches!$A$2:'Switches'!$A$1000)</f>
        <v>Aveplane</v>
      </c>
      <c r="M145" t="str">
        <f>IFERROR(LOOKUP(,-SEARCH(" "&amp;Switches!$B$2:'Switches'!$B$1000&amp;" "," "&amp;C145&amp;" "),Switches!$B$2:'Switches'!$B$1000), "")</f>
        <v/>
      </c>
      <c r="N145" t="str">
        <f>LOOKUP(,-SEARCH(" "&amp;Switches!$C$2:'Switches'!$C$1000&amp;" "," "&amp;TRIM(B145)&amp;" "),Switches!$C$2:'Switches'!$C$1000)</f>
        <v>SuperSpot</v>
      </c>
      <c r="O145" t="str">
        <f t="shared" si="61"/>
        <v>SuperSpot.ies</v>
      </c>
      <c r="P145">
        <v>3000</v>
      </c>
      <c r="Q145">
        <v>36</v>
      </c>
      <c r="R145" s="7" t="str">
        <f t="shared" si="53"/>
        <v>90</v>
      </c>
      <c r="S145">
        <v>217</v>
      </c>
      <c r="T145">
        <f t="shared" si="62"/>
        <v>7812</v>
      </c>
      <c r="U145" t="str">
        <f>IF(ISTEXT(LOOKUP(,-SEARCH(" "&amp;Switches!$K$2:'Switches'!$K$60&amp;" "," "&amp;D145&amp;" "),Switches!$K$2:'Switches'!$K$60)), LOOKUP(,-SEARCH(" "&amp;Switches!$K$2:'Switches'!$K$60&amp;" "," "&amp;D145&amp;" "),Switches!$K$2:'Switches'!$K$60),"")</f>
        <v/>
      </c>
      <c r="V145" t="str">
        <f>IFERROR(LOOKUP(,-SEARCH(" "&amp;Switches!$L$2:'Switches'!$L$1000&amp;" "," "&amp;F145&amp;" "),Switches!$L$2:'Switches'!$L$1000),"")</f>
        <v/>
      </c>
      <c r="W145" t="str">
        <f>IFERROR(LOOKUP(,-SEARCH(" "&amp;Switches!$M$2:'Switches'!$M$1000&amp;" "," "&amp;L145&amp;" "),Switches!$M$2:'Switches'!$M$1000),"")</f>
        <v/>
      </c>
      <c r="X145">
        <v>0.05</v>
      </c>
      <c r="Y145">
        <v>0.05</v>
      </c>
      <c r="Z145">
        <v>0.05</v>
      </c>
      <c r="AA145">
        <v>2</v>
      </c>
      <c r="AB145">
        <v>2</v>
      </c>
      <c r="AC145">
        <v>0</v>
      </c>
    </row>
    <row r="146" spans="1:29" x14ac:dyDescent="0.25">
      <c r="A146" s="1" t="s">
        <v>312</v>
      </c>
      <c r="B146" s="1" t="s">
        <v>313</v>
      </c>
      <c r="C146" t="str">
        <f t="shared" si="55"/>
        <v>90W Spot</v>
      </c>
      <c r="D146" t="str">
        <f t="shared" si="56"/>
        <v>90W Spot</v>
      </c>
      <c r="E146" t="str">
        <f t="shared" si="57"/>
        <v>90W</v>
      </c>
      <c r="F146" t="str">
        <f t="shared" si="46"/>
        <v>90W</v>
      </c>
      <c r="G146" t="str">
        <f t="shared" si="47"/>
        <v>90W</v>
      </c>
      <c r="H146" t="str">
        <f t="shared" si="58"/>
        <v>90Вт</v>
      </c>
      <c r="I146" t="str">
        <f t="shared" si="51"/>
        <v>90</v>
      </c>
      <c r="J146" t="str">
        <f t="shared" si="59"/>
        <v>90</v>
      </c>
      <c r="K146" t="str">
        <f t="shared" si="60"/>
        <v>P865382</v>
      </c>
      <c r="L146" t="str">
        <f>LOOKUP(,-SEARCH(" "&amp;Switches!$A$2:'Switches'!$A$1000&amp;" "," "&amp;TRIM(B146)&amp;" "),Switches!$A$2:'Switches'!$A$1000)</f>
        <v>Aveplane</v>
      </c>
      <c r="M146" t="str">
        <f>IFERROR(LOOKUP(,-SEARCH(" "&amp;Switches!$B$2:'Switches'!$B$1000&amp;" "," "&amp;C146&amp;" "),Switches!$B$2:'Switches'!$B$1000), "")</f>
        <v/>
      </c>
      <c r="N146" t="str">
        <f>LOOKUP(,-SEARCH(" "&amp;Switches!$C$2:'Switches'!$C$1000&amp;" "," "&amp;TRIM(B146)&amp;" "),Switches!$C$2:'Switches'!$C$1000)</f>
        <v>Spot</v>
      </c>
      <c r="O146" t="str">
        <f t="shared" si="61"/>
        <v>Spot.ies</v>
      </c>
      <c r="P146">
        <v>3000</v>
      </c>
      <c r="Q146">
        <v>36</v>
      </c>
      <c r="R146" s="7" t="str">
        <f t="shared" si="53"/>
        <v>90</v>
      </c>
      <c r="S146">
        <v>217</v>
      </c>
      <c r="T146">
        <f t="shared" si="62"/>
        <v>7812</v>
      </c>
      <c r="U146" t="str">
        <f>IF(ISTEXT(LOOKUP(,-SEARCH(" "&amp;Switches!$K$2:'Switches'!$K$60&amp;" "," "&amp;D146&amp;" "),Switches!$K$2:'Switches'!$K$60)), LOOKUP(,-SEARCH(" "&amp;Switches!$K$2:'Switches'!$K$60&amp;" "," "&amp;D146&amp;" "),Switches!$K$2:'Switches'!$K$60),"")</f>
        <v/>
      </c>
      <c r="V146" t="str">
        <f>IFERROR(LOOKUP(,-SEARCH(" "&amp;Switches!$L$2:'Switches'!$L$1000&amp;" "," "&amp;F146&amp;" "),Switches!$L$2:'Switches'!$L$1000),"")</f>
        <v/>
      </c>
      <c r="W146" t="str">
        <f>IFERROR(LOOKUP(,-SEARCH(" "&amp;Switches!$M$2:'Switches'!$M$1000&amp;" "," "&amp;L146&amp;" "),Switches!$M$2:'Switches'!$M$1000),"")</f>
        <v/>
      </c>
      <c r="X146">
        <v>0.05</v>
      </c>
      <c r="Y146">
        <v>0.05</v>
      </c>
      <c r="Z146">
        <v>0.05</v>
      </c>
      <c r="AA146">
        <v>2</v>
      </c>
      <c r="AB146">
        <v>2</v>
      </c>
      <c r="AC146">
        <v>0</v>
      </c>
    </row>
    <row r="147" spans="1:29" x14ac:dyDescent="0.25">
      <c r="A147" s="1" t="s">
        <v>314</v>
      </c>
      <c r="B147" s="1" t="s">
        <v>315</v>
      </c>
      <c r="C147" t="str">
        <f t="shared" si="55"/>
        <v>90W Medium</v>
      </c>
      <c r="D147" t="str">
        <f t="shared" si="56"/>
        <v>90W Medium</v>
      </c>
      <c r="E147" t="str">
        <f t="shared" si="57"/>
        <v>90W</v>
      </c>
      <c r="F147" t="str">
        <f t="shared" si="46"/>
        <v>90W</v>
      </c>
      <c r="G147" t="str">
        <f t="shared" si="47"/>
        <v>90W</v>
      </c>
      <c r="H147" t="str">
        <f t="shared" si="58"/>
        <v>90Вт</v>
      </c>
      <c r="I147" t="str">
        <f t="shared" si="51"/>
        <v>90</v>
      </c>
      <c r="J147" t="str">
        <f t="shared" si="59"/>
        <v>90</v>
      </c>
      <c r="K147" t="str">
        <f t="shared" si="60"/>
        <v>P865383</v>
      </c>
      <c r="L147" t="str">
        <f>LOOKUP(,-SEARCH(" "&amp;Switches!$A$2:'Switches'!$A$1000&amp;" "," "&amp;TRIM(B147)&amp;" "),Switches!$A$2:'Switches'!$A$1000)</f>
        <v>Aveplane</v>
      </c>
      <c r="M147" t="str">
        <f>IFERROR(LOOKUP(,-SEARCH(" "&amp;Switches!$B$2:'Switches'!$B$1000&amp;" "," "&amp;C147&amp;" "),Switches!$B$2:'Switches'!$B$1000), "")</f>
        <v/>
      </c>
      <c r="N147" t="str">
        <f>LOOKUP(,-SEARCH(" "&amp;Switches!$C$2:'Switches'!$C$1000&amp;" "," "&amp;TRIM(B147)&amp;" "),Switches!$C$2:'Switches'!$C$1000)</f>
        <v>Medium</v>
      </c>
      <c r="O147" t="str">
        <f t="shared" si="61"/>
        <v>Medium.ies</v>
      </c>
      <c r="P147">
        <v>3000</v>
      </c>
      <c r="Q147">
        <v>36</v>
      </c>
      <c r="R147" s="7" t="str">
        <f t="shared" si="53"/>
        <v>90</v>
      </c>
      <c r="S147">
        <v>217</v>
      </c>
      <c r="T147">
        <f t="shared" si="62"/>
        <v>7812</v>
      </c>
      <c r="U147" t="str">
        <f>IF(ISTEXT(LOOKUP(,-SEARCH(" "&amp;Switches!$K$2:'Switches'!$K$60&amp;" "," "&amp;D147&amp;" "),Switches!$K$2:'Switches'!$K$60)), LOOKUP(,-SEARCH(" "&amp;Switches!$K$2:'Switches'!$K$60&amp;" "," "&amp;D147&amp;" "),Switches!$K$2:'Switches'!$K$60),"")</f>
        <v/>
      </c>
      <c r="V147" t="str">
        <f>IFERROR(LOOKUP(,-SEARCH(" "&amp;Switches!$L$2:'Switches'!$L$1000&amp;" "," "&amp;F147&amp;" "),Switches!$L$2:'Switches'!$L$1000),"")</f>
        <v/>
      </c>
      <c r="W147" t="str">
        <f>IFERROR(LOOKUP(,-SEARCH(" "&amp;Switches!$M$2:'Switches'!$M$1000&amp;" "," "&amp;L147&amp;" "),Switches!$M$2:'Switches'!$M$1000),"")</f>
        <v/>
      </c>
      <c r="X147">
        <v>0.05</v>
      </c>
      <c r="Y147">
        <v>0.05</v>
      </c>
      <c r="Z147">
        <v>0.05</v>
      </c>
      <c r="AA147">
        <v>2</v>
      </c>
      <c r="AB147">
        <v>2</v>
      </c>
      <c r="AC147">
        <v>0</v>
      </c>
    </row>
    <row r="148" spans="1:29" x14ac:dyDescent="0.25">
      <c r="A148" s="1" t="s">
        <v>316</v>
      </c>
      <c r="B148" s="1" t="s">
        <v>317</v>
      </c>
      <c r="C148" t="str">
        <f t="shared" si="55"/>
        <v>90W Flood</v>
      </c>
      <c r="D148" t="str">
        <f t="shared" si="56"/>
        <v>90W Flood</v>
      </c>
      <c r="E148" t="str">
        <f t="shared" si="57"/>
        <v>90W</v>
      </c>
      <c r="F148" t="str">
        <f t="shared" si="46"/>
        <v>90W</v>
      </c>
      <c r="G148" t="str">
        <f t="shared" si="47"/>
        <v>90W</v>
      </c>
      <c r="H148" t="str">
        <f t="shared" si="58"/>
        <v>90Вт</v>
      </c>
      <c r="I148" t="str">
        <f t="shared" si="51"/>
        <v>90</v>
      </c>
      <c r="J148" t="str">
        <f t="shared" si="59"/>
        <v>90</v>
      </c>
      <c r="K148" t="str">
        <f t="shared" si="60"/>
        <v>P865384</v>
      </c>
      <c r="L148" t="str">
        <f>LOOKUP(,-SEARCH(" "&amp;Switches!$A$2:'Switches'!$A$1000&amp;" "," "&amp;TRIM(B148)&amp;" "),Switches!$A$2:'Switches'!$A$1000)</f>
        <v>Aveplane</v>
      </c>
      <c r="M148" t="str">
        <f>IFERROR(LOOKUP(,-SEARCH(" "&amp;Switches!$B$2:'Switches'!$B$1000&amp;" "," "&amp;C148&amp;" "),Switches!$B$2:'Switches'!$B$1000), "")</f>
        <v/>
      </c>
      <c r="N148" t="str">
        <f>LOOKUP(,-SEARCH(" "&amp;Switches!$C$2:'Switches'!$C$1000&amp;" "," "&amp;TRIM(B148)&amp;" "),Switches!$C$2:'Switches'!$C$1000)</f>
        <v>Flood</v>
      </c>
      <c r="O148" t="str">
        <f t="shared" si="61"/>
        <v>Flood.ies</v>
      </c>
      <c r="P148">
        <v>3000</v>
      </c>
      <c r="Q148">
        <v>36</v>
      </c>
      <c r="R148" s="7" t="str">
        <f t="shared" si="53"/>
        <v>90</v>
      </c>
      <c r="S148">
        <v>217</v>
      </c>
      <c r="T148">
        <f t="shared" si="62"/>
        <v>7812</v>
      </c>
      <c r="U148" t="str">
        <f>IF(ISTEXT(LOOKUP(,-SEARCH(" "&amp;Switches!$K$2:'Switches'!$K$60&amp;" "," "&amp;D148&amp;" "),Switches!$K$2:'Switches'!$K$60)), LOOKUP(,-SEARCH(" "&amp;Switches!$K$2:'Switches'!$K$60&amp;" "," "&amp;D148&amp;" "),Switches!$K$2:'Switches'!$K$60),"")</f>
        <v/>
      </c>
      <c r="V148" t="str">
        <f>IFERROR(LOOKUP(,-SEARCH(" "&amp;Switches!$L$2:'Switches'!$L$1000&amp;" "," "&amp;F148&amp;" "),Switches!$L$2:'Switches'!$L$1000),"")</f>
        <v/>
      </c>
      <c r="W148" t="str">
        <f>IFERROR(LOOKUP(,-SEARCH(" "&amp;Switches!$M$2:'Switches'!$M$1000&amp;" "," "&amp;L148&amp;" "),Switches!$M$2:'Switches'!$M$1000),"")</f>
        <v/>
      </c>
      <c r="X148">
        <v>0.05</v>
      </c>
      <c r="Y148">
        <v>0.05</v>
      </c>
      <c r="Z148">
        <v>0.05</v>
      </c>
      <c r="AA148">
        <v>2</v>
      </c>
      <c r="AB148">
        <v>2</v>
      </c>
      <c r="AC148">
        <v>0</v>
      </c>
    </row>
    <row r="149" spans="1:29" x14ac:dyDescent="0.25">
      <c r="A149" s="1" t="s">
        <v>318</v>
      </c>
      <c r="B149" s="1" t="s">
        <v>319</v>
      </c>
      <c r="C149" t="str">
        <f t="shared" si="55"/>
        <v>90W Wide</v>
      </c>
      <c r="D149" t="str">
        <f t="shared" si="56"/>
        <v>90W Wide</v>
      </c>
      <c r="E149" t="str">
        <f t="shared" si="57"/>
        <v>90W</v>
      </c>
      <c r="F149" t="str">
        <f t="shared" si="46"/>
        <v>90W</v>
      </c>
      <c r="G149" t="str">
        <f t="shared" si="47"/>
        <v>90W</v>
      </c>
      <c r="H149" t="str">
        <f t="shared" si="58"/>
        <v>90Вт</v>
      </c>
      <c r="I149" t="str">
        <f t="shared" si="51"/>
        <v>90</v>
      </c>
      <c r="J149" t="str">
        <f t="shared" si="59"/>
        <v>90</v>
      </c>
      <c r="K149" t="str">
        <f t="shared" si="60"/>
        <v>P865385</v>
      </c>
      <c r="L149" t="str">
        <f>LOOKUP(,-SEARCH(" "&amp;Switches!$A$2:'Switches'!$A$1000&amp;" "," "&amp;TRIM(B149)&amp;" "),Switches!$A$2:'Switches'!$A$1000)</f>
        <v>Aveplane</v>
      </c>
      <c r="M149" t="str">
        <f>IFERROR(LOOKUP(,-SEARCH(" "&amp;Switches!$B$2:'Switches'!$B$1000&amp;" "," "&amp;C149&amp;" "),Switches!$B$2:'Switches'!$B$1000), "")</f>
        <v/>
      </c>
      <c r="N149" t="str">
        <f>LOOKUP(,-SEARCH(" "&amp;Switches!$C$2:'Switches'!$C$1000&amp;" "," "&amp;TRIM(B149)&amp;" "),Switches!$C$2:'Switches'!$C$1000)</f>
        <v>Wide</v>
      </c>
      <c r="O149" t="str">
        <f t="shared" si="61"/>
        <v>Wide.ies</v>
      </c>
      <c r="P149">
        <v>3000</v>
      </c>
      <c r="Q149">
        <v>36</v>
      </c>
      <c r="R149" s="7" t="str">
        <f t="shared" si="53"/>
        <v>90</v>
      </c>
      <c r="S149">
        <v>217</v>
      </c>
      <c r="T149">
        <f t="shared" si="62"/>
        <v>7812</v>
      </c>
      <c r="U149" t="str">
        <f>IF(ISTEXT(LOOKUP(,-SEARCH(" "&amp;Switches!$K$2:'Switches'!$K$60&amp;" "," "&amp;D149&amp;" "),Switches!$K$2:'Switches'!$K$60)), LOOKUP(,-SEARCH(" "&amp;Switches!$K$2:'Switches'!$K$60&amp;" "," "&amp;D149&amp;" "),Switches!$K$2:'Switches'!$K$60),"")</f>
        <v/>
      </c>
      <c r="V149" t="str">
        <f>IFERROR(LOOKUP(,-SEARCH(" "&amp;Switches!$L$2:'Switches'!$L$1000&amp;" "," "&amp;F149&amp;" "),Switches!$L$2:'Switches'!$L$1000),"")</f>
        <v/>
      </c>
      <c r="W149" t="str">
        <f>IFERROR(LOOKUP(,-SEARCH(" "&amp;Switches!$M$2:'Switches'!$M$1000&amp;" "," "&amp;L149&amp;" "),Switches!$M$2:'Switches'!$M$1000),"")</f>
        <v/>
      </c>
      <c r="X149">
        <v>0.05</v>
      </c>
      <c r="Y149">
        <v>0.05</v>
      </c>
      <c r="Z149">
        <v>0.05</v>
      </c>
      <c r="AA149">
        <v>2</v>
      </c>
      <c r="AB149">
        <v>2</v>
      </c>
      <c r="AC149">
        <v>0</v>
      </c>
    </row>
    <row r="150" spans="1:29" x14ac:dyDescent="0.25">
      <c r="A150" s="1" t="s">
        <v>320</v>
      </c>
      <c r="B150" s="1" t="s">
        <v>321</v>
      </c>
      <c r="C150" t="str">
        <f t="shared" si="55"/>
        <v>120W SuperSpot</v>
      </c>
      <c r="D150" t="str">
        <f t="shared" si="56"/>
        <v>120W SuperSpot</v>
      </c>
      <c r="E150" t="str">
        <f t="shared" si="57"/>
        <v>120W</v>
      </c>
      <c r="F150" t="str">
        <f t="shared" si="46"/>
        <v>120W</v>
      </c>
      <c r="G150" t="str">
        <f t="shared" si="47"/>
        <v>120W</v>
      </c>
      <c r="H150" t="str">
        <f t="shared" si="58"/>
        <v>120Вт</v>
      </c>
      <c r="I150" t="str">
        <f t="shared" si="51"/>
        <v>120</v>
      </c>
      <c r="J150" t="str">
        <f t="shared" si="59"/>
        <v>120</v>
      </c>
      <c r="K150" t="str">
        <f t="shared" si="60"/>
        <v>P865388</v>
      </c>
      <c r="L150" t="str">
        <f>LOOKUP(,-SEARCH(" "&amp;Switches!$A$2:'Switches'!$A$1000&amp;" "," "&amp;TRIM(B150)&amp;" "),Switches!$A$2:'Switches'!$A$1000)</f>
        <v>Aveplane</v>
      </c>
      <c r="M150" t="str">
        <f>IFERROR(LOOKUP(,-SEARCH(" "&amp;Switches!$B$2:'Switches'!$B$1000&amp;" "," "&amp;C150&amp;" "),Switches!$B$2:'Switches'!$B$1000), "")</f>
        <v/>
      </c>
      <c r="N150" t="str">
        <f>LOOKUP(,-SEARCH(" "&amp;Switches!$C$2:'Switches'!$C$1000&amp;" "," "&amp;TRIM(B150)&amp;" "),Switches!$C$2:'Switches'!$C$1000)</f>
        <v>SuperSpot</v>
      </c>
      <c r="O150" t="str">
        <f t="shared" si="61"/>
        <v>SuperSpot.ies</v>
      </c>
      <c r="P150">
        <v>3000</v>
      </c>
      <c r="Q150">
        <v>36</v>
      </c>
      <c r="R150" s="7" t="str">
        <f t="shared" si="53"/>
        <v>120</v>
      </c>
      <c r="S150">
        <v>217</v>
      </c>
      <c r="T150">
        <f t="shared" si="62"/>
        <v>7812</v>
      </c>
      <c r="U150" t="str">
        <f>IF(ISTEXT(LOOKUP(,-SEARCH(" "&amp;Switches!$K$2:'Switches'!$K$60&amp;" "," "&amp;D150&amp;" "),Switches!$K$2:'Switches'!$K$60)), LOOKUP(,-SEARCH(" "&amp;Switches!$K$2:'Switches'!$K$60&amp;" "," "&amp;D150&amp;" "),Switches!$K$2:'Switches'!$K$60),"")</f>
        <v/>
      </c>
      <c r="V150" t="str">
        <f>IFERROR(LOOKUP(,-SEARCH(" "&amp;Switches!$L$2:'Switches'!$L$1000&amp;" "," "&amp;F150&amp;" "),Switches!$L$2:'Switches'!$L$1000),"")</f>
        <v/>
      </c>
      <c r="W150" t="str">
        <f>IFERROR(LOOKUP(,-SEARCH(" "&amp;Switches!$M$2:'Switches'!$M$1000&amp;" "," "&amp;L150&amp;" "),Switches!$M$2:'Switches'!$M$1000),"")</f>
        <v/>
      </c>
      <c r="X150">
        <v>0.05</v>
      </c>
      <c r="Y150">
        <v>0.05</v>
      </c>
      <c r="Z150">
        <v>0.05</v>
      </c>
      <c r="AA150">
        <v>2</v>
      </c>
      <c r="AB150">
        <v>2</v>
      </c>
      <c r="AC150">
        <v>0</v>
      </c>
    </row>
    <row r="151" spans="1:29" x14ac:dyDescent="0.25">
      <c r="A151" s="1" t="s">
        <v>322</v>
      </c>
      <c r="B151" s="1" t="s">
        <v>323</v>
      </c>
      <c r="C151" t="str">
        <f t="shared" si="55"/>
        <v>120W Spot</v>
      </c>
      <c r="D151" t="str">
        <f t="shared" si="56"/>
        <v>120W Spot</v>
      </c>
      <c r="E151" t="str">
        <f t="shared" si="57"/>
        <v>120W</v>
      </c>
      <c r="F151" t="str">
        <f t="shared" si="46"/>
        <v>120W</v>
      </c>
      <c r="G151" t="str">
        <f t="shared" si="47"/>
        <v>120W</v>
      </c>
      <c r="H151" t="str">
        <f t="shared" si="58"/>
        <v>120Вт</v>
      </c>
      <c r="I151" t="str">
        <f t="shared" si="51"/>
        <v>120</v>
      </c>
      <c r="J151" t="str">
        <f t="shared" si="59"/>
        <v>120</v>
      </c>
      <c r="K151" t="str">
        <f t="shared" si="60"/>
        <v>P865389</v>
      </c>
      <c r="L151" t="str">
        <f>LOOKUP(,-SEARCH(" "&amp;Switches!$A$2:'Switches'!$A$1000&amp;" "," "&amp;TRIM(B151)&amp;" "),Switches!$A$2:'Switches'!$A$1000)</f>
        <v>Aveplane</v>
      </c>
      <c r="M151" t="str">
        <f>IFERROR(LOOKUP(,-SEARCH(" "&amp;Switches!$B$2:'Switches'!$B$1000&amp;" "," "&amp;C151&amp;" "),Switches!$B$2:'Switches'!$B$1000), "")</f>
        <v/>
      </c>
      <c r="N151" t="str">
        <f>LOOKUP(,-SEARCH(" "&amp;Switches!$C$2:'Switches'!$C$1000&amp;" "," "&amp;TRIM(B151)&amp;" "),Switches!$C$2:'Switches'!$C$1000)</f>
        <v>Spot</v>
      </c>
      <c r="O151" t="str">
        <f t="shared" si="61"/>
        <v>Spot.ies</v>
      </c>
      <c r="P151">
        <v>3000</v>
      </c>
      <c r="Q151">
        <v>48</v>
      </c>
      <c r="R151" s="7" t="str">
        <f t="shared" si="53"/>
        <v>120</v>
      </c>
      <c r="S151">
        <v>217</v>
      </c>
      <c r="T151">
        <f t="shared" si="62"/>
        <v>10416</v>
      </c>
      <c r="U151" t="str">
        <f>IF(ISTEXT(LOOKUP(,-SEARCH(" "&amp;Switches!$K$2:'Switches'!$K$60&amp;" "," "&amp;D151&amp;" "),Switches!$K$2:'Switches'!$K$60)), LOOKUP(,-SEARCH(" "&amp;Switches!$K$2:'Switches'!$K$60&amp;" "," "&amp;D151&amp;" "),Switches!$K$2:'Switches'!$K$60),"")</f>
        <v/>
      </c>
      <c r="V151" t="str">
        <f>IFERROR(LOOKUP(,-SEARCH(" "&amp;Switches!$L$2:'Switches'!$L$1000&amp;" "," "&amp;F151&amp;" "),Switches!$L$2:'Switches'!$L$1000),"")</f>
        <v/>
      </c>
      <c r="W151" t="str">
        <f>IFERROR(LOOKUP(,-SEARCH(" "&amp;Switches!$M$2:'Switches'!$M$1000&amp;" "," "&amp;L151&amp;" "),Switches!$M$2:'Switches'!$M$1000),"")</f>
        <v/>
      </c>
      <c r="X151">
        <v>0.05</v>
      </c>
      <c r="Y151">
        <v>0.05</v>
      </c>
      <c r="Z151">
        <v>0.05</v>
      </c>
      <c r="AA151">
        <v>2</v>
      </c>
      <c r="AB151">
        <v>2</v>
      </c>
      <c r="AC151">
        <v>0</v>
      </c>
    </row>
    <row r="152" spans="1:29" x14ac:dyDescent="0.25">
      <c r="A152" s="1" t="s">
        <v>324</v>
      </c>
      <c r="B152" s="1" t="s">
        <v>325</v>
      </c>
      <c r="C152" t="str">
        <f t="shared" si="55"/>
        <v>120W Medium</v>
      </c>
      <c r="D152" t="str">
        <f t="shared" si="56"/>
        <v>120W Medium</v>
      </c>
      <c r="E152" t="str">
        <f t="shared" si="57"/>
        <v>120W</v>
      </c>
      <c r="F152" t="str">
        <f t="shared" si="46"/>
        <v>120W</v>
      </c>
      <c r="G152" t="str">
        <f t="shared" si="47"/>
        <v>120W</v>
      </c>
      <c r="H152" t="str">
        <f t="shared" si="58"/>
        <v>120Вт</v>
      </c>
      <c r="I152" t="str">
        <f t="shared" si="51"/>
        <v>120</v>
      </c>
      <c r="J152" t="str">
        <f t="shared" si="59"/>
        <v>120</v>
      </c>
      <c r="K152" t="str">
        <f t="shared" si="60"/>
        <v>P865390</v>
      </c>
      <c r="L152" t="str">
        <f>LOOKUP(,-SEARCH(" "&amp;Switches!$A$2:'Switches'!$A$1000&amp;" "," "&amp;TRIM(B152)&amp;" "),Switches!$A$2:'Switches'!$A$1000)</f>
        <v>Aveplane</v>
      </c>
      <c r="M152" t="str">
        <f>IFERROR(LOOKUP(,-SEARCH(" "&amp;Switches!$B$2:'Switches'!$B$1000&amp;" "," "&amp;C152&amp;" "),Switches!$B$2:'Switches'!$B$1000), "")</f>
        <v/>
      </c>
      <c r="N152" t="str">
        <f>LOOKUP(,-SEARCH(" "&amp;Switches!$C$2:'Switches'!$C$1000&amp;" "," "&amp;TRIM(B152)&amp;" "),Switches!$C$2:'Switches'!$C$1000)</f>
        <v>Medium</v>
      </c>
      <c r="O152" t="str">
        <f t="shared" si="61"/>
        <v>Medium.ies</v>
      </c>
      <c r="P152">
        <v>3000</v>
      </c>
      <c r="Q152">
        <v>48</v>
      </c>
      <c r="R152" s="7" t="str">
        <f t="shared" si="53"/>
        <v>120</v>
      </c>
      <c r="S152">
        <v>217</v>
      </c>
      <c r="T152">
        <f t="shared" si="62"/>
        <v>10416</v>
      </c>
      <c r="U152" t="str">
        <f>IF(ISTEXT(LOOKUP(,-SEARCH(" "&amp;Switches!$K$2:'Switches'!$K$60&amp;" "," "&amp;D152&amp;" "),Switches!$K$2:'Switches'!$K$60)), LOOKUP(,-SEARCH(" "&amp;Switches!$K$2:'Switches'!$K$60&amp;" "," "&amp;D152&amp;" "),Switches!$K$2:'Switches'!$K$60),"")</f>
        <v/>
      </c>
      <c r="V152" t="str">
        <f>IFERROR(LOOKUP(,-SEARCH(" "&amp;Switches!$L$2:'Switches'!$L$1000&amp;" "," "&amp;F152&amp;" "),Switches!$L$2:'Switches'!$L$1000),"")</f>
        <v/>
      </c>
      <c r="W152" t="str">
        <f>IFERROR(LOOKUP(,-SEARCH(" "&amp;Switches!$M$2:'Switches'!$M$1000&amp;" "," "&amp;L152&amp;" "),Switches!$M$2:'Switches'!$M$1000),"")</f>
        <v/>
      </c>
      <c r="X152">
        <v>0.05</v>
      </c>
      <c r="Y152">
        <v>0.05</v>
      </c>
      <c r="Z152">
        <v>0.05</v>
      </c>
      <c r="AA152">
        <v>2</v>
      </c>
      <c r="AB152">
        <v>2</v>
      </c>
      <c r="AC152">
        <v>0</v>
      </c>
    </row>
    <row r="153" spans="1:29" x14ac:dyDescent="0.25">
      <c r="A153" s="1" t="s">
        <v>326</v>
      </c>
      <c r="B153" s="1" t="s">
        <v>327</v>
      </c>
      <c r="C153" t="str">
        <f t="shared" si="55"/>
        <v>120W Flood</v>
      </c>
      <c r="D153" t="str">
        <f t="shared" si="56"/>
        <v>120W Flood</v>
      </c>
      <c r="E153" t="str">
        <f t="shared" si="57"/>
        <v>120W</v>
      </c>
      <c r="F153" t="str">
        <f t="shared" si="46"/>
        <v>120W</v>
      </c>
      <c r="G153" t="str">
        <f t="shared" si="47"/>
        <v>120W</v>
      </c>
      <c r="H153" t="str">
        <f t="shared" si="58"/>
        <v>120Вт</v>
      </c>
      <c r="I153" t="str">
        <f t="shared" si="51"/>
        <v>120</v>
      </c>
      <c r="J153" t="str">
        <f t="shared" si="59"/>
        <v>120</v>
      </c>
      <c r="K153" t="str">
        <f t="shared" si="60"/>
        <v>P865391</v>
      </c>
      <c r="L153" t="str">
        <f>LOOKUP(,-SEARCH(" "&amp;Switches!$A$2:'Switches'!$A$1000&amp;" "," "&amp;TRIM(B153)&amp;" "),Switches!$A$2:'Switches'!$A$1000)</f>
        <v>Aveplane</v>
      </c>
      <c r="M153" t="str">
        <f>IFERROR(LOOKUP(,-SEARCH(" "&amp;Switches!$B$2:'Switches'!$B$1000&amp;" "," "&amp;C153&amp;" "),Switches!$B$2:'Switches'!$B$1000), "")</f>
        <v/>
      </c>
      <c r="N153" t="str">
        <f>LOOKUP(,-SEARCH(" "&amp;Switches!$C$2:'Switches'!$C$1000&amp;" "," "&amp;TRIM(B153)&amp;" "),Switches!$C$2:'Switches'!$C$1000)</f>
        <v>Flood</v>
      </c>
      <c r="O153" t="str">
        <f t="shared" si="61"/>
        <v>Flood.ies</v>
      </c>
      <c r="P153">
        <v>3000</v>
      </c>
      <c r="Q153">
        <v>48</v>
      </c>
      <c r="R153" s="7" t="str">
        <f t="shared" si="53"/>
        <v>120</v>
      </c>
      <c r="S153">
        <v>217</v>
      </c>
      <c r="T153">
        <f t="shared" si="62"/>
        <v>10416</v>
      </c>
      <c r="U153" t="str">
        <f>IF(ISTEXT(LOOKUP(,-SEARCH(" "&amp;Switches!$K$2:'Switches'!$K$60&amp;" "," "&amp;D153&amp;" "),Switches!$K$2:'Switches'!$K$60)), LOOKUP(,-SEARCH(" "&amp;Switches!$K$2:'Switches'!$K$60&amp;" "," "&amp;D153&amp;" "),Switches!$K$2:'Switches'!$K$60),"")</f>
        <v/>
      </c>
      <c r="V153" t="str">
        <f>IFERROR(LOOKUP(,-SEARCH(" "&amp;Switches!$L$2:'Switches'!$L$1000&amp;" "," "&amp;F153&amp;" "),Switches!$L$2:'Switches'!$L$1000),"")</f>
        <v/>
      </c>
      <c r="W153" t="str">
        <f>IFERROR(LOOKUP(,-SEARCH(" "&amp;Switches!$M$2:'Switches'!$M$1000&amp;" "," "&amp;L153&amp;" "),Switches!$M$2:'Switches'!$M$1000),"")</f>
        <v/>
      </c>
      <c r="X153">
        <v>0.05</v>
      </c>
      <c r="Y153">
        <v>0.05</v>
      </c>
      <c r="Z153">
        <v>0.05</v>
      </c>
      <c r="AA153">
        <v>2</v>
      </c>
      <c r="AB153">
        <v>2</v>
      </c>
      <c r="AC153">
        <v>0</v>
      </c>
    </row>
    <row r="154" spans="1:29" x14ac:dyDescent="0.25">
      <c r="A154" s="1" t="s">
        <v>328</v>
      </c>
      <c r="B154" s="1" t="s">
        <v>329</v>
      </c>
      <c r="C154" t="str">
        <f t="shared" si="55"/>
        <v>120W Wide</v>
      </c>
      <c r="D154" t="str">
        <f t="shared" si="56"/>
        <v>120W Wide</v>
      </c>
      <c r="E154" t="str">
        <f t="shared" si="57"/>
        <v>120W</v>
      </c>
      <c r="F154" t="str">
        <f t="shared" si="46"/>
        <v>120W</v>
      </c>
      <c r="G154" t="str">
        <f t="shared" si="47"/>
        <v>120W</v>
      </c>
      <c r="H154" t="str">
        <f t="shared" si="58"/>
        <v>120Вт</v>
      </c>
      <c r="I154" t="str">
        <f t="shared" si="51"/>
        <v>120</v>
      </c>
      <c r="J154" t="str">
        <f t="shared" si="59"/>
        <v>120</v>
      </c>
      <c r="K154" t="str">
        <f t="shared" si="60"/>
        <v>P865392</v>
      </c>
      <c r="L154" t="str">
        <f>LOOKUP(,-SEARCH(" "&amp;Switches!$A$2:'Switches'!$A$1000&amp;" "," "&amp;TRIM(B154)&amp;" "),Switches!$A$2:'Switches'!$A$1000)</f>
        <v>Aveplane</v>
      </c>
      <c r="M154" t="str">
        <f>IFERROR(LOOKUP(,-SEARCH(" "&amp;Switches!$B$2:'Switches'!$B$1000&amp;" "," "&amp;C154&amp;" "),Switches!$B$2:'Switches'!$B$1000), "")</f>
        <v/>
      </c>
      <c r="N154" t="str">
        <f>LOOKUP(,-SEARCH(" "&amp;Switches!$C$2:'Switches'!$C$1000&amp;" "," "&amp;TRIM(B154)&amp;" "),Switches!$C$2:'Switches'!$C$1000)</f>
        <v>Wide</v>
      </c>
      <c r="O154" t="str">
        <f t="shared" si="61"/>
        <v>Wide.ies</v>
      </c>
      <c r="P154">
        <v>3000</v>
      </c>
      <c r="Q154">
        <v>48</v>
      </c>
      <c r="R154" s="7" t="str">
        <f t="shared" si="53"/>
        <v>120</v>
      </c>
      <c r="S154">
        <v>217</v>
      </c>
      <c r="T154">
        <f t="shared" si="62"/>
        <v>10416</v>
      </c>
      <c r="U154" t="str">
        <f>IF(ISTEXT(LOOKUP(,-SEARCH(" "&amp;Switches!$K$2:'Switches'!$K$60&amp;" "," "&amp;D154&amp;" "),Switches!$K$2:'Switches'!$K$60)), LOOKUP(,-SEARCH(" "&amp;Switches!$K$2:'Switches'!$K$60&amp;" "," "&amp;D154&amp;" "),Switches!$K$2:'Switches'!$K$60),"")</f>
        <v/>
      </c>
      <c r="V154" t="str">
        <f>IFERROR(LOOKUP(,-SEARCH(" "&amp;Switches!$L$2:'Switches'!$L$1000&amp;" "," "&amp;F154&amp;" "),Switches!$L$2:'Switches'!$L$1000),"")</f>
        <v/>
      </c>
      <c r="W154" t="str">
        <f>IFERROR(LOOKUP(,-SEARCH(" "&amp;Switches!$M$2:'Switches'!$M$1000&amp;" "," "&amp;L154&amp;" "),Switches!$M$2:'Switches'!$M$1000),"")</f>
        <v/>
      </c>
      <c r="X154">
        <v>0.05</v>
      </c>
      <c r="Y154">
        <v>0.05</v>
      </c>
      <c r="Z154">
        <v>0.05</v>
      </c>
      <c r="AA154">
        <v>2</v>
      </c>
      <c r="AB154">
        <v>2</v>
      </c>
      <c r="AC154">
        <v>0</v>
      </c>
    </row>
    <row r="155" spans="1:29" x14ac:dyDescent="0.25">
      <c r="A155" s="1" t="s">
        <v>330</v>
      </c>
      <c r="B155" s="1" t="s">
        <v>331</v>
      </c>
      <c r="C155" t="str">
        <f t="shared" si="55"/>
        <v>180W SuperSpot</v>
      </c>
      <c r="D155" t="str">
        <f t="shared" si="56"/>
        <v>180W SuperSpot</v>
      </c>
      <c r="E155" t="str">
        <f t="shared" si="57"/>
        <v>180W</v>
      </c>
      <c r="F155" t="str">
        <f t="shared" si="46"/>
        <v>180W</v>
      </c>
      <c r="G155" t="str">
        <f t="shared" si="47"/>
        <v>180W</v>
      </c>
      <c r="H155" t="str">
        <f t="shared" si="58"/>
        <v>180Вт</v>
      </c>
      <c r="I155" t="str">
        <f t="shared" si="51"/>
        <v>180</v>
      </c>
      <c r="J155" t="str">
        <f t="shared" si="59"/>
        <v>180</v>
      </c>
      <c r="K155" t="str">
        <f t="shared" si="60"/>
        <v>P865490</v>
      </c>
      <c r="L155" t="str">
        <f>LOOKUP(,-SEARCH(" "&amp;Switches!$A$2:'Switches'!$A$1000&amp;" "," "&amp;TRIM(B155)&amp;" "),Switches!$A$2:'Switches'!$A$1000)</f>
        <v>Aveplane</v>
      </c>
      <c r="M155" t="str">
        <f>IFERROR(LOOKUP(,-SEARCH(" "&amp;Switches!$B$2:'Switches'!$B$1000&amp;" "," "&amp;C155&amp;" "),Switches!$B$2:'Switches'!$B$1000), "")</f>
        <v/>
      </c>
      <c r="N155" t="str">
        <f>LOOKUP(,-SEARCH(" "&amp;Switches!$C$2:'Switches'!$C$1000&amp;" "," "&amp;TRIM(B155)&amp;" "),Switches!$C$2:'Switches'!$C$1000)</f>
        <v>SuperSpot</v>
      </c>
      <c r="O155" t="str">
        <f t="shared" si="61"/>
        <v>SuperSpot.ies</v>
      </c>
      <c r="P155">
        <v>3000</v>
      </c>
      <c r="Q155">
        <v>72</v>
      </c>
      <c r="R155" s="7" t="str">
        <f t="shared" si="53"/>
        <v>180</v>
      </c>
      <c r="S155">
        <v>217</v>
      </c>
      <c r="T155">
        <f t="shared" si="62"/>
        <v>15624</v>
      </c>
      <c r="U155" t="str">
        <f>IF(ISTEXT(LOOKUP(,-SEARCH(" "&amp;Switches!$K$2:'Switches'!$K$60&amp;" "," "&amp;D155&amp;" "),Switches!$K$2:'Switches'!$K$60)), LOOKUP(,-SEARCH(" "&amp;Switches!$K$2:'Switches'!$K$60&amp;" "," "&amp;D155&amp;" "),Switches!$K$2:'Switches'!$K$60),"")</f>
        <v/>
      </c>
      <c r="V155" t="str">
        <f>IFERROR(LOOKUP(,-SEARCH(" "&amp;Switches!$L$2:'Switches'!$L$1000&amp;" "," "&amp;F155&amp;" "),Switches!$L$2:'Switches'!$L$1000),"")</f>
        <v/>
      </c>
      <c r="W155" t="str">
        <f>IFERROR(LOOKUP(,-SEARCH(" "&amp;Switches!$M$2:'Switches'!$M$1000&amp;" "," "&amp;L155&amp;" "),Switches!$M$2:'Switches'!$M$1000),"")</f>
        <v/>
      </c>
      <c r="X155">
        <v>0.05</v>
      </c>
      <c r="Y155">
        <v>0.05</v>
      </c>
      <c r="Z155">
        <v>0.05</v>
      </c>
      <c r="AA155">
        <v>2</v>
      </c>
      <c r="AB155">
        <v>2</v>
      </c>
      <c r="AC155">
        <v>0</v>
      </c>
    </row>
    <row r="156" spans="1:29" x14ac:dyDescent="0.25">
      <c r="A156" s="1" t="s">
        <v>332</v>
      </c>
      <c r="B156" s="1" t="s">
        <v>333</v>
      </c>
      <c r="C156" t="str">
        <f t="shared" si="55"/>
        <v>180W Spot</v>
      </c>
      <c r="D156" t="str">
        <f t="shared" si="56"/>
        <v>180W Spot</v>
      </c>
      <c r="E156" t="str">
        <f t="shared" si="57"/>
        <v>180W</v>
      </c>
      <c r="F156" t="str">
        <f t="shared" si="46"/>
        <v>180W</v>
      </c>
      <c r="G156" t="str">
        <f t="shared" si="47"/>
        <v>180W</v>
      </c>
      <c r="H156" t="str">
        <f t="shared" si="58"/>
        <v>180Вт</v>
      </c>
      <c r="I156" t="str">
        <f t="shared" si="51"/>
        <v>180</v>
      </c>
      <c r="J156" t="str">
        <f t="shared" si="59"/>
        <v>180</v>
      </c>
      <c r="K156" t="str">
        <f t="shared" si="60"/>
        <v>P865491</v>
      </c>
      <c r="L156" t="str">
        <f>LOOKUP(,-SEARCH(" "&amp;Switches!$A$2:'Switches'!$A$1000&amp;" "," "&amp;TRIM(B156)&amp;" "),Switches!$A$2:'Switches'!$A$1000)</f>
        <v>Aveplane</v>
      </c>
      <c r="M156" t="str">
        <f>IFERROR(LOOKUP(,-SEARCH(" "&amp;Switches!$B$2:'Switches'!$B$1000&amp;" "," "&amp;C156&amp;" "),Switches!$B$2:'Switches'!$B$1000), "")</f>
        <v/>
      </c>
      <c r="N156" t="str">
        <f>LOOKUP(,-SEARCH(" "&amp;Switches!$C$2:'Switches'!$C$1000&amp;" "," "&amp;TRIM(B156)&amp;" "),Switches!$C$2:'Switches'!$C$1000)</f>
        <v>Spot</v>
      </c>
      <c r="O156" t="str">
        <f t="shared" si="61"/>
        <v>Spot.ies</v>
      </c>
      <c r="P156">
        <v>3000</v>
      </c>
      <c r="Q156">
        <v>72</v>
      </c>
      <c r="R156" s="7" t="str">
        <f t="shared" si="53"/>
        <v>180</v>
      </c>
      <c r="S156">
        <v>217</v>
      </c>
      <c r="T156">
        <f t="shared" si="62"/>
        <v>15624</v>
      </c>
      <c r="U156" t="str">
        <f>IF(ISTEXT(LOOKUP(,-SEARCH(" "&amp;Switches!$K$2:'Switches'!$K$60&amp;" "," "&amp;D156&amp;" "),Switches!$K$2:'Switches'!$K$60)), LOOKUP(,-SEARCH(" "&amp;Switches!$K$2:'Switches'!$K$60&amp;" "," "&amp;D156&amp;" "),Switches!$K$2:'Switches'!$K$60),"")</f>
        <v/>
      </c>
      <c r="V156" t="str">
        <f>IFERROR(LOOKUP(,-SEARCH(" "&amp;Switches!$L$2:'Switches'!$L$1000&amp;" "," "&amp;F156&amp;" "),Switches!$L$2:'Switches'!$L$1000),"")</f>
        <v/>
      </c>
      <c r="W156" t="str">
        <f>IFERROR(LOOKUP(,-SEARCH(" "&amp;Switches!$M$2:'Switches'!$M$1000&amp;" "," "&amp;L156&amp;" "),Switches!$M$2:'Switches'!$M$1000),"")</f>
        <v/>
      </c>
      <c r="X156">
        <v>0.05</v>
      </c>
      <c r="Y156">
        <v>0.05</v>
      </c>
      <c r="Z156">
        <v>0.05</v>
      </c>
      <c r="AA156">
        <v>2</v>
      </c>
      <c r="AB156">
        <v>2</v>
      </c>
      <c r="AC156">
        <v>0</v>
      </c>
    </row>
    <row r="157" spans="1:29" x14ac:dyDescent="0.25">
      <c r="A157" s="1" t="s">
        <v>334</v>
      </c>
      <c r="B157" s="1" t="s">
        <v>335</v>
      </c>
      <c r="C157" t="str">
        <f t="shared" si="55"/>
        <v>180W Medium</v>
      </c>
      <c r="D157" t="str">
        <f t="shared" si="56"/>
        <v>180W Medium</v>
      </c>
      <c r="E157" t="str">
        <f t="shared" si="57"/>
        <v>180W</v>
      </c>
      <c r="F157" t="str">
        <f t="shared" si="46"/>
        <v>180W</v>
      </c>
      <c r="G157" t="str">
        <f t="shared" si="47"/>
        <v>180W</v>
      </c>
      <c r="H157" t="str">
        <f t="shared" si="58"/>
        <v>180Вт</v>
      </c>
      <c r="I157" t="str">
        <f t="shared" si="51"/>
        <v>180</v>
      </c>
      <c r="J157" t="str">
        <f t="shared" si="59"/>
        <v>180</v>
      </c>
      <c r="K157" t="str">
        <f t="shared" si="60"/>
        <v>P865492</v>
      </c>
      <c r="L157" t="str">
        <f>LOOKUP(,-SEARCH(" "&amp;Switches!$A$2:'Switches'!$A$1000&amp;" "," "&amp;TRIM(B157)&amp;" "),Switches!$A$2:'Switches'!$A$1000)</f>
        <v>Aveplane</v>
      </c>
      <c r="M157" t="str">
        <f>IFERROR(LOOKUP(,-SEARCH(" "&amp;Switches!$B$2:'Switches'!$B$1000&amp;" "," "&amp;C157&amp;" "),Switches!$B$2:'Switches'!$B$1000), "")</f>
        <v/>
      </c>
      <c r="N157" t="str">
        <f>LOOKUP(,-SEARCH(" "&amp;Switches!$C$2:'Switches'!$C$1000&amp;" "," "&amp;TRIM(B157)&amp;" "),Switches!$C$2:'Switches'!$C$1000)</f>
        <v>Medium</v>
      </c>
      <c r="O157" t="str">
        <f t="shared" si="61"/>
        <v>Medium.ies</v>
      </c>
      <c r="P157">
        <v>3000</v>
      </c>
      <c r="Q157">
        <v>72</v>
      </c>
      <c r="R157" s="7" t="str">
        <f t="shared" si="53"/>
        <v>180</v>
      </c>
      <c r="S157">
        <v>217</v>
      </c>
      <c r="T157">
        <f t="shared" si="62"/>
        <v>15624</v>
      </c>
      <c r="U157" t="str">
        <f>IF(ISTEXT(LOOKUP(,-SEARCH(" "&amp;Switches!$K$2:'Switches'!$K$60&amp;" "," "&amp;D157&amp;" "),Switches!$K$2:'Switches'!$K$60)), LOOKUP(,-SEARCH(" "&amp;Switches!$K$2:'Switches'!$K$60&amp;" "," "&amp;D157&amp;" "),Switches!$K$2:'Switches'!$K$60),"")</f>
        <v/>
      </c>
      <c r="V157" t="str">
        <f>IFERROR(LOOKUP(,-SEARCH(" "&amp;Switches!$L$2:'Switches'!$L$1000&amp;" "," "&amp;F157&amp;" "),Switches!$L$2:'Switches'!$L$1000),"")</f>
        <v/>
      </c>
      <c r="W157" t="str">
        <f>IFERROR(LOOKUP(,-SEARCH(" "&amp;Switches!$M$2:'Switches'!$M$1000&amp;" "," "&amp;L157&amp;" "),Switches!$M$2:'Switches'!$M$1000),"")</f>
        <v/>
      </c>
      <c r="X157">
        <v>0.05</v>
      </c>
      <c r="Y157">
        <v>0.05</v>
      </c>
      <c r="Z157">
        <v>0.05</v>
      </c>
      <c r="AA157">
        <v>2</v>
      </c>
      <c r="AB157">
        <v>2</v>
      </c>
      <c r="AC157">
        <v>0</v>
      </c>
    </row>
    <row r="158" spans="1:29" x14ac:dyDescent="0.25">
      <c r="A158" s="1" t="s">
        <v>336</v>
      </c>
      <c r="B158" s="1" t="s">
        <v>337</v>
      </c>
      <c r="C158" t="str">
        <f t="shared" si="55"/>
        <v>180W Flood</v>
      </c>
      <c r="D158" t="str">
        <f t="shared" si="56"/>
        <v>180W Flood</v>
      </c>
      <c r="E158" t="str">
        <f t="shared" si="57"/>
        <v>180W</v>
      </c>
      <c r="F158" t="str">
        <f t="shared" si="46"/>
        <v>180W</v>
      </c>
      <c r="G158" t="str">
        <f t="shared" si="47"/>
        <v>180W</v>
      </c>
      <c r="H158" t="str">
        <f t="shared" si="58"/>
        <v>180Вт</v>
      </c>
      <c r="I158" t="str">
        <f t="shared" si="51"/>
        <v>180</v>
      </c>
      <c r="J158" t="str">
        <f t="shared" si="59"/>
        <v>180</v>
      </c>
      <c r="K158" t="str">
        <f t="shared" si="60"/>
        <v>P865493</v>
      </c>
      <c r="L158" t="str">
        <f>LOOKUP(,-SEARCH(" "&amp;Switches!$A$2:'Switches'!$A$1000&amp;" "," "&amp;TRIM(B158)&amp;" "),Switches!$A$2:'Switches'!$A$1000)</f>
        <v>Aveplane</v>
      </c>
      <c r="M158" t="str">
        <f>IFERROR(LOOKUP(,-SEARCH(" "&amp;Switches!$B$2:'Switches'!$B$1000&amp;" "," "&amp;C158&amp;" "),Switches!$B$2:'Switches'!$B$1000), "")</f>
        <v/>
      </c>
      <c r="N158" t="str">
        <f>LOOKUP(,-SEARCH(" "&amp;Switches!$C$2:'Switches'!$C$1000&amp;" "," "&amp;TRIM(B158)&amp;" "),Switches!$C$2:'Switches'!$C$1000)</f>
        <v>Flood</v>
      </c>
      <c r="O158" t="str">
        <f t="shared" si="61"/>
        <v>Flood.ies</v>
      </c>
      <c r="P158">
        <v>3000</v>
      </c>
      <c r="Q158">
        <v>72</v>
      </c>
      <c r="R158" s="7" t="str">
        <f t="shared" si="53"/>
        <v>180</v>
      </c>
      <c r="S158">
        <v>217</v>
      </c>
      <c r="T158">
        <f t="shared" si="62"/>
        <v>15624</v>
      </c>
      <c r="U158" t="str">
        <f>IF(ISTEXT(LOOKUP(,-SEARCH(" "&amp;Switches!$K$2:'Switches'!$K$60&amp;" "," "&amp;D158&amp;" "),Switches!$K$2:'Switches'!$K$60)), LOOKUP(,-SEARCH(" "&amp;Switches!$K$2:'Switches'!$K$60&amp;" "," "&amp;D158&amp;" "),Switches!$K$2:'Switches'!$K$60),"")</f>
        <v/>
      </c>
      <c r="V158" t="str">
        <f>IFERROR(LOOKUP(,-SEARCH(" "&amp;Switches!$L$2:'Switches'!$L$1000&amp;" "," "&amp;F158&amp;" "),Switches!$L$2:'Switches'!$L$1000),"")</f>
        <v/>
      </c>
      <c r="W158" t="str">
        <f>IFERROR(LOOKUP(,-SEARCH(" "&amp;Switches!$M$2:'Switches'!$M$1000&amp;" "," "&amp;L158&amp;" "),Switches!$M$2:'Switches'!$M$1000),"")</f>
        <v/>
      </c>
      <c r="X158">
        <v>0.05</v>
      </c>
      <c r="Y158">
        <v>0.05</v>
      </c>
      <c r="Z158">
        <v>0.05</v>
      </c>
      <c r="AA158">
        <v>2</v>
      </c>
      <c r="AB158">
        <v>2</v>
      </c>
      <c r="AC158">
        <v>0</v>
      </c>
    </row>
    <row r="159" spans="1:29" x14ac:dyDescent="0.25">
      <c r="A159" s="1" t="s">
        <v>338</v>
      </c>
      <c r="B159" s="1" t="s">
        <v>339</v>
      </c>
      <c r="C159" t="str">
        <f t="shared" si="55"/>
        <v>180W Wide</v>
      </c>
      <c r="D159" t="str">
        <f t="shared" si="56"/>
        <v>180W Wide</v>
      </c>
      <c r="E159" t="str">
        <f t="shared" si="57"/>
        <v>180W</v>
      </c>
      <c r="F159" t="str">
        <f t="shared" si="46"/>
        <v>180W</v>
      </c>
      <c r="G159" t="str">
        <f t="shared" si="47"/>
        <v>180W</v>
      </c>
      <c r="H159" t="str">
        <f t="shared" si="58"/>
        <v>180Вт</v>
      </c>
      <c r="I159" t="str">
        <f t="shared" si="51"/>
        <v>180</v>
      </c>
      <c r="J159" t="str">
        <f t="shared" si="59"/>
        <v>180</v>
      </c>
      <c r="K159" t="str">
        <f t="shared" si="60"/>
        <v>P865494</v>
      </c>
      <c r="L159" t="str">
        <f>LOOKUP(,-SEARCH(" "&amp;Switches!$A$2:'Switches'!$A$1000&amp;" "," "&amp;TRIM(B159)&amp;" "),Switches!$A$2:'Switches'!$A$1000)</f>
        <v>Aveplane</v>
      </c>
      <c r="M159" t="str">
        <f>IFERROR(LOOKUP(,-SEARCH(" "&amp;Switches!$B$2:'Switches'!$B$1000&amp;" "," "&amp;C159&amp;" "),Switches!$B$2:'Switches'!$B$1000), "")</f>
        <v/>
      </c>
      <c r="N159" t="str">
        <f>LOOKUP(,-SEARCH(" "&amp;Switches!$C$2:'Switches'!$C$1000&amp;" "," "&amp;TRIM(B159)&amp;" "),Switches!$C$2:'Switches'!$C$1000)</f>
        <v>Wide</v>
      </c>
      <c r="O159" t="str">
        <f t="shared" si="61"/>
        <v>Wide.ies</v>
      </c>
      <c r="P159">
        <v>3000</v>
      </c>
      <c r="Q159">
        <v>72</v>
      </c>
      <c r="R159" s="7" t="str">
        <f t="shared" si="53"/>
        <v>180</v>
      </c>
      <c r="S159">
        <v>217</v>
      </c>
      <c r="T159">
        <f t="shared" si="62"/>
        <v>15624</v>
      </c>
      <c r="U159" t="str">
        <f>IF(ISTEXT(LOOKUP(,-SEARCH(" "&amp;Switches!$K$2:'Switches'!$K$60&amp;" "," "&amp;D159&amp;" "),Switches!$K$2:'Switches'!$K$60)), LOOKUP(,-SEARCH(" "&amp;Switches!$K$2:'Switches'!$K$60&amp;" "," "&amp;D159&amp;" "),Switches!$K$2:'Switches'!$K$60),"")</f>
        <v/>
      </c>
      <c r="V159" t="str">
        <f>IFERROR(LOOKUP(,-SEARCH(" "&amp;Switches!$L$2:'Switches'!$L$1000&amp;" "," "&amp;F159&amp;" "),Switches!$L$2:'Switches'!$L$1000),"")</f>
        <v/>
      </c>
      <c r="W159" t="str">
        <f>IFERROR(LOOKUP(,-SEARCH(" "&amp;Switches!$M$2:'Switches'!$M$1000&amp;" "," "&amp;L159&amp;" "),Switches!$M$2:'Switches'!$M$1000),"")</f>
        <v/>
      </c>
      <c r="X159">
        <v>0.05</v>
      </c>
      <c r="Y159">
        <v>0.05</v>
      </c>
      <c r="Z159">
        <v>0.05</v>
      </c>
      <c r="AA159">
        <v>2</v>
      </c>
      <c r="AB159">
        <v>2</v>
      </c>
      <c r="AC159">
        <v>0</v>
      </c>
    </row>
    <row r="160" spans="1:29" x14ac:dyDescent="0.25">
      <c r="A160" s="1" t="s">
        <v>340</v>
      </c>
      <c r="B160" s="1" t="s">
        <v>341</v>
      </c>
      <c r="C160" t="str">
        <f t="shared" si="55"/>
        <v>40W SuperSpot</v>
      </c>
      <c r="D160" t="str">
        <f t="shared" si="56"/>
        <v>40W SuperSpot</v>
      </c>
      <c r="E160" t="str">
        <f t="shared" si="57"/>
        <v>40W</v>
      </c>
      <c r="F160" t="str">
        <f t="shared" si="46"/>
        <v>40W</v>
      </c>
      <c r="G160" t="str">
        <f t="shared" si="47"/>
        <v>40W</v>
      </c>
      <c r="H160" t="str">
        <f t="shared" si="58"/>
        <v>40Вт</v>
      </c>
      <c r="I160" t="str">
        <f t="shared" si="51"/>
        <v>40</v>
      </c>
      <c r="J160" t="str">
        <f t="shared" si="59"/>
        <v>40</v>
      </c>
      <c r="K160" t="str">
        <f t="shared" si="60"/>
        <v>P865605</v>
      </c>
      <c r="L160" t="str">
        <f>LOOKUP(,-SEARCH(" "&amp;Switches!$A$2:'Switches'!$A$1000&amp;" "," "&amp;TRIM(B160)&amp;" "),Switches!$A$2:'Switches'!$A$1000)</f>
        <v>Aveplane</v>
      </c>
      <c r="M160" t="str">
        <f>IFERROR(LOOKUP(,-SEARCH(" "&amp;Switches!$B$2:'Switches'!$B$1000&amp;" "," "&amp;C160&amp;" "),Switches!$B$2:'Switches'!$B$1000), "")</f>
        <v/>
      </c>
      <c r="N160" t="str">
        <f>LOOKUP(,-SEARCH(" "&amp;Switches!$C$2:'Switches'!$C$1000&amp;" "," "&amp;TRIM(B160)&amp;" "),Switches!$C$2:'Switches'!$C$1000)</f>
        <v>SuperSpot</v>
      </c>
      <c r="O160" t="str">
        <f t="shared" si="61"/>
        <v>SuperSpot.ies</v>
      </c>
      <c r="P160">
        <v>3000</v>
      </c>
      <c r="Q160">
        <v>24</v>
      </c>
      <c r="R160" s="7" t="str">
        <f t="shared" si="53"/>
        <v>40</v>
      </c>
      <c r="S160">
        <v>217</v>
      </c>
      <c r="T160">
        <f t="shared" si="62"/>
        <v>5208</v>
      </c>
      <c r="U160" t="str">
        <f>IF(ISTEXT(LOOKUP(,-SEARCH(" "&amp;Switches!$K$2:'Switches'!$K$60&amp;" "," "&amp;D160&amp;" "),Switches!$K$2:'Switches'!$K$60)), LOOKUP(,-SEARCH(" "&amp;Switches!$K$2:'Switches'!$K$60&amp;" "," "&amp;D160&amp;" "),Switches!$K$2:'Switches'!$K$60),"")</f>
        <v/>
      </c>
      <c r="V160" t="str">
        <f>IFERROR(LOOKUP(,-SEARCH(" "&amp;Switches!$L$2:'Switches'!$L$1000&amp;" "," "&amp;F160&amp;" "),Switches!$L$2:'Switches'!$L$1000),"")</f>
        <v/>
      </c>
      <c r="W160" t="str">
        <f>IFERROR(LOOKUP(,-SEARCH(" "&amp;Switches!$M$2:'Switches'!$M$1000&amp;" "," "&amp;L160&amp;" "),Switches!$M$2:'Switches'!$M$1000),"")</f>
        <v/>
      </c>
      <c r="X160">
        <v>0.05</v>
      </c>
      <c r="Y160">
        <v>0.05</v>
      </c>
      <c r="Z160">
        <v>0.05</v>
      </c>
      <c r="AA160">
        <v>2</v>
      </c>
      <c r="AB160">
        <v>2</v>
      </c>
      <c r="AC160">
        <v>0</v>
      </c>
    </row>
    <row r="161" spans="1:29" x14ac:dyDescent="0.25">
      <c r="A161" s="1" t="s">
        <v>342</v>
      </c>
      <c r="B161" s="1" t="s">
        <v>343</v>
      </c>
      <c r="C161" t="str">
        <f t="shared" si="55"/>
        <v>40W Spot</v>
      </c>
      <c r="D161" t="str">
        <f t="shared" si="56"/>
        <v>40W Spot</v>
      </c>
      <c r="E161" t="str">
        <f t="shared" si="57"/>
        <v>40W</v>
      </c>
      <c r="F161" t="str">
        <f t="shared" si="46"/>
        <v>40W</v>
      </c>
      <c r="G161" t="str">
        <f t="shared" si="47"/>
        <v>40W</v>
      </c>
      <c r="H161" t="str">
        <f t="shared" si="58"/>
        <v>40Вт</v>
      </c>
      <c r="I161" t="str">
        <f t="shared" si="51"/>
        <v>40</v>
      </c>
      <c r="J161" t="str">
        <f t="shared" si="59"/>
        <v>40</v>
      </c>
      <c r="K161" t="str">
        <f t="shared" si="60"/>
        <v>P865606</v>
      </c>
      <c r="L161" t="str">
        <f>LOOKUP(,-SEARCH(" "&amp;Switches!$A$2:'Switches'!$A$1000&amp;" "," "&amp;TRIM(B161)&amp;" "),Switches!$A$2:'Switches'!$A$1000)</f>
        <v>Aveplane</v>
      </c>
      <c r="M161" t="str">
        <f>IFERROR(LOOKUP(,-SEARCH(" "&amp;Switches!$B$2:'Switches'!$B$1000&amp;" "," "&amp;C161&amp;" "),Switches!$B$2:'Switches'!$B$1000), "")</f>
        <v/>
      </c>
      <c r="N161" t="str">
        <f>LOOKUP(,-SEARCH(" "&amp;Switches!$C$2:'Switches'!$C$1000&amp;" "," "&amp;TRIM(B161)&amp;" "),Switches!$C$2:'Switches'!$C$1000)</f>
        <v>Spot</v>
      </c>
      <c r="O161" t="str">
        <f t="shared" si="61"/>
        <v>Spot.ies</v>
      </c>
      <c r="P161">
        <v>3000</v>
      </c>
      <c r="Q161">
        <v>24</v>
      </c>
      <c r="R161" s="7" t="str">
        <f t="shared" si="53"/>
        <v>40</v>
      </c>
      <c r="S161">
        <v>217</v>
      </c>
      <c r="T161">
        <f t="shared" si="62"/>
        <v>5208</v>
      </c>
      <c r="U161" t="str">
        <f>IF(ISTEXT(LOOKUP(,-SEARCH(" "&amp;Switches!$K$2:'Switches'!$K$60&amp;" "," "&amp;D161&amp;" "),Switches!$K$2:'Switches'!$K$60)), LOOKUP(,-SEARCH(" "&amp;Switches!$K$2:'Switches'!$K$60&amp;" "," "&amp;D161&amp;" "),Switches!$K$2:'Switches'!$K$60),"")</f>
        <v/>
      </c>
      <c r="V161" t="str">
        <f>IFERROR(LOOKUP(,-SEARCH(" "&amp;Switches!$L$2:'Switches'!$L$1000&amp;" "," "&amp;F161&amp;" "),Switches!$L$2:'Switches'!$L$1000),"")</f>
        <v/>
      </c>
      <c r="W161" t="str">
        <f>IFERROR(LOOKUP(,-SEARCH(" "&amp;Switches!$M$2:'Switches'!$M$1000&amp;" "," "&amp;L161&amp;" "),Switches!$M$2:'Switches'!$M$1000),"")</f>
        <v/>
      </c>
      <c r="X161">
        <v>0.05</v>
      </c>
      <c r="Y161">
        <v>0.05</v>
      </c>
      <c r="Z161">
        <v>0.05</v>
      </c>
      <c r="AA161">
        <v>2</v>
      </c>
      <c r="AB161">
        <v>2</v>
      </c>
      <c r="AC161">
        <v>0</v>
      </c>
    </row>
    <row r="162" spans="1:29" x14ac:dyDescent="0.25">
      <c r="A162" s="1" t="s">
        <v>344</v>
      </c>
      <c r="B162" s="1" t="s">
        <v>345</v>
      </c>
      <c r="C162" t="str">
        <f t="shared" si="55"/>
        <v>40W Medium</v>
      </c>
      <c r="D162" t="str">
        <f t="shared" si="56"/>
        <v>40W Medium</v>
      </c>
      <c r="E162" t="str">
        <f t="shared" si="57"/>
        <v>40W</v>
      </c>
      <c r="F162" t="str">
        <f t="shared" si="46"/>
        <v>40W</v>
      </c>
      <c r="G162" t="str">
        <f t="shared" si="47"/>
        <v>40W</v>
      </c>
      <c r="H162" t="str">
        <f t="shared" si="58"/>
        <v>40Вт</v>
      </c>
      <c r="I162" t="str">
        <f t="shared" si="51"/>
        <v>40</v>
      </c>
      <c r="J162" t="str">
        <f t="shared" si="59"/>
        <v>40</v>
      </c>
      <c r="K162" t="str">
        <f t="shared" si="60"/>
        <v>P865607</v>
      </c>
      <c r="L162" t="str">
        <f>LOOKUP(,-SEARCH(" "&amp;Switches!$A$2:'Switches'!$A$1000&amp;" "," "&amp;TRIM(B162)&amp;" "),Switches!$A$2:'Switches'!$A$1000)</f>
        <v>Aveplane</v>
      </c>
      <c r="M162" t="str">
        <f>IFERROR(LOOKUP(,-SEARCH(" "&amp;Switches!$B$2:'Switches'!$B$1000&amp;" "," "&amp;C162&amp;" "),Switches!$B$2:'Switches'!$B$1000), "")</f>
        <v/>
      </c>
      <c r="N162" t="str">
        <f>LOOKUP(,-SEARCH(" "&amp;Switches!$C$2:'Switches'!$C$1000&amp;" "," "&amp;TRIM(B162)&amp;" "),Switches!$C$2:'Switches'!$C$1000)</f>
        <v>Medium</v>
      </c>
      <c r="O162" t="str">
        <f t="shared" si="61"/>
        <v>Medium.ies</v>
      </c>
      <c r="P162">
        <v>3000</v>
      </c>
      <c r="Q162">
        <v>24</v>
      </c>
      <c r="R162" s="7" t="str">
        <f t="shared" si="53"/>
        <v>40</v>
      </c>
      <c r="S162">
        <v>217</v>
      </c>
      <c r="T162">
        <f t="shared" si="62"/>
        <v>5208</v>
      </c>
      <c r="U162" t="str">
        <f>IF(ISTEXT(LOOKUP(,-SEARCH(" "&amp;Switches!$K$2:'Switches'!$K$60&amp;" "," "&amp;D162&amp;" "),Switches!$K$2:'Switches'!$K$60)), LOOKUP(,-SEARCH(" "&amp;Switches!$K$2:'Switches'!$K$60&amp;" "," "&amp;D162&amp;" "),Switches!$K$2:'Switches'!$K$60),"")</f>
        <v/>
      </c>
      <c r="V162" t="str">
        <f>IFERROR(LOOKUP(,-SEARCH(" "&amp;Switches!$L$2:'Switches'!$L$1000&amp;" "," "&amp;F162&amp;" "),Switches!$L$2:'Switches'!$L$1000),"")</f>
        <v/>
      </c>
      <c r="W162" t="str">
        <f>IFERROR(LOOKUP(,-SEARCH(" "&amp;Switches!$M$2:'Switches'!$M$1000&amp;" "," "&amp;L162&amp;" "),Switches!$M$2:'Switches'!$M$1000),"")</f>
        <v/>
      </c>
      <c r="X162">
        <v>0.05</v>
      </c>
      <c r="Y162">
        <v>0.05</v>
      </c>
      <c r="Z162">
        <v>0.05</v>
      </c>
      <c r="AA162">
        <v>2</v>
      </c>
      <c r="AB162">
        <v>2</v>
      </c>
      <c r="AC162">
        <v>0</v>
      </c>
    </row>
    <row r="163" spans="1:29" x14ac:dyDescent="0.25">
      <c r="A163" s="1" t="s">
        <v>346</v>
      </c>
      <c r="B163" s="1" t="s">
        <v>347</v>
      </c>
      <c r="C163" t="str">
        <f t="shared" si="55"/>
        <v>40W Flood</v>
      </c>
      <c r="D163" t="str">
        <f t="shared" si="56"/>
        <v>40W Flood</v>
      </c>
      <c r="E163" t="str">
        <f t="shared" si="57"/>
        <v>40W</v>
      </c>
      <c r="F163" t="str">
        <f t="shared" si="46"/>
        <v>40W</v>
      </c>
      <c r="G163" t="str">
        <f t="shared" si="47"/>
        <v>40W</v>
      </c>
      <c r="H163" t="str">
        <f t="shared" si="58"/>
        <v>40Вт</v>
      </c>
      <c r="I163" t="str">
        <f t="shared" si="51"/>
        <v>40</v>
      </c>
      <c r="J163" t="str">
        <f t="shared" si="59"/>
        <v>40</v>
      </c>
      <c r="K163" t="str">
        <f t="shared" si="60"/>
        <v>P865608</v>
      </c>
      <c r="L163" t="str">
        <f>LOOKUP(,-SEARCH(" "&amp;Switches!$A$2:'Switches'!$A$1000&amp;" "," "&amp;TRIM(B163)&amp;" "),Switches!$A$2:'Switches'!$A$1000)</f>
        <v>Aveplane</v>
      </c>
      <c r="M163" t="str">
        <f>IFERROR(LOOKUP(,-SEARCH(" "&amp;Switches!$B$2:'Switches'!$B$1000&amp;" "," "&amp;C163&amp;" "),Switches!$B$2:'Switches'!$B$1000), "")</f>
        <v/>
      </c>
      <c r="N163" t="str">
        <f>LOOKUP(,-SEARCH(" "&amp;Switches!$C$2:'Switches'!$C$1000&amp;" "," "&amp;TRIM(B163)&amp;" "),Switches!$C$2:'Switches'!$C$1000)</f>
        <v>Flood</v>
      </c>
      <c r="O163" t="str">
        <f t="shared" si="61"/>
        <v>Flood.ies</v>
      </c>
      <c r="P163">
        <v>3000</v>
      </c>
      <c r="Q163">
        <v>24</v>
      </c>
      <c r="R163" s="7" t="str">
        <f t="shared" si="53"/>
        <v>40</v>
      </c>
      <c r="S163">
        <v>217</v>
      </c>
      <c r="T163">
        <f t="shared" si="62"/>
        <v>5208</v>
      </c>
      <c r="U163" t="str">
        <f>IF(ISTEXT(LOOKUP(,-SEARCH(" "&amp;Switches!$K$2:'Switches'!$K$60&amp;" "," "&amp;D163&amp;" "),Switches!$K$2:'Switches'!$K$60)), LOOKUP(,-SEARCH(" "&amp;Switches!$K$2:'Switches'!$K$60&amp;" "," "&amp;D163&amp;" "),Switches!$K$2:'Switches'!$K$60),"")</f>
        <v/>
      </c>
      <c r="V163" t="str">
        <f>IFERROR(LOOKUP(,-SEARCH(" "&amp;Switches!$L$2:'Switches'!$L$1000&amp;" "," "&amp;F163&amp;" "),Switches!$L$2:'Switches'!$L$1000),"")</f>
        <v/>
      </c>
      <c r="W163" t="str">
        <f>IFERROR(LOOKUP(,-SEARCH(" "&amp;Switches!$M$2:'Switches'!$M$1000&amp;" "," "&amp;L163&amp;" "),Switches!$M$2:'Switches'!$M$1000),"")</f>
        <v/>
      </c>
      <c r="X163">
        <v>0.05</v>
      </c>
      <c r="Y163">
        <v>0.05</v>
      </c>
      <c r="Z163">
        <v>0.05</v>
      </c>
      <c r="AA163">
        <v>2</v>
      </c>
      <c r="AB163">
        <v>2</v>
      </c>
      <c r="AC163">
        <v>0</v>
      </c>
    </row>
    <row r="164" spans="1:29" x14ac:dyDescent="0.25">
      <c r="A164" s="1" t="s">
        <v>348</v>
      </c>
      <c r="B164" s="1" t="s">
        <v>349</v>
      </c>
      <c r="C164" t="str">
        <f t="shared" si="55"/>
        <v>40W Wide</v>
      </c>
      <c r="D164" t="str">
        <f t="shared" si="56"/>
        <v>40W Wide</v>
      </c>
      <c r="E164" t="str">
        <f t="shared" si="57"/>
        <v>40W</v>
      </c>
      <c r="F164" t="str">
        <f t="shared" si="46"/>
        <v>40W</v>
      </c>
      <c r="G164" t="str">
        <f t="shared" si="47"/>
        <v>40W</v>
      </c>
      <c r="H164" t="str">
        <f t="shared" si="58"/>
        <v>40Вт</v>
      </c>
      <c r="I164" t="str">
        <f t="shared" si="51"/>
        <v>40</v>
      </c>
      <c r="J164" t="str">
        <f t="shared" si="59"/>
        <v>40</v>
      </c>
      <c r="K164" t="str">
        <f t="shared" si="60"/>
        <v>P865609</v>
      </c>
      <c r="L164" t="str">
        <f>LOOKUP(,-SEARCH(" "&amp;Switches!$A$2:'Switches'!$A$1000&amp;" "," "&amp;TRIM(B164)&amp;" "),Switches!$A$2:'Switches'!$A$1000)</f>
        <v>Aveplane</v>
      </c>
      <c r="M164" t="str">
        <f>IFERROR(LOOKUP(,-SEARCH(" "&amp;Switches!$B$2:'Switches'!$B$1000&amp;" "," "&amp;C164&amp;" "),Switches!$B$2:'Switches'!$B$1000), "")</f>
        <v/>
      </c>
      <c r="N164" t="str">
        <f>LOOKUP(,-SEARCH(" "&amp;Switches!$C$2:'Switches'!$C$1000&amp;" "," "&amp;TRIM(B164)&amp;" "),Switches!$C$2:'Switches'!$C$1000)</f>
        <v>Wide</v>
      </c>
      <c r="O164" t="str">
        <f t="shared" si="61"/>
        <v>Wide.ies</v>
      </c>
      <c r="P164">
        <v>3000</v>
      </c>
      <c r="Q164">
        <v>24</v>
      </c>
      <c r="R164" s="7" t="str">
        <f t="shared" si="53"/>
        <v>40</v>
      </c>
      <c r="S164">
        <v>217</v>
      </c>
      <c r="T164">
        <f t="shared" si="62"/>
        <v>5208</v>
      </c>
      <c r="U164" t="str">
        <f>IF(ISTEXT(LOOKUP(,-SEARCH(" "&amp;Switches!$K$2:'Switches'!$K$60&amp;" "," "&amp;D164&amp;" "),Switches!$K$2:'Switches'!$K$60)), LOOKUP(,-SEARCH(" "&amp;Switches!$K$2:'Switches'!$K$60&amp;" "," "&amp;D164&amp;" "),Switches!$K$2:'Switches'!$K$60),"")</f>
        <v/>
      </c>
      <c r="V164" t="str">
        <f>IFERROR(LOOKUP(,-SEARCH(" "&amp;Switches!$L$2:'Switches'!$L$1000&amp;" "," "&amp;F164&amp;" "),Switches!$L$2:'Switches'!$L$1000),"")</f>
        <v/>
      </c>
      <c r="W164" t="str">
        <f>IFERROR(LOOKUP(,-SEARCH(" "&amp;Switches!$M$2:'Switches'!$M$1000&amp;" "," "&amp;L164&amp;" "),Switches!$M$2:'Switches'!$M$1000),"")</f>
        <v/>
      </c>
      <c r="X164">
        <v>0.05</v>
      </c>
      <c r="Y164">
        <v>0.05</v>
      </c>
      <c r="Z164">
        <v>0.05</v>
      </c>
      <c r="AA164">
        <v>2</v>
      </c>
      <c r="AB164">
        <v>2</v>
      </c>
      <c r="AC164">
        <v>0</v>
      </c>
    </row>
    <row r="165" spans="1:29" x14ac:dyDescent="0.25">
      <c r="A165" s="1" t="s">
        <v>350</v>
      </c>
      <c r="B165" s="1" t="s">
        <v>351</v>
      </c>
      <c r="C165" t="str">
        <f t="shared" si="55"/>
        <v>29W Spot</v>
      </c>
      <c r="D165" t="str">
        <f t="shared" si="56"/>
        <v>29W Spot</v>
      </c>
      <c r="E165" t="str">
        <f t="shared" si="57"/>
        <v>29W</v>
      </c>
      <c r="F165" t="str">
        <f t="shared" si="46"/>
        <v>29W</v>
      </c>
      <c r="G165" t="str">
        <f t="shared" si="47"/>
        <v>29W</v>
      </c>
      <c r="H165" t="str">
        <f t="shared" si="58"/>
        <v>29Вт</v>
      </c>
      <c r="I165" t="str">
        <f t="shared" si="51"/>
        <v>29</v>
      </c>
      <c r="J165" t="str">
        <f t="shared" si="59"/>
        <v>29</v>
      </c>
      <c r="K165" t="str">
        <f t="shared" si="60"/>
        <v>P81041</v>
      </c>
      <c r="L165" t="str">
        <f>LOOKUP(,-SEARCH(" "&amp;Switches!$A$2:'Switches'!$A$1000&amp;" "," "&amp;TRIM(B165)&amp;" "),Switches!$A$2:'Switches'!$A$1000)</f>
        <v>Aveplane Mini</v>
      </c>
      <c r="M165" t="str">
        <f>IFERROR(LOOKUP(,-SEARCH(" "&amp;Switches!$B$2:'Switches'!$B$1000&amp;" "," "&amp;C165&amp;" "),Switches!$B$2:'Switches'!$B$1000), "")</f>
        <v/>
      </c>
      <c r="N165" t="str">
        <f>LOOKUP(,-SEARCH(" "&amp;Switches!$C$2:'Switches'!$C$1000&amp;" "," "&amp;TRIM(B165)&amp;" "),Switches!$C$2:'Switches'!$C$1000)</f>
        <v>Spot</v>
      </c>
      <c r="O165" t="str">
        <f t="shared" si="61"/>
        <v>Spot.ies</v>
      </c>
      <c r="P165">
        <v>3000</v>
      </c>
      <c r="Q165">
        <v>12</v>
      </c>
      <c r="R165" s="7" t="str">
        <f t="shared" si="53"/>
        <v>29</v>
      </c>
      <c r="S165">
        <v>217</v>
      </c>
      <c r="T165">
        <f t="shared" si="62"/>
        <v>2604</v>
      </c>
      <c r="U165" t="str">
        <f>IF(ISTEXT(LOOKUP(,-SEARCH(" "&amp;Switches!$K$2:'Switches'!$K$60&amp;" "," "&amp;D165&amp;" "),Switches!$K$2:'Switches'!$K$60)), LOOKUP(,-SEARCH(" "&amp;Switches!$K$2:'Switches'!$K$60&amp;" "," "&amp;D165&amp;" "),Switches!$K$2:'Switches'!$K$60),"")</f>
        <v/>
      </c>
      <c r="V165" t="str">
        <f>IFERROR(LOOKUP(,-SEARCH(" "&amp;Switches!$L$2:'Switches'!$L$1000&amp;" "," "&amp;F165&amp;" "),Switches!$L$2:'Switches'!$L$1000),"")</f>
        <v/>
      </c>
      <c r="W165" t="str">
        <f>IFERROR(LOOKUP(,-SEARCH(" "&amp;Switches!$M$2:'Switches'!$M$1000&amp;" "," "&amp;L165&amp;" "),Switches!$M$2:'Switches'!$M$1000),"")</f>
        <v/>
      </c>
      <c r="X165">
        <v>0.05</v>
      </c>
      <c r="Y165">
        <v>0.05</v>
      </c>
      <c r="Z165">
        <v>0.05</v>
      </c>
      <c r="AA165">
        <v>2</v>
      </c>
      <c r="AB165">
        <v>2</v>
      </c>
      <c r="AC165">
        <v>0</v>
      </c>
    </row>
    <row r="166" spans="1:29" x14ac:dyDescent="0.25">
      <c r="A166" s="1" t="s">
        <v>352</v>
      </c>
      <c r="B166" s="1" t="s">
        <v>353</v>
      </c>
      <c r="C166" t="str">
        <f t="shared" si="55"/>
        <v>29W Medium</v>
      </c>
      <c r="D166" t="str">
        <f t="shared" si="56"/>
        <v>29W Medium</v>
      </c>
      <c r="E166" t="str">
        <f t="shared" si="57"/>
        <v>29W</v>
      </c>
      <c r="F166" t="str">
        <f t="shared" si="46"/>
        <v>29W</v>
      </c>
      <c r="G166" t="str">
        <f t="shared" si="47"/>
        <v>29W</v>
      </c>
      <c r="H166" t="str">
        <f t="shared" si="58"/>
        <v>29Вт</v>
      </c>
      <c r="I166" t="str">
        <f t="shared" si="51"/>
        <v>29</v>
      </c>
      <c r="J166" t="str">
        <f t="shared" si="59"/>
        <v>29</v>
      </c>
      <c r="K166" t="str">
        <f t="shared" si="60"/>
        <v>P81042</v>
      </c>
      <c r="L166" t="str">
        <f>LOOKUP(,-SEARCH(" "&amp;Switches!$A$2:'Switches'!$A$1000&amp;" "," "&amp;TRIM(B166)&amp;" "),Switches!$A$2:'Switches'!$A$1000)</f>
        <v>Aveplane Mini</v>
      </c>
      <c r="M166" t="str">
        <f>IFERROR(LOOKUP(,-SEARCH(" "&amp;Switches!$B$2:'Switches'!$B$1000&amp;" "," "&amp;C166&amp;" "),Switches!$B$2:'Switches'!$B$1000), "")</f>
        <v/>
      </c>
      <c r="N166" t="str">
        <f>LOOKUP(,-SEARCH(" "&amp;Switches!$C$2:'Switches'!$C$1000&amp;" "," "&amp;TRIM(B166)&amp;" "),Switches!$C$2:'Switches'!$C$1000)</f>
        <v>Medium</v>
      </c>
      <c r="O166" t="str">
        <f t="shared" si="61"/>
        <v>Medium.ies</v>
      </c>
      <c r="P166">
        <v>3000</v>
      </c>
      <c r="Q166">
        <v>12</v>
      </c>
      <c r="R166" s="7" t="str">
        <f t="shared" si="53"/>
        <v>29</v>
      </c>
      <c r="S166">
        <v>217</v>
      </c>
      <c r="T166">
        <f t="shared" si="62"/>
        <v>2604</v>
      </c>
      <c r="U166" t="str">
        <f>IF(ISTEXT(LOOKUP(,-SEARCH(" "&amp;Switches!$K$2:'Switches'!$K$60&amp;" "," "&amp;D166&amp;" "),Switches!$K$2:'Switches'!$K$60)), LOOKUP(,-SEARCH(" "&amp;Switches!$K$2:'Switches'!$K$60&amp;" "," "&amp;D166&amp;" "),Switches!$K$2:'Switches'!$K$60),"")</f>
        <v/>
      </c>
      <c r="V166" t="str">
        <f>IFERROR(LOOKUP(,-SEARCH(" "&amp;Switches!$L$2:'Switches'!$L$1000&amp;" "," "&amp;F166&amp;" "),Switches!$L$2:'Switches'!$L$1000),"")</f>
        <v/>
      </c>
      <c r="W166" t="str">
        <f>IFERROR(LOOKUP(,-SEARCH(" "&amp;Switches!$M$2:'Switches'!$M$1000&amp;" "," "&amp;L166&amp;" "),Switches!$M$2:'Switches'!$M$1000),"")</f>
        <v/>
      </c>
      <c r="X166">
        <v>0.05</v>
      </c>
      <c r="Y166">
        <v>0.05</v>
      </c>
      <c r="Z166">
        <v>0.05</v>
      </c>
      <c r="AA166">
        <v>2</v>
      </c>
      <c r="AB166">
        <v>2</v>
      </c>
      <c r="AC166">
        <v>0</v>
      </c>
    </row>
    <row r="167" spans="1:29" x14ac:dyDescent="0.25">
      <c r="A167" s="1" t="s">
        <v>354</v>
      </c>
      <c r="B167" s="1" t="s">
        <v>355</v>
      </c>
      <c r="C167" t="str">
        <f t="shared" si="55"/>
        <v>29W Flood</v>
      </c>
      <c r="D167" t="str">
        <f t="shared" si="56"/>
        <v>29W Flood</v>
      </c>
      <c r="E167" t="str">
        <f t="shared" si="57"/>
        <v>29W</v>
      </c>
      <c r="F167" t="str">
        <f t="shared" ref="F167:F230" si="63">TRIM(REPLACE(E167,SEARCH(U167,E167),LEN(U167),""))</f>
        <v>29W</v>
      </c>
      <c r="G167" t="str">
        <f t="shared" ref="G167:G230" si="64">TRIM(REPLACE(F167,SEARCH(V167,F167),LEN(V167),""))</f>
        <v>29W</v>
      </c>
      <c r="H167" t="str">
        <f t="shared" si="58"/>
        <v>29Вт</v>
      </c>
      <c r="I167" t="str">
        <f t="shared" si="51"/>
        <v>29</v>
      </c>
      <c r="J167" t="str">
        <f t="shared" si="59"/>
        <v>29</v>
      </c>
      <c r="K167" t="str">
        <f t="shared" si="60"/>
        <v>P81043</v>
      </c>
      <c r="L167" t="str">
        <f>LOOKUP(,-SEARCH(" "&amp;Switches!$A$2:'Switches'!$A$1000&amp;" "," "&amp;TRIM(B167)&amp;" "),Switches!$A$2:'Switches'!$A$1000)</f>
        <v>Aveplane Mini</v>
      </c>
      <c r="M167" t="str">
        <f>IFERROR(LOOKUP(,-SEARCH(" "&amp;Switches!$B$2:'Switches'!$B$1000&amp;" "," "&amp;C167&amp;" "),Switches!$B$2:'Switches'!$B$1000), "")</f>
        <v/>
      </c>
      <c r="N167" t="str">
        <f>LOOKUP(,-SEARCH(" "&amp;Switches!$C$2:'Switches'!$C$1000&amp;" "," "&amp;TRIM(B167)&amp;" "),Switches!$C$2:'Switches'!$C$1000)</f>
        <v>Flood</v>
      </c>
      <c r="O167" t="str">
        <f t="shared" si="61"/>
        <v>Flood.ies</v>
      </c>
      <c r="P167">
        <v>3000</v>
      </c>
      <c r="Q167">
        <v>12</v>
      </c>
      <c r="R167" s="7" t="str">
        <f t="shared" si="53"/>
        <v>29</v>
      </c>
      <c r="S167">
        <v>217</v>
      </c>
      <c r="T167">
        <f t="shared" si="62"/>
        <v>2604</v>
      </c>
      <c r="U167" t="str">
        <f>IF(ISTEXT(LOOKUP(,-SEARCH(" "&amp;Switches!$K$2:'Switches'!$K$60&amp;" "," "&amp;D167&amp;" "),Switches!$K$2:'Switches'!$K$60)), LOOKUP(,-SEARCH(" "&amp;Switches!$K$2:'Switches'!$K$60&amp;" "," "&amp;D167&amp;" "),Switches!$K$2:'Switches'!$K$60),"")</f>
        <v/>
      </c>
      <c r="V167" t="str">
        <f>IFERROR(LOOKUP(,-SEARCH(" "&amp;Switches!$L$2:'Switches'!$L$1000&amp;" "," "&amp;F167&amp;" "),Switches!$L$2:'Switches'!$L$1000),"")</f>
        <v/>
      </c>
      <c r="W167" t="str">
        <f>IFERROR(LOOKUP(,-SEARCH(" "&amp;Switches!$M$2:'Switches'!$M$1000&amp;" "," "&amp;L167&amp;" "),Switches!$M$2:'Switches'!$M$1000),"")</f>
        <v/>
      </c>
      <c r="X167">
        <v>0.05</v>
      </c>
      <c r="Y167">
        <v>0.05</v>
      </c>
      <c r="Z167">
        <v>0.05</v>
      </c>
      <c r="AA167">
        <v>2</v>
      </c>
      <c r="AB167">
        <v>2</v>
      </c>
      <c r="AC167">
        <v>0</v>
      </c>
    </row>
    <row r="168" spans="1:29" x14ac:dyDescent="0.25">
      <c r="A168" s="1" t="s">
        <v>356</v>
      </c>
      <c r="B168" s="1" t="s">
        <v>357</v>
      </c>
      <c r="C168" t="str">
        <f t="shared" si="55"/>
        <v>29W Elliptical</v>
      </c>
      <c r="D168" t="str">
        <f t="shared" si="56"/>
        <v>29W Elliptical</v>
      </c>
      <c r="E168" t="str">
        <f t="shared" si="57"/>
        <v>29W</v>
      </c>
      <c r="F168" t="str">
        <f t="shared" si="63"/>
        <v>29W</v>
      </c>
      <c r="G168" t="str">
        <f t="shared" si="64"/>
        <v>29W</v>
      </c>
      <c r="H168" t="str">
        <f t="shared" si="58"/>
        <v>29Вт</v>
      </c>
      <c r="I168" t="str">
        <f t="shared" ref="I168:I210" si="65">IFERROR(REPLACE(H168,SEARCH("Вт",H168),2,""), H168)</f>
        <v>29</v>
      </c>
      <c r="J168" t="str">
        <f t="shared" si="59"/>
        <v>29</v>
      </c>
      <c r="K168" t="str">
        <f t="shared" si="60"/>
        <v>P81044</v>
      </c>
      <c r="L168" t="str">
        <f>LOOKUP(,-SEARCH(" "&amp;Switches!$A$2:'Switches'!$A$1000&amp;" "," "&amp;TRIM(B168)&amp;" "),Switches!$A$2:'Switches'!$A$1000)</f>
        <v>Aveplane Mini</v>
      </c>
      <c r="M168" t="str">
        <f>IFERROR(LOOKUP(,-SEARCH(" "&amp;Switches!$B$2:'Switches'!$B$1000&amp;" "," "&amp;C168&amp;" "),Switches!$B$2:'Switches'!$B$1000), "")</f>
        <v/>
      </c>
      <c r="N168" t="str">
        <f>LOOKUP(,-SEARCH(" "&amp;Switches!$C$2:'Switches'!$C$1000&amp;" "," "&amp;TRIM(B168)&amp;" "),Switches!$C$2:'Switches'!$C$1000)</f>
        <v>Elliptical</v>
      </c>
      <c r="O168" t="str">
        <f t="shared" si="61"/>
        <v>Elliptical.ies</v>
      </c>
      <c r="P168">
        <v>3000</v>
      </c>
      <c r="Q168">
        <v>12</v>
      </c>
      <c r="R168" s="7" t="str">
        <f t="shared" ref="R168:R210" si="66">J168</f>
        <v>29</v>
      </c>
      <c r="S168">
        <v>217</v>
      </c>
      <c r="T168">
        <f t="shared" si="62"/>
        <v>2604</v>
      </c>
      <c r="U168" t="str">
        <f>IF(ISTEXT(LOOKUP(,-SEARCH(" "&amp;Switches!$K$2:'Switches'!$K$60&amp;" "," "&amp;D168&amp;" "),Switches!$K$2:'Switches'!$K$60)), LOOKUP(,-SEARCH(" "&amp;Switches!$K$2:'Switches'!$K$60&amp;" "," "&amp;D168&amp;" "),Switches!$K$2:'Switches'!$K$60),"")</f>
        <v/>
      </c>
      <c r="V168" t="str">
        <f>IFERROR(LOOKUP(,-SEARCH(" "&amp;Switches!$L$2:'Switches'!$L$1000&amp;" "," "&amp;F168&amp;" "),Switches!$L$2:'Switches'!$L$1000),"")</f>
        <v/>
      </c>
      <c r="W168" t="str">
        <f>IFERROR(LOOKUP(,-SEARCH(" "&amp;Switches!$M$2:'Switches'!$M$1000&amp;" "," "&amp;L168&amp;" "),Switches!$M$2:'Switches'!$M$1000),"")</f>
        <v/>
      </c>
      <c r="X168">
        <v>0.05</v>
      </c>
      <c r="Y168">
        <v>0.05</v>
      </c>
      <c r="Z168">
        <v>0.05</v>
      </c>
      <c r="AA168">
        <v>2</v>
      </c>
      <c r="AB168">
        <v>2</v>
      </c>
      <c r="AC168">
        <v>0</v>
      </c>
    </row>
    <row r="169" spans="1:29" x14ac:dyDescent="0.25">
      <c r="A169" s="1" t="s">
        <v>358</v>
      </c>
      <c r="B169" s="1" t="s">
        <v>359</v>
      </c>
      <c r="C169" t="str">
        <f t="shared" si="55"/>
        <v>15W Spot</v>
      </c>
      <c r="D169" t="str">
        <f t="shared" si="56"/>
        <v>15W Spot</v>
      </c>
      <c r="E169" t="str">
        <f t="shared" si="57"/>
        <v>15W</v>
      </c>
      <c r="F169" t="str">
        <f t="shared" si="63"/>
        <v>15W</v>
      </c>
      <c r="G169" t="str">
        <f t="shared" si="64"/>
        <v>15W</v>
      </c>
      <c r="H169" t="str">
        <f t="shared" si="58"/>
        <v>15Вт</v>
      </c>
      <c r="I169" t="str">
        <f t="shared" si="65"/>
        <v>15</v>
      </c>
      <c r="J169" t="str">
        <f t="shared" si="59"/>
        <v>15</v>
      </c>
      <c r="K169" t="str">
        <f t="shared" si="60"/>
        <v>P81045</v>
      </c>
      <c r="L169" t="str">
        <f>LOOKUP(,-SEARCH(" "&amp;Switches!$A$2:'Switches'!$A$1000&amp;" "," "&amp;TRIM(B169)&amp;" "),Switches!$A$2:'Switches'!$A$1000)</f>
        <v>Aveplane Mini</v>
      </c>
      <c r="M169" t="str">
        <f>IFERROR(LOOKUP(,-SEARCH(" "&amp;Switches!$B$2:'Switches'!$B$1000&amp;" "," "&amp;C169&amp;" "),Switches!$B$2:'Switches'!$B$1000), "")</f>
        <v/>
      </c>
      <c r="N169" t="str">
        <f>LOOKUP(,-SEARCH(" "&amp;Switches!$C$2:'Switches'!$C$1000&amp;" "," "&amp;TRIM(B169)&amp;" "),Switches!$C$2:'Switches'!$C$1000)</f>
        <v>Spot</v>
      </c>
      <c r="O169" t="str">
        <f t="shared" si="61"/>
        <v>Spot.ies</v>
      </c>
      <c r="P169">
        <v>3000</v>
      </c>
      <c r="Q169">
        <v>6</v>
      </c>
      <c r="R169" s="7" t="str">
        <f t="shared" si="66"/>
        <v>15</v>
      </c>
      <c r="S169">
        <v>108</v>
      </c>
      <c r="T169">
        <f t="shared" si="62"/>
        <v>648</v>
      </c>
      <c r="U169" t="str">
        <f>IF(ISTEXT(LOOKUP(,-SEARCH(" "&amp;Switches!$K$2:'Switches'!$K$60&amp;" "," "&amp;D169&amp;" "),Switches!$K$2:'Switches'!$K$60)), LOOKUP(,-SEARCH(" "&amp;Switches!$K$2:'Switches'!$K$60&amp;" "," "&amp;D169&amp;" "),Switches!$K$2:'Switches'!$K$60),"")</f>
        <v/>
      </c>
      <c r="V169" t="str">
        <f>IFERROR(LOOKUP(,-SEARCH(" "&amp;Switches!$L$2:'Switches'!$L$1000&amp;" "," "&amp;F169&amp;" "),Switches!$L$2:'Switches'!$L$1000),"")</f>
        <v/>
      </c>
      <c r="W169" t="str">
        <f>IFERROR(LOOKUP(,-SEARCH(" "&amp;Switches!$M$2:'Switches'!$M$1000&amp;" "," "&amp;L169&amp;" "),Switches!$M$2:'Switches'!$M$1000),"")</f>
        <v/>
      </c>
      <c r="X169">
        <v>0.05</v>
      </c>
      <c r="Y169">
        <v>0.05</v>
      </c>
      <c r="Z169">
        <v>0.05</v>
      </c>
      <c r="AA169">
        <v>2</v>
      </c>
      <c r="AB169">
        <v>2</v>
      </c>
      <c r="AC169">
        <v>0</v>
      </c>
    </row>
    <row r="170" spans="1:29" x14ac:dyDescent="0.25">
      <c r="A170" s="1" t="s">
        <v>360</v>
      </c>
      <c r="B170" s="1" t="s">
        <v>361</v>
      </c>
      <c r="C170" t="str">
        <f t="shared" si="55"/>
        <v>15W Medium</v>
      </c>
      <c r="D170" t="str">
        <f t="shared" si="56"/>
        <v>15W Medium</v>
      </c>
      <c r="E170" t="str">
        <f t="shared" si="57"/>
        <v>15W</v>
      </c>
      <c r="F170" t="str">
        <f t="shared" si="63"/>
        <v>15W</v>
      </c>
      <c r="G170" t="str">
        <f t="shared" si="64"/>
        <v>15W</v>
      </c>
      <c r="H170" t="str">
        <f t="shared" si="58"/>
        <v>15Вт</v>
      </c>
      <c r="I170" t="str">
        <f t="shared" si="65"/>
        <v>15</v>
      </c>
      <c r="J170" t="str">
        <f t="shared" si="59"/>
        <v>15</v>
      </c>
      <c r="K170" t="str">
        <f t="shared" si="60"/>
        <v>P81046</v>
      </c>
      <c r="L170" t="str">
        <f>LOOKUP(,-SEARCH(" "&amp;Switches!$A$2:'Switches'!$A$1000&amp;" "," "&amp;TRIM(B170)&amp;" "),Switches!$A$2:'Switches'!$A$1000)</f>
        <v>Aveplane Mini</v>
      </c>
      <c r="M170" t="str">
        <f>IFERROR(LOOKUP(,-SEARCH(" "&amp;Switches!$B$2:'Switches'!$B$1000&amp;" "," "&amp;C170&amp;" "),Switches!$B$2:'Switches'!$B$1000), "")</f>
        <v/>
      </c>
      <c r="N170" t="str">
        <f>LOOKUP(,-SEARCH(" "&amp;Switches!$C$2:'Switches'!$C$1000&amp;" "," "&amp;TRIM(B170)&amp;" "),Switches!$C$2:'Switches'!$C$1000)</f>
        <v>Medium</v>
      </c>
      <c r="O170" t="str">
        <f t="shared" si="61"/>
        <v>Medium.ies</v>
      </c>
      <c r="P170">
        <v>3000</v>
      </c>
      <c r="Q170">
        <v>6</v>
      </c>
      <c r="R170" s="7" t="str">
        <f t="shared" si="66"/>
        <v>15</v>
      </c>
      <c r="S170">
        <v>108</v>
      </c>
      <c r="T170">
        <f t="shared" si="62"/>
        <v>648</v>
      </c>
      <c r="U170" t="str">
        <f>IF(ISTEXT(LOOKUP(,-SEARCH(" "&amp;Switches!$K$2:'Switches'!$K$60&amp;" "," "&amp;D170&amp;" "),Switches!$K$2:'Switches'!$K$60)), LOOKUP(,-SEARCH(" "&amp;Switches!$K$2:'Switches'!$K$60&amp;" "," "&amp;D170&amp;" "),Switches!$K$2:'Switches'!$K$60),"")</f>
        <v/>
      </c>
      <c r="V170" t="str">
        <f>IFERROR(LOOKUP(,-SEARCH(" "&amp;Switches!$L$2:'Switches'!$L$1000&amp;" "," "&amp;F170&amp;" "),Switches!$L$2:'Switches'!$L$1000),"")</f>
        <v/>
      </c>
      <c r="W170" t="str">
        <f>IFERROR(LOOKUP(,-SEARCH(" "&amp;Switches!$M$2:'Switches'!$M$1000&amp;" "," "&amp;L170&amp;" "),Switches!$M$2:'Switches'!$M$1000),"")</f>
        <v/>
      </c>
      <c r="X170">
        <v>0.05</v>
      </c>
      <c r="Y170">
        <v>0.05</v>
      </c>
      <c r="Z170">
        <v>0.05</v>
      </c>
      <c r="AA170">
        <v>2</v>
      </c>
      <c r="AB170">
        <v>2</v>
      </c>
      <c r="AC170">
        <v>0</v>
      </c>
    </row>
    <row r="171" spans="1:29" x14ac:dyDescent="0.25">
      <c r="A171" s="1" t="s">
        <v>362</v>
      </c>
      <c r="B171" s="1" t="s">
        <v>363</v>
      </c>
      <c r="C171" t="str">
        <f t="shared" si="55"/>
        <v>15W Flood</v>
      </c>
      <c r="D171" t="str">
        <f t="shared" si="56"/>
        <v>15W Flood</v>
      </c>
      <c r="E171" t="str">
        <f t="shared" si="57"/>
        <v>15W</v>
      </c>
      <c r="F171" t="str">
        <f t="shared" si="63"/>
        <v>15W</v>
      </c>
      <c r="G171" t="str">
        <f t="shared" si="64"/>
        <v>15W</v>
      </c>
      <c r="H171" t="str">
        <f t="shared" si="58"/>
        <v>15Вт</v>
      </c>
      <c r="I171" t="str">
        <f t="shared" si="65"/>
        <v>15</v>
      </c>
      <c r="J171" t="str">
        <f t="shared" si="59"/>
        <v>15</v>
      </c>
      <c r="K171" t="str">
        <f t="shared" si="60"/>
        <v>P81047</v>
      </c>
      <c r="L171" t="str">
        <f>LOOKUP(,-SEARCH(" "&amp;Switches!$A$2:'Switches'!$A$1000&amp;" "," "&amp;TRIM(B171)&amp;" "),Switches!$A$2:'Switches'!$A$1000)</f>
        <v>Aveplane Mini</v>
      </c>
      <c r="M171" t="str">
        <f>IFERROR(LOOKUP(,-SEARCH(" "&amp;Switches!$B$2:'Switches'!$B$1000&amp;" "," "&amp;C171&amp;" "),Switches!$B$2:'Switches'!$B$1000), "")</f>
        <v/>
      </c>
      <c r="N171" t="str">
        <f>LOOKUP(,-SEARCH(" "&amp;Switches!$C$2:'Switches'!$C$1000&amp;" "," "&amp;TRIM(B171)&amp;" "),Switches!$C$2:'Switches'!$C$1000)</f>
        <v>Flood</v>
      </c>
      <c r="O171" t="str">
        <f t="shared" si="61"/>
        <v>Flood.ies</v>
      </c>
      <c r="P171">
        <v>3000</v>
      </c>
      <c r="Q171">
        <v>6</v>
      </c>
      <c r="R171" s="7" t="str">
        <f t="shared" si="66"/>
        <v>15</v>
      </c>
      <c r="S171">
        <v>108</v>
      </c>
      <c r="T171">
        <f t="shared" si="62"/>
        <v>648</v>
      </c>
      <c r="U171" t="str">
        <f>IF(ISTEXT(LOOKUP(,-SEARCH(" "&amp;Switches!$K$2:'Switches'!$K$60&amp;" "," "&amp;D171&amp;" "),Switches!$K$2:'Switches'!$K$60)), LOOKUP(,-SEARCH(" "&amp;Switches!$K$2:'Switches'!$K$60&amp;" "," "&amp;D171&amp;" "),Switches!$K$2:'Switches'!$K$60),"")</f>
        <v/>
      </c>
      <c r="V171" t="str">
        <f>IFERROR(LOOKUP(,-SEARCH(" "&amp;Switches!$L$2:'Switches'!$L$1000&amp;" "," "&amp;F171&amp;" "),Switches!$L$2:'Switches'!$L$1000),"")</f>
        <v/>
      </c>
      <c r="W171" t="str">
        <f>IFERROR(LOOKUP(,-SEARCH(" "&amp;Switches!$M$2:'Switches'!$M$1000&amp;" "," "&amp;L171&amp;" "),Switches!$M$2:'Switches'!$M$1000),"")</f>
        <v/>
      </c>
      <c r="X171">
        <v>0.05</v>
      </c>
      <c r="Y171">
        <v>0.05</v>
      </c>
      <c r="Z171">
        <v>0.05</v>
      </c>
      <c r="AA171">
        <v>2</v>
      </c>
      <c r="AB171">
        <v>2</v>
      </c>
      <c r="AC171">
        <v>0</v>
      </c>
    </row>
    <row r="172" spans="1:29" x14ac:dyDescent="0.25">
      <c r="A172" s="1" t="s">
        <v>364</v>
      </c>
      <c r="B172" s="1" t="s">
        <v>365</v>
      </c>
      <c r="C172" t="str">
        <f t="shared" si="55"/>
        <v>15W Elliptical</v>
      </c>
      <c r="D172" t="str">
        <f t="shared" si="56"/>
        <v>15W Elliptical</v>
      </c>
      <c r="E172" t="str">
        <f t="shared" si="57"/>
        <v>15W</v>
      </c>
      <c r="F172" t="str">
        <f t="shared" si="63"/>
        <v>15W</v>
      </c>
      <c r="G172" t="str">
        <f t="shared" si="64"/>
        <v>15W</v>
      </c>
      <c r="H172" t="str">
        <f t="shared" si="58"/>
        <v>15Вт</v>
      </c>
      <c r="I172" t="str">
        <f t="shared" si="65"/>
        <v>15</v>
      </c>
      <c r="J172" t="str">
        <f t="shared" si="59"/>
        <v>15</v>
      </c>
      <c r="K172" t="str">
        <f t="shared" si="60"/>
        <v>P81048</v>
      </c>
      <c r="L172" t="str">
        <f>LOOKUP(,-SEARCH(" "&amp;Switches!$A$2:'Switches'!$A$1000&amp;" "," "&amp;TRIM(B172)&amp;" "),Switches!$A$2:'Switches'!$A$1000)</f>
        <v>Aveplane Mini</v>
      </c>
      <c r="M172" t="str">
        <f>IFERROR(LOOKUP(,-SEARCH(" "&amp;Switches!$B$2:'Switches'!$B$1000&amp;" "," "&amp;C172&amp;" "),Switches!$B$2:'Switches'!$B$1000), "")</f>
        <v/>
      </c>
      <c r="N172" t="str">
        <f>LOOKUP(,-SEARCH(" "&amp;Switches!$C$2:'Switches'!$C$1000&amp;" "," "&amp;TRIM(B172)&amp;" "),Switches!$C$2:'Switches'!$C$1000)</f>
        <v>Elliptical</v>
      </c>
      <c r="O172" t="str">
        <f t="shared" si="61"/>
        <v>Elliptical.ies</v>
      </c>
      <c r="P172">
        <v>3000</v>
      </c>
      <c r="Q172">
        <v>6</v>
      </c>
      <c r="R172" s="7" t="str">
        <f t="shared" si="66"/>
        <v>15</v>
      </c>
      <c r="S172">
        <v>108</v>
      </c>
      <c r="T172">
        <f t="shared" si="62"/>
        <v>648</v>
      </c>
      <c r="U172" t="str">
        <f>IF(ISTEXT(LOOKUP(,-SEARCH(" "&amp;Switches!$K$2:'Switches'!$K$60&amp;" "," "&amp;D172&amp;" "),Switches!$K$2:'Switches'!$K$60)), LOOKUP(,-SEARCH(" "&amp;Switches!$K$2:'Switches'!$K$60&amp;" "," "&amp;D172&amp;" "),Switches!$K$2:'Switches'!$K$60),"")</f>
        <v/>
      </c>
      <c r="V172" t="str">
        <f>IFERROR(LOOKUP(,-SEARCH(" "&amp;Switches!$L$2:'Switches'!$L$1000&amp;" "," "&amp;F172&amp;" "),Switches!$L$2:'Switches'!$L$1000),"")</f>
        <v/>
      </c>
      <c r="W172" t="str">
        <f>IFERROR(LOOKUP(,-SEARCH(" "&amp;Switches!$M$2:'Switches'!$M$1000&amp;" "," "&amp;L172&amp;" "),Switches!$M$2:'Switches'!$M$1000),"")</f>
        <v/>
      </c>
      <c r="X172">
        <v>0.05</v>
      </c>
      <c r="Y172">
        <v>0.05</v>
      </c>
      <c r="Z172">
        <v>0.05</v>
      </c>
      <c r="AA172">
        <v>2</v>
      </c>
      <c r="AB172">
        <v>2</v>
      </c>
      <c r="AC172">
        <v>0</v>
      </c>
    </row>
    <row r="173" spans="1:29" x14ac:dyDescent="0.25">
      <c r="A173" s="1" t="s">
        <v>366</v>
      </c>
      <c r="B173" s="1" t="s">
        <v>367</v>
      </c>
      <c r="C173" t="str">
        <f t="shared" si="55"/>
        <v>29W Diffuse</v>
      </c>
      <c r="D173" t="str">
        <f t="shared" si="56"/>
        <v>29W Diffuse</v>
      </c>
      <c r="E173" t="str">
        <f t="shared" si="57"/>
        <v>29W</v>
      </c>
      <c r="F173" t="str">
        <f t="shared" si="63"/>
        <v>29W</v>
      </c>
      <c r="G173" t="str">
        <f t="shared" si="64"/>
        <v>29W</v>
      </c>
      <c r="H173" t="str">
        <f t="shared" si="58"/>
        <v>29Вт</v>
      </c>
      <c r="I173" t="str">
        <f t="shared" si="65"/>
        <v>29</v>
      </c>
      <c r="J173" t="str">
        <f t="shared" si="59"/>
        <v>29</v>
      </c>
      <c r="K173" t="str">
        <f t="shared" si="60"/>
        <v>P864337</v>
      </c>
      <c r="L173" t="str">
        <f>LOOKUP(,-SEARCH(" "&amp;Switches!$A$2:'Switches'!$A$1000&amp;" "," "&amp;TRIM(B173)&amp;" "),Switches!$A$2:'Switches'!$A$1000)</f>
        <v>Aveplane Mini</v>
      </c>
      <c r="M173" t="str">
        <f>IFERROR(LOOKUP(,-SEARCH(" "&amp;Switches!$B$2:'Switches'!$B$1000&amp;" "," "&amp;C173&amp;" "),Switches!$B$2:'Switches'!$B$1000), "")</f>
        <v/>
      </c>
      <c r="N173" t="str">
        <f>LOOKUP(,-SEARCH(" "&amp;Switches!$C$2:'Switches'!$C$1000&amp;" "," "&amp;TRIM(B173)&amp;" "),Switches!$C$2:'Switches'!$C$1000)</f>
        <v>Diffuse</v>
      </c>
      <c r="O173" t="str">
        <f t="shared" si="61"/>
        <v>Diffuse.ies</v>
      </c>
      <c r="P173">
        <v>3000</v>
      </c>
      <c r="Q173">
        <v>12</v>
      </c>
      <c r="R173" s="7" t="str">
        <f t="shared" si="66"/>
        <v>29</v>
      </c>
      <c r="S173">
        <v>217</v>
      </c>
      <c r="T173">
        <f t="shared" si="62"/>
        <v>2604</v>
      </c>
      <c r="U173" t="str">
        <f>IF(ISTEXT(LOOKUP(,-SEARCH(" "&amp;Switches!$K$2:'Switches'!$K$60&amp;" "," "&amp;D173&amp;" "),Switches!$K$2:'Switches'!$K$60)), LOOKUP(,-SEARCH(" "&amp;Switches!$K$2:'Switches'!$K$60&amp;" "," "&amp;D173&amp;" "),Switches!$K$2:'Switches'!$K$60),"")</f>
        <v/>
      </c>
      <c r="V173" t="str">
        <f>IFERROR(LOOKUP(,-SEARCH(" "&amp;Switches!$L$2:'Switches'!$L$1000&amp;" "," "&amp;F173&amp;" "),Switches!$L$2:'Switches'!$L$1000),"")</f>
        <v/>
      </c>
      <c r="W173" t="str">
        <f>IFERROR(LOOKUP(,-SEARCH(" "&amp;Switches!$M$2:'Switches'!$M$1000&amp;" "," "&amp;L173&amp;" "),Switches!$M$2:'Switches'!$M$1000),"")</f>
        <v/>
      </c>
      <c r="X173">
        <v>0.05</v>
      </c>
      <c r="Y173">
        <v>0.05</v>
      </c>
      <c r="Z173">
        <v>0.05</v>
      </c>
      <c r="AA173">
        <v>2</v>
      </c>
      <c r="AB173">
        <v>2</v>
      </c>
      <c r="AC173">
        <v>0</v>
      </c>
    </row>
    <row r="174" spans="1:29" x14ac:dyDescent="0.25">
      <c r="A174" s="1" t="s">
        <v>368</v>
      </c>
      <c r="B174" s="1" t="s">
        <v>369</v>
      </c>
      <c r="C174" t="str">
        <f t="shared" si="55"/>
        <v>15W Diffuse</v>
      </c>
      <c r="D174" t="str">
        <f t="shared" si="56"/>
        <v>15W Diffuse</v>
      </c>
      <c r="E174" t="str">
        <f t="shared" si="57"/>
        <v>15W</v>
      </c>
      <c r="F174" t="str">
        <f t="shared" si="63"/>
        <v>15W</v>
      </c>
      <c r="G174" t="str">
        <f t="shared" si="64"/>
        <v>15W</v>
      </c>
      <c r="H174" t="str">
        <f t="shared" si="58"/>
        <v>15Вт</v>
      </c>
      <c r="I174" t="str">
        <f t="shared" si="65"/>
        <v>15</v>
      </c>
      <c r="J174" t="str">
        <f t="shared" si="59"/>
        <v>15</v>
      </c>
      <c r="K174" t="str">
        <f t="shared" si="60"/>
        <v>P864338</v>
      </c>
      <c r="L174" t="str">
        <f>LOOKUP(,-SEARCH(" "&amp;Switches!$A$2:'Switches'!$A$1000&amp;" "," "&amp;TRIM(B174)&amp;" "),Switches!$A$2:'Switches'!$A$1000)</f>
        <v>Aveplane Mini</v>
      </c>
      <c r="M174" t="str">
        <f>IFERROR(LOOKUP(,-SEARCH(" "&amp;Switches!$B$2:'Switches'!$B$1000&amp;" "," "&amp;C174&amp;" "),Switches!$B$2:'Switches'!$B$1000), "")</f>
        <v/>
      </c>
      <c r="N174" t="str">
        <f>LOOKUP(,-SEARCH(" "&amp;Switches!$C$2:'Switches'!$C$1000&amp;" "," "&amp;TRIM(B174)&amp;" "),Switches!$C$2:'Switches'!$C$1000)</f>
        <v>Diffuse</v>
      </c>
      <c r="O174" t="str">
        <f t="shared" si="61"/>
        <v>Diffuse.ies</v>
      </c>
      <c r="P174">
        <v>3000</v>
      </c>
      <c r="Q174">
        <v>6</v>
      </c>
      <c r="R174" s="7" t="str">
        <f t="shared" si="66"/>
        <v>15</v>
      </c>
      <c r="S174">
        <v>108</v>
      </c>
      <c r="T174">
        <f t="shared" si="62"/>
        <v>648</v>
      </c>
      <c r="U174" t="str">
        <f>IF(ISTEXT(LOOKUP(,-SEARCH(" "&amp;Switches!$K$2:'Switches'!$K$60&amp;" "," "&amp;D174&amp;" "),Switches!$K$2:'Switches'!$K$60)), LOOKUP(,-SEARCH(" "&amp;Switches!$K$2:'Switches'!$K$60&amp;" "," "&amp;D174&amp;" "),Switches!$K$2:'Switches'!$K$60),"")</f>
        <v/>
      </c>
      <c r="V174" t="str">
        <f>IFERROR(LOOKUP(,-SEARCH(" "&amp;Switches!$L$2:'Switches'!$L$1000&amp;" "," "&amp;F174&amp;" "),Switches!$L$2:'Switches'!$L$1000),"")</f>
        <v/>
      </c>
      <c r="W174" t="str">
        <f>IFERROR(LOOKUP(,-SEARCH(" "&amp;Switches!$M$2:'Switches'!$M$1000&amp;" "," "&amp;L174&amp;" "),Switches!$M$2:'Switches'!$M$1000),"")</f>
        <v/>
      </c>
      <c r="X174">
        <v>0.05</v>
      </c>
      <c r="Y174">
        <v>0.05</v>
      </c>
      <c r="Z174">
        <v>0.05</v>
      </c>
      <c r="AA174">
        <v>2</v>
      </c>
      <c r="AB174">
        <v>2</v>
      </c>
      <c r="AC174">
        <v>0</v>
      </c>
    </row>
    <row r="175" spans="1:29" x14ac:dyDescent="0.25">
      <c r="A175" s="1" t="s">
        <v>370</v>
      </c>
      <c r="B175" s="1" t="s">
        <v>371</v>
      </c>
      <c r="C175" t="str">
        <f t="shared" si="55"/>
        <v>60W SuperSpot DMX-RDM</v>
      </c>
      <c r="D175" t="str">
        <f t="shared" si="56"/>
        <v>60W SuperSpot DMX-RDM</v>
      </c>
      <c r="E175" t="str">
        <f t="shared" si="57"/>
        <v>60W DMX-RDM</v>
      </c>
      <c r="F175" t="str">
        <f t="shared" si="63"/>
        <v>60W</v>
      </c>
      <c r="G175" t="str">
        <f t="shared" si="64"/>
        <v>60W</v>
      </c>
      <c r="H175" t="str">
        <f t="shared" si="58"/>
        <v>60Вт</v>
      </c>
      <c r="I175" t="str">
        <f t="shared" si="65"/>
        <v>60</v>
      </c>
      <c r="J175" t="str">
        <f t="shared" si="59"/>
        <v>60</v>
      </c>
      <c r="K175" t="str">
        <f t="shared" si="60"/>
        <v>P865354</v>
      </c>
      <c r="L175" t="str">
        <f>LOOKUP(,-SEARCH(" "&amp;Switches!$A$2:'Switches'!$A$1000&amp;" "," "&amp;TRIM(B175)&amp;" "),Switches!$A$2:'Switches'!$A$1000)</f>
        <v>Aveplane RGBW</v>
      </c>
      <c r="M175" t="str">
        <f>IFERROR(LOOKUP(,-SEARCH(" "&amp;Switches!$B$2:'Switches'!$B$1000&amp;" "," "&amp;C175&amp;" "),Switches!$B$2:'Switches'!$B$1000), "")</f>
        <v/>
      </c>
      <c r="N175" t="str">
        <f>LOOKUP(,-SEARCH(" "&amp;Switches!$C$2:'Switches'!$C$1000&amp;" "," "&amp;TRIM(B175)&amp;" "),Switches!$C$2:'Switches'!$C$1000)</f>
        <v>SuperSpot</v>
      </c>
      <c r="O175" t="str">
        <f>IF(ISNUMBER(SEARCH("RGBW",B175)), ""&amp;N175&amp;"-"&amp;P175&amp;".ies", N175&amp;".ies")</f>
        <v>SuperSpot-white.ies</v>
      </c>
      <c r="P175" t="s">
        <v>726</v>
      </c>
      <c r="Q175">
        <v>6</v>
      </c>
      <c r="R175" s="7" t="str">
        <f t="shared" si="66"/>
        <v>60</v>
      </c>
      <c r="S175">
        <v>57</v>
      </c>
      <c r="T175">
        <f t="shared" si="62"/>
        <v>342</v>
      </c>
      <c r="U175" t="str">
        <f>IF(ISTEXT(LOOKUP(,-SEARCH(" "&amp;Switches!$K$2:'Switches'!$K$60&amp;" "," "&amp;D175&amp;" "),Switches!$K$2:'Switches'!$K$60)), LOOKUP(,-SEARCH(" "&amp;Switches!$K$2:'Switches'!$K$60&amp;" "," "&amp;D175&amp;" "),Switches!$K$2:'Switches'!$K$60),"")</f>
        <v>DMX-RDM</v>
      </c>
      <c r="V175" t="str">
        <f>IFERROR(LOOKUP(,-SEARCH(" "&amp;Switches!$L$2:'Switches'!$L$1000&amp;" "," "&amp;F175&amp;" "),Switches!$L$2:'Switches'!$L$1000),"")</f>
        <v/>
      </c>
      <c r="W175" t="str">
        <f>IFERROR(LOOKUP(,-SEARCH(" "&amp;Switches!$M$2:'Switches'!$M$1000&amp;" "," "&amp;L175&amp;" "),Switches!$M$2:'Switches'!$M$1000),"")</f>
        <v>RGBW</v>
      </c>
      <c r="X175">
        <v>0.05</v>
      </c>
      <c r="Y175">
        <v>0.05</v>
      </c>
      <c r="Z175">
        <v>0.05</v>
      </c>
      <c r="AA175">
        <v>2</v>
      </c>
      <c r="AB175">
        <v>2</v>
      </c>
      <c r="AC175">
        <v>0</v>
      </c>
    </row>
    <row r="176" spans="1:29" x14ac:dyDescent="0.25">
      <c r="A176" s="1" t="s">
        <v>372</v>
      </c>
      <c r="B176" s="1" t="s">
        <v>373</v>
      </c>
      <c r="C176" t="str">
        <f t="shared" si="55"/>
        <v>60W Spot DMX-RDM</v>
      </c>
      <c r="D176" t="str">
        <f t="shared" si="56"/>
        <v>60W Spot DMX-RDM</v>
      </c>
      <c r="E176" t="str">
        <f t="shared" si="57"/>
        <v>60W DMX-RDM</v>
      </c>
      <c r="F176" t="str">
        <f t="shared" si="63"/>
        <v>60W</v>
      </c>
      <c r="G176" t="str">
        <f t="shared" si="64"/>
        <v>60W</v>
      </c>
      <c r="H176" t="str">
        <f t="shared" si="58"/>
        <v>60Вт</v>
      </c>
      <c r="I176" t="str">
        <f t="shared" si="65"/>
        <v>60</v>
      </c>
      <c r="J176" t="str">
        <f t="shared" si="59"/>
        <v>60</v>
      </c>
      <c r="K176" t="str">
        <f t="shared" si="60"/>
        <v>P865355</v>
      </c>
      <c r="L176" t="str">
        <f>LOOKUP(,-SEARCH(" "&amp;Switches!$A$2:'Switches'!$A$1000&amp;" "," "&amp;TRIM(B176)&amp;" "),Switches!$A$2:'Switches'!$A$1000)</f>
        <v>Aveplane RGBW</v>
      </c>
      <c r="M176" t="str">
        <f>IFERROR(LOOKUP(,-SEARCH(" "&amp;Switches!$B$2:'Switches'!$B$1000&amp;" "," "&amp;C176&amp;" "),Switches!$B$2:'Switches'!$B$1000), "")</f>
        <v/>
      </c>
      <c r="N176" t="str">
        <f>LOOKUP(,-SEARCH(" "&amp;Switches!$C$2:'Switches'!$C$1000&amp;" "," "&amp;TRIM(B176)&amp;" "),Switches!$C$2:'Switches'!$C$1000)</f>
        <v>Spot</v>
      </c>
      <c r="O176" t="str">
        <f t="shared" ref="O176:O198" si="67">IF(ISNUMBER(SEARCH("RGBW",B176)), ""&amp;N176&amp;"-"&amp;P176&amp;".ies", N176&amp;".ies")</f>
        <v>Spot-white.ies</v>
      </c>
      <c r="P176" t="s">
        <v>726</v>
      </c>
      <c r="Q176">
        <v>6</v>
      </c>
      <c r="R176" s="7" t="str">
        <f t="shared" si="66"/>
        <v>60</v>
      </c>
      <c r="S176">
        <v>57</v>
      </c>
      <c r="T176">
        <f t="shared" si="62"/>
        <v>342</v>
      </c>
      <c r="U176" t="str">
        <f>IF(ISTEXT(LOOKUP(,-SEARCH(" "&amp;Switches!$K$2:'Switches'!$K$60&amp;" "," "&amp;D176&amp;" "),Switches!$K$2:'Switches'!$K$60)), LOOKUP(,-SEARCH(" "&amp;Switches!$K$2:'Switches'!$K$60&amp;" "," "&amp;D176&amp;" "),Switches!$K$2:'Switches'!$K$60),"")</f>
        <v>DMX-RDM</v>
      </c>
      <c r="V176" t="str">
        <f>IFERROR(LOOKUP(,-SEARCH(" "&amp;Switches!$L$2:'Switches'!$L$1000&amp;" "," "&amp;F176&amp;" "),Switches!$L$2:'Switches'!$L$1000),"")</f>
        <v/>
      </c>
      <c r="W176" t="str">
        <f>IFERROR(LOOKUP(,-SEARCH(" "&amp;Switches!$M$2:'Switches'!$M$1000&amp;" "," "&amp;L176&amp;" "),Switches!$M$2:'Switches'!$M$1000),"")</f>
        <v>RGBW</v>
      </c>
      <c r="X176">
        <v>0.05</v>
      </c>
      <c r="Y176">
        <v>0.05</v>
      </c>
      <c r="Z176">
        <v>0.05</v>
      </c>
      <c r="AA176">
        <v>2</v>
      </c>
      <c r="AB176">
        <v>2</v>
      </c>
      <c r="AC176">
        <v>0</v>
      </c>
    </row>
    <row r="177" spans="1:29" x14ac:dyDescent="0.25">
      <c r="A177" s="1" t="s">
        <v>374</v>
      </c>
      <c r="B177" s="1" t="s">
        <v>375</v>
      </c>
      <c r="C177" t="str">
        <f t="shared" si="55"/>
        <v>60W Medium DMX-RDM</v>
      </c>
      <c r="D177" t="str">
        <f t="shared" si="56"/>
        <v>60W Medium DMX-RDM</v>
      </c>
      <c r="E177" t="str">
        <f t="shared" si="57"/>
        <v>60W DMX-RDM</v>
      </c>
      <c r="F177" t="str">
        <f t="shared" si="63"/>
        <v>60W</v>
      </c>
      <c r="G177" t="str">
        <f t="shared" si="64"/>
        <v>60W</v>
      </c>
      <c r="H177" t="str">
        <f t="shared" si="58"/>
        <v>60Вт</v>
      </c>
      <c r="I177" t="str">
        <f t="shared" si="65"/>
        <v>60</v>
      </c>
      <c r="J177" t="str">
        <f t="shared" si="59"/>
        <v>60</v>
      </c>
      <c r="K177" t="str">
        <f t="shared" si="60"/>
        <v>P865356</v>
      </c>
      <c r="L177" t="str">
        <f>LOOKUP(,-SEARCH(" "&amp;Switches!$A$2:'Switches'!$A$1000&amp;" "," "&amp;TRIM(B177)&amp;" "),Switches!$A$2:'Switches'!$A$1000)</f>
        <v>Aveplane RGBW</v>
      </c>
      <c r="M177" t="str">
        <f>IFERROR(LOOKUP(,-SEARCH(" "&amp;Switches!$B$2:'Switches'!$B$1000&amp;" "," "&amp;C177&amp;" "),Switches!$B$2:'Switches'!$B$1000), "")</f>
        <v/>
      </c>
      <c r="N177" t="str">
        <f>LOOKUP(,-SEARCH(" "&amp;Switches!$C$2:'Switches'!$C$1000&amp;" "," "&amp;TRIM(B177)&amp;" "),Switches!$C$2:'Switches'!$C$1000)</f>
        <v>Medium</v>
      </c>
      <c r="O177" t="str">
        <f t="shared" si="67"/>
        <v>Medium-white.ies</v>
      </c>
      <c r="P177" t="s">
        <v>726</v>
      </c>
      <c r="Q177">
        <v>6</v>
      </c>
      <c r="R177" s="7" t="str">
        <f t="shared" si="66"/>
        <v>60</v>
      </c>
      <c r="S177">
        <v>57</v>
      </c>
      <c r="T177">
        <f t="shared" si="62"/>
        <v>342</v>
      </c>
      <c r="U177" t="str">
        <f>IF(ISTEXT(LOOKUP(,-SEARCH(" "&amp;Switches!$K$2:'Switches'!$K$60&amp;" "," "&amp;D177&amp;" "),Switches!$K$2:'Switches'!$K$60)), LOOKUP(,-SEARCH(" "&amp;Switches!$K$2:'Switches'!$K$60&amp;" "," "&amp;D177&amp;" "),Switches!$K$2:'Switches'!$K$60),"")</f>
        <v>DMX-RDM</v>
      </c>
      <c r="V177" t="str">
        <f>IFERROR(LOOKUP(,-SEARCH(" "&amp;Switches!$L$2:'Switches'!$L$1000&amp;" "," "&amp;F177&amp;" "),Switches!$L$2:'Switches'!$L$1000),"")</f>
        <v/>
      </c>
      <c r="W177" t="str">
        <f>IFERROR(LOOKUP(,-SEARCH(" "&amp;Switches!$M$2:'Switches'!$M$1000&amp;" "," "&amp;L177&amp;" "),Switches!$M$2:'Switches'!$M$1000),"")</f>
        <v>RGBW</v>
      </c>
      <c r="X177">
        <v>0.05</v>
      </c>
      <c r="Y177">
        <v>0.05</v>
      </c>
      <c r="Z177">
        <v>0.05</v>
      </c>
      <c r="AA177">
        <v>2</v>
      </c>
      <c r="AB177">
        <v>2</v>
      </c>
      <c r="AC177">
        <v>0</v>
      </c>
    </row>
    <row r="178" spans="1:29" x14ac:dyDescent="0.25">
      <c r="A178" s="1" t="s">
        <v>376</v>
      </c>
      <c r="B178" s="1" t="s">
        <v>377</v>
      </c>
      <c r="C178" t="str">
        <f t="shared" si="55"/>
        <v>60W Flood DMX-RDM</v>
      </c>
      <c r="D178" t="str">
        <f t="shared" si="56"/>
        <v>60W Flood DMX-RDM</v>
      </c>
      <c r="E178" t="str">
        <f t="shared" si="57"/>
        <v>60W DMX-RDM</v>
      </c>
      <c r="F178" t="str">
        <f t="shared" si="63"/>
        <v>60W</v>
      </c>
      <c r="G178" t="str">
        <f t="shared" si="64"/>
        <v>60W</v>
      </c>
      <c r="H178" t="str">
        <f t="shared" si="58"/>
        <v>60Вт</v>
      </c>
      <c r="I178" t="str">
        <f t="shared" si="65"/>
        <v>60</v>
      </c>
      <c r="J178" t="str">
        <f t="shared" ref="J178:J213" si="68">IFERROR(2*REPLACE(I178,1,SEARCH("х",I178),""), I178)</f>
        <v>60</v>
      </c>
      <c r="K178" t="str">
        <f t="shared" si="60"/>
        <v>P865357</v>
      </c>
      <c r="L178" t="str">
        <f>LOOKUP(,-SEARCH(" "&amp;Switches!$A$2:'Switches'!$A$1000&amp;" "," "&amp;TRIM(B178)&amp;" "),Switches!$A$2:'Switches'!$A$1000)</f>
        <v>Aveplane RGBW</v>
      </c>
      <c r="M178" t="str">
        <f>IFERROR(LOOKUP(,-SEARCH(" "&amp;Switches!$B$2:'Switches'!$B$1000&amp;" "," "&amp;C178&amp;" "),Switches!$B$2:'Switches'!$B$1000), "")</f>
        <v/>
      </c>
      <c r="N178" t="str">
        <f>LOOKUP(,-SEARCH(" "&amp;Switches!$C$2:'Switches'!$C$1000&amp;" "," "&amp;TRIM(B178)&amp;" "),Switches!$C$2:'Switches'!$C$1000)</f>
        <v>Flood</v>
      </c>
      <c r="O178" t="str">
        <f t="shared" si="67"/>
        <v>Flood-white.ies</v>
      </c>
      <c r="P178" t="s">
        <v>726</v>
      </c>
      <c r="Q178">
        <v>6</v>
      </c>
      <c r="R178" s="7" t="str">
        <f t="shared" si="66"/>
        <v>60</v>
      </c>
      <c r="S178">
        <v>57</v>
      </c>
      <c r="T178">
        <f t="shared" si="62"/>
        <v>342</v>
      </c>
      <c r="U178" t="str">
        <f>IF(ISTEXT(LOOKUP(,-SEARCH(" "&amp;Switches!$K$2:'Switches'!$K$60&amp;" "," "&amp;D178&amp;" "),Switches!$K$2:'Switches'!$K$60)), LOOKUP(,-SEARCH(" "&amp;Switches!$K$2:'Switches'!$K$60&amp;" "," "&amp;D178&amp;" "),Switches!$K$2:'Switches'!$K$60),"")</f>
        <v>DMX-RDM</v>
      </c>
      <c r="V178" t="str">
        <f>IFERROR(LOOKUP(,-SEARCH(" "&amp;Switches!$L$2:'Switches'!$L$1000&amp;" "," "&amp;F178&amp;" "),Switches!$L$2:'Switches'!$L$1000),"")</f>
        <v/>
      </c>
      <c r="W178" t="str">
        <f>IFERROR(LOOKUP(,-SEARCH(" "&amp;Switches!$M$2:'Switches'!$M$1000&amp;" "," "&amp;L178&amp;" "),Switches!$M$2:'Switches'!$M$1000),"")</f>
        <v>RGBW</v>
      </c>
      <c r="X178">
        <v>0.05</v>
      </c>
      <c r="Y178">
        <v>0.05</v>
      </c>
      <c r="Z178">
        <v>0.05</v>
      </c>
      <c r="AA178">
        <v>2</v>
      </c>
      <c r="AB178">
        <v>2</v>
      </c>
      <c r="AC178">
        <v>0</v>
      </c>
    </row>
    <row r="179" spans="1:29" x14ac:dyDescent="0.25">
      <c r="A179" s="1" t="s">
        <v>378</v>
      </c>
      <c r="B179" s="1" t="s">
        <v>379</v>
      </c>
      <c r="C179" t="str">
        <f t="shared" si="55"/>
        <v>60W Wide DMX-RDM</v>
      </c>
      <c r="D179" t="str">
        <f t="shared" si="56"/>
        <v>60W Wide DMX-RDM</v>
      </c>
      <c r="E179" t="str">
        <f t="shared" si="57"/>
        <v>60W DMX-RDM</v>
      </c>
      <c r="F179" t="str">
        <f t="shared" si="63"/>
        <v>60W</v>
      </c>
      <c r="G179" t="str">
        <f t="shared" si="64"/>
        <v>60W</v>
      </c>
      <c r="H179" t="str">
        <f t="shared" si="58"/>
        <v>60Вт</v>
      </c>
      <c r="I179" t="str">
        <f t="shared" si="65"/>
        <v>60</v>
      </c>
      <c r="J179" t="str">
        <f t="shared" si="68"/>
        <v>60</v>
      </c>
      <c r="K179" t="str">
        <f t="shared" si="60"/>
        <v>P865358</v>
      </c>
      <c r="L179" t="str">
        <f>LOOKUP(,-SEARCH(" "&amp;Switches!$A$2:'Switches'!$A$1000&amp;" "," "&amp;TRIM(B179)&amp;" "),Switches!$A$2:'Switches'!$A$1000)</f>
        <v>Aveplane RGBW</v>
      </c>
      <c r="M179" t="str">
        <f>IFERROR(LOOKUP(,-SEARCH(" "&amp;Switches!$B$2:'Switches'!$B$1000&amp;" "," "&amp;C179&amp;" "),Switches!$B$2:'Switches'!$B$1000), "")</f>
        <v/>
      </c>
      <c r="N179" t="str">
        <f>LOOKUP(,-SEARCH(" "&amp;Switches!$C$2:'Switches'!$C$1000&amp;" "," "&amp;TRIM(B179)&amp;" "),Switches!$C$2:'Switches'!$C$1000)</f>
        <v>Wide</v>
      </c>
      <c r="O179" t="str">
        <f t="shared" si="67"/>
        <v>Wide-white.ies</v>
      </c>
      <c r="P179" t="s">
        <v>726</v>
      </c>
      <c r="Q179">
        <v>6</v>
      </c>
      <c r="R179" s="7" t="str">
        <f t="shared" si="66"/>
        <v>60</v>
      </c>
      <c r="S179">
        <v>57</v>
      </c>
      <c r="T179">
        <f t="shared" si="62"/>
        <v>342</v>
      </c>
      <c r="U179" t="str">
        <f>IF(ISTEXT(LOOKUP(,-SEARCH(" "&amp;Switches!$K$2:'Switches'!$K$60&amp;" "," "&amp;D179&amp;" "),Switches!$K$2:'Switches'!$K$60)), LOOKUP(,-SEARCH(" "&amp;Switches!$K$2:'Switches'!$K$60&amp;" "," "&amp;D179&amp;" "),Switches!$K$2:'Switches'!$K$60),"")</f>
        <v>DMX-RDM</v>
      </c>
      <c r="V179" t="str">
        <f>IFERROR(LOOKUP(,-SEARCH(" "&amp;Switches!$L$2:'Switches'!$L$1000&amp;" "," "&amp;F179&amp;" "),Switches!$L$2:'Switches'!$L$1000),"")</f>
        <v/>
      </c>
      <c r="W179" t="str">
        <f>IFERROR(LOOKUP(,-SEARCH(" "&amp;Switches!$M$2:'Switches'!$M$1000&amp;" "," "&amp;L179&amp;" "),Switches!$M$2:'Switches'!$M$1000),"")</f>
        <v>RGBW</v>
      </c>
      <c r="X179">
        <v>0.05</v>
      </c>
      <c r="Y179">
        <v>0.05</v>
      </c>
      <c r="Z179">
        <v>0.05</v>
      </c>
      <c r="AA179">
        <v>2</v>
      </c>
      <c r="AB179">
        <v>2</v>
      </c>
      <c r="AC179">
        <v>0</v>
      </c>
    </row>
    <row r="180" spans="1:29" x14ac:dyDescent="0.25">
      <c r="A180" s="1" t="s">
        <v>380</v>
      </c>
      <c r="B180" s="1" t="s">
        <v>381</v>
      </c>
      <c r="C180" t="str">
        <f t="shared" si="55"/>
        <v>SW 60W Asymmetrical DMX-RDM</v>
      </c>
      <c r="D180" t="str">
        <f t="shared" si="56"/>
        <v>60W Asymmetrical DMX-RDM</v>
      </c>
      <c r="E180" t="str">
        <f t="shared" si="57"/>
        <v>60W DMX-RDM</v>
      </c>
      <c r="F180" t="str">
        <f t="shared" si="63"/>
        <v>60W</v>
      </c>
      <c r="G180" t="str">
        <f t="shared" si="64"/>
        <v>60W</v>
      </c>
      <c r="H180" t="str">
        <f t="shared" si="58"/>
        <v>60Вт</v>
      </c>
      <c r="I180" t="str">
        <f t="shared" si="65"/>
        <v>60</v>
      </c>
      <c r="J180" t="str">
        <f t="shared" si="68"/>
        <v>60</v>
      </c>
      <c r="K180" t="str">
        <f t="shared" si="60"/>
        <v>P865359</v>
      </c>
      <c r="L180" t="str">
        <f>LOOKUP(,-SEARCH(" "&amp;Switches!$A$2:'Switches'!$A$1000&amp;" "," "&amp;TRIM(B180)&amp;" "),Switches!$A$2:'Switches'!$A$1000)</f>
        <v>Aveplane RGBW</v>
      </c>
      <c r="M180" t="str">
        <f>IFERROR(LOOKUP(,-SEARCH(" "&amp;Switches!$B$2:'Switches'!$B$1000&amp;" "," "&amp;C180&amp;" "),Switches!$B$2:'Switches'!$B$1000), "")</f>
        <v>SW</v>
      </c>
      <c r="N180" t="str">
        <f>LOOKUP(,-SEARCH(" "&amp;Switches!$C$2:'Switches'!$C$1000&amp;" "," "&amp;TRIM(B180)&amp;" "),Switches!$C$2:'Switches'!$C$1000)</f>
        <v>Asymmetrical</v>
      </c>
      <c r="O180" t="str">
        <f t="shared" si="67"/>
        <v>Asymmetrical-white.ies</v>
      </c>
      <c r="P180" t="s">
        <v>726</v>
      </c>
      <c r="Q180">
        <v>6</v>
      </c>
      <c r="R180" s="7" t="str">
        <f t="shared" si="66"/>
        <v>60</v>
      </c>
      <c r="S180">
        <v>57</v>
      </c>
      <c r="T180">
        <f t="shared" si="62"/>
        <v>342</v>
      </c>
      <c r="U180" t="str">
        <f>IF(ISTEXT(LOOKUP(,-SEARCH(" "&amp;Switches!$K$2:'Switches'!$K$60&amp;" "," "&amp;D180&amp;" "),Switches!$K$2:'Switches'!$K$60)), LOOKUP(,-SEARCH(" "&amp;Switches!$K$2:'Switches'!$K$60&amp;" "," "&amp;D180&amp;" "),Switches!$K$2:'Switches'!$K$60),"")</f>
        <v>DMX-RDM</v>
      </c>
      <c r="V180" t="str">
        <f>IFERROR(LOOKUP(,-SEARCH(" "&amp;Switches!$L$2:'Switches'!$L$1000&amp;" "," "&amp;F180&amp;" "),Switches!$L$2:'Switches'!$L$1000),"")</f>
        <v/>
      </c>
      <c r="W180" t="str">
        <f>IFERROR(LOOKUP(,-SEARCH(" "&amp;Switches!$M$2:'Switches'!$M$1000&amp;" "," "&amp;L180&amp;" "),Switches!$M$2:'Switches'!$M$1000),"")</f>
        <v>RGBW</v>
      </c>
      <c r="X180">
        <v>0.05</v>
      </c>
      <c r="Y180">
        <v>0.05</v>
      </c>
      <c r="Z180">
        <v>0.05</v>
      </c>
      <c r="AA180">
        <v>2</v>
      </c>
      <c r="AB180">
        <v>2</v>
      </c>
      <c r="AC180">
        <v>0</v>
      </c>
    </row>
    <row r="181" spans="1:29" x14ac:dyDescent="0.25">
      <c r="A181" s="1" t="s">
        <v>382</v>
      </c>
      <c r="B181" s="1" t="s">
        <v>383</v>
      </c>
      <c r="C181" t="str">
        <f t="shared" si="55"/>
        <v>SW 60W Elliptical wide DMX-RDM</v>
      </c>
      <c r="D181" t="str">
        <f t="shared" si="56"/>
        <v>60W Elliptical wide DMX-RDM</v>
      </c>
      <c r="E181" t="str">
        <f t="shared" si="57"/>
        <v>60W DMX-RDM</v>
      </c>
      <c r="F181" t="str">
        <f t="shared" si="63"/>
        <v>60W</v>
      </c>
      <c r="G181" t="str">
        <f t="shared" si="64"/>
        <v>60W</v>
      </c>
      <c r="H181" t="str">
        <f t="shared" si="58"/>
        <v>60Вт</v>
      </c>
      <c r="I181" t="str">
        <f t="shared" si="65"/>
        <v>60</v>
      </c>
      <c r="J181" t="str">
        <f t="shared" si="68"/>
        <v>60</v>
      </c>
      <c r="K181" t="str">
        <f t="shared" si="60"/>
        <v>P865360</v>
      </c>
      <c r="L181" t="str">
        <f>LOOKUP(,-SEARCH(" "&amp;Switches!$A$2:'Switches'!$A$1000&amp;" "," "&amp;TRIM(B181)&amp;" "),Switches!$A$2:'Switches'!$A$1000)</f>
        <v>Aveplane RGBW</v>
      </c>
      <c r="M181" t="str">
        <f>IFERROR(LOOKUP(,-SEARCH(" "&amp;Switches!$B$2:'Switches'!$B$1000&amp;" "," "&amp;C181&amp;" "),Switches!$B$2:'Switches'!$B$1000), "")</f>
        <v>SW</v>
      </c>
      <c r="N181" t="str">
        <f>LOOKUP(,-SEARCH(" "&amp;Switches!$C$2:'Switches'!$C$1000&amp;" "," "&amp;TRIM(B181)&amp;" "),Switches!$C$2:'Switches'!$C$1000)</f>
        <v>Elliptical wide</v>
      </c>
      <c r="O181" t="str">
        <f t="shared" si="67"/>
        <v>Elliptical wide-white.ies</v>
      </c>
      <c r="P181" t="s">
        <v>726</v>
      </c>
      <c r="Q181">
        <v>6</v>
      </c>
      <c r="R181" s="7" t="str">
        <f t="shared" si="66"/>
        <v>60</v>
      </c>
      <c r="S181">
        <v>57</v>
      </c>
      <c r="T181">
        <f t="shared" si="62"/>
        <v>342</v>
      </c>
      <c r="U181" t="str">
        <f>IF(ISTEXT(LOOKUP(,-SEARCH(" "&amp;Switches!$K$2:'Switches'!$K$60&amp;" "," "&amp;D181&amp;" "),Switches!$K$2:'Switches'!$K$60)), LOOKUP(,-SEARCH(" "&amp;Switches!$K$2:'Switches'!$K$60&amp;" "," "&amp;D181&amp;" "),Switches!$K$2:'Switches'!$K$60),"")</f>
        <v>DMX-RDM</v>
      </c>
      <c r="V181" t="str">
        <f>IFERROR(LOOKUP(,-SEARCH(" "&amp;Switches!$L$2:'Switches'!$L$1000&amp;" "," "&amp;F181&amp;" "),Switches!$L$2:'Switches'!$L$1000),"")</f>
        <v/>
      </c>
      <c r="W181" t="str">
        <f>IFERROR(LOOKUP(,-SEARCH(" "&amp;Switches!$M$2:'Switches'!$M$1000&amp;" "," "&amp;L181&amp;" "),Switches!$M$2:'Switches'!$M$1000),"")</f>
        <v>RGBW</v>
      </c>
      <c r="X181">
        <v>0.05</v>
      </c>
      <c r="Y181">
        <v>0.05</v>
      </c>
      <c r="Z181">
        <v>0.05</v>
      </c>
      <c r="AA181">
        <v>2</v>
      </c>
      <c r="AB181">
        <v>2</v>
      </c>
      <c r="AC181">
        <v>0</v>
      </c>
    </row>
    <row r="182" spans="1:29" x14ac:dyDescent="0.25">
      <c r="A182" s="1" t="s">
        <v>384</v>
      </c>
      <c r="B182" s="1" t="s">
        <v>385</v>
      </c>
      <c r="C182" t="str">
        <f t="shared" si="55"/>
        <v>90W SuperSpot DMX-RDM</v>
      </c>
      <c r="D182" t="str">
        <f t="shared" si="56"/>
        <v>90W SuperSpot DMX-RDM</v>
      </c>
      <c r="E182" t="str">
        <f t="shared" si="57"/>
        <v>90W DMX-RDM</v>
      </c>
      <c r="F182" t="str">
        <f t="shared" si="63"/>
        <v>90W</v>
      </c>
      <c r="G182" t="str">
        <f t="shared" si="64"/>
        <v>90W</v>
      </c>
      <c r="H182" t="str">
        <f t="shared" si="58"/>
        <v>90Вт</v>
      </c>
      <c r="I182" t="str">
        <f t="shared" si="65"/>
        <v>90</v>
      </c>
      <c r="J182" t="str">
        <f t="shared" si="68"/>
        <v>90</v>
      </c>
      <c r="K182" t="str">
        <f t="shared" si="60"/>
        <v>P865381</v>
      </c>
      <c r="L182" t="str">
        <f>LOOKUP(,-SEARCH(" "&amp;Switches!$A$2:'Switches'!$A$1000&amp;" "," "&amp;TRIM(B182)&amp;" "),Switches!$A$2:'Switches'!$A$1000)</f>
        <v>Aveplane RGBW</v>
      </c>
      <c r="M182" t="str">
        <f>IFERROR(LOOKUP(,-SEARCH(" "&amp;Switches!$B$2:'Switches'!$B$1000&amp;" "," "&amp;C182&amp;" "),Switches!$B$2:'Switches'!$B$1000), "")</f>
        <v/>
      </c>
      <c r="N182" t="str">
        <f>LOOKUP(,-SEARCH(" "&amp;Switches!$C$2:'Switches'!$C$1000&amp;" "," "&amp;TRIM(B182)&amp;" "),Switches!$C$2:'Switches'!$C$1000)</f>
        <v>SuperSpot</v>
      </c>
      <c r="O182" t="str">
        <f t="shared" si="67"/>
        <v>SuperSpot-white.ies</v>
      </c>
      <c r="P182" t="s">
        <v>726</v>
      </c>
      <c r="Q182">
        <v>9</v>
      </c>
      <c r="R182" s="7" t="str">
        <f t="shared" si="66"/>
        <v>90</v>
      </c>
      <c r="S182">
        <v>57</v>
      </c>
      <c r="T182">
        <f t="shared" si="62"/>
        <v>513</v>
      </c>
      <c r="U182" t="str">
        <f>IF(ISTEXT(LOOKUP(,-SEARCH(" "&amp;Switches!$K$2:'Switches'!$K$60&amp;" "," "&amp;D182&amp;" "),Switches!$K$2:'Switches'!$K$60)), LOOKUP(,-SEARCH(" "&amp;Switches!$K$2:'Switches'!$K$60&amp;" "," "&amp;D182&amp;" "),Switches!$K$2:'Switches'!$K$60),"")</f>
        <v>DMX-RDM</v>
      </c>
      <c r="V182" t="str">
        <f>IFERROR(LOOKUP(,-SEARCH(" "&amp;Switches!$L$2:'Switches'!$L$1000&amp;" "," "&amp;F182&amp;" "),Switches!$L$2:'Switches'!$L$1000),"")</f>
        <v/>
      </c>
      <c r="W182" t="str">
        <f>IFERROR(LOOKUP(,-SEARCH(" "&amp;Switches!$M$2:'Switches'!$M$1000&amp;" "," "&amp;L182&amp;" "),Switches!$M$2:'Switches'!$M$1000),"")</f>
        <v>RGBW</v>
      </c>
      <c r="X182">
        <v>0.05</v>
      </c>
      <c r="Y182">
        <v>0.05</v>
      </c>
      <c r="Z182">
        <v>0.05</v>
      </c>
      <c r="AA182">
        <v>2</v>
      </c>
      <c r="AB182">
        <v>2</v>
      </c>
      <c r="AC182">
        <v>0</v>
      </c>
    </row>
    <row r="183" spans="1:29" x14ac:dyDescent="0.25">
      <c r="A183" s="1" t="s">
        <v>386</v>
      </c>
      <c r="B183" s="1" t="s">
        <v>387</v>
      </c>
      <c r="C183" t="str">
        <f t="shared" si="55"/>
        <v>90W Spot DMX-RDM</v>
      </c>
      <c r="D183" t="str">
        <f t="shared" si="56"/>
        <v>90W Spot DMX-RDM</v>
      </c>
      <c r="E183" t="str">
        <f t="shared" si="57"/>
        <v>90W DMX-RDM</v>
      </c>
      <c r="F183" t="str">
        <f t="shared" si="63"/>
        <v>90W</v>
      </c>
      <c r="G183" t="str">
        <f t="shared" si="64"/>
        <v>90W</v>
      </c>
      <c r="H183" t="str">
        <f t="shared" si="58"/>
        <v>90Вт</v>
      </c>
      <c r="I183" t="str">
        <f t="shared" si="65"/>
        <v>90</v>
      </c>
      <c r="J183" t="str">
        <f t="shared" si="68"/>
        <v>90</v>
      </c>
      <c r="K183" t="str">
        <f t="shared" si="60"/>
        <v>P865382</v>
      </c>
      <c r="L183" t="str">
        <f>LOOKUP(,-SEARCH(" "&amp;Switches!$A$2:'Switches'!$A$1000&amp;" "," "&amp;TRIM(B183)&amp;" "),Switches!$A$2:'Switches'!$A$1000)</f>
        <v>Aveplane RGBW</v>
      </c>
      <c r="M183" t="str">
        <f>IFERROR(LOOKUP(,-SEARCH(" "&amp;Switches!$B$2:'Switches'!$B$1000&amp;" "," "&amp;C183&amp;" "),Switches!$B$2:'Switches'!$B$1000), "")</f>
        <v/>
      </c>
      <c r="N183" t="str">
        <f>LOOKUP(,-SEARCH(" "&amp;Switches!$C$2:'Switches'!$C$1000&amp;" "," "&amp;TRIM(B183)&amp;" "),Switches!$C$2:'Switches'!$C$1000)</f>
        <v>Spot</v>
      </c>
      <c r="O183" t="str">
        <f t="shared" si="67"/>
        <v>Spot-white.ies</v>
      </c>
      <c r="P183" t="s">
        <v>726</v>
      </c>
      <c r="Q183">
        <v>9</v>
      </c>
      <c r="R183" s="7" t="str">
        <f t="shared" si="66"/>
        <v>90</v>
      </c>
      <c r="S183">
        <v>57</v>
      </c>
      <c r="T183">
        <f t="shared" si="62"/>
        <v>513</v>
      </c>
      <c r="U183" t="str">
        <f>IF(ISTEXT(LOOKUP(,-SEARCH(" "&amp;Switches!$K$2:'Switches'!$K$60&amp;" "," "&amp;D183&amp;" "),Switches!$K$2:'Switches'!$K$60)), LOOKUP(,-SEARCH(" "&amp;Switches!$K$2:'Switches'!$K$60&amp;" "," "&amp;D183&amp;" "),Switches!$K$2:'Switches'!$K$60),"")</f>
        <v>DMX-RDM</v>
      </c>
      <c r="V183" t="str">
        <f>IFERROR(LOOKUP(,-SEARCH(" "&amp;Switches!$L$2:'Switches'!$L$1000&amp;" "," "&amp;F183&amp;" "),Switches!$L$2:'Switches'!$L$1000),"")</f>
        <v/>
      </c>
      <c r="W183" t="str">
        <f>IFERROR(LOOKUP(,-SEARCH(" "&amp;Switches!$M$2:'Switches'!$M$1000&amp;" "," "&amp;L183&amp;" "),Switches!$M$2:'Switches'!$M$1000),"")</f>
        <v>RGBW</v>
      </c>
      <c r="X183">
        <v>0.05</v>
      </c>
      <c r="Y183">
        <v>0.05</v>
      </c>
      <c r="Z183">
        <v>0.05</v>
      </c>
      <c r="AA183">
        <v>2</v>
      </c>
      <c r="AB183">
        <v>2</v>
      </c>
      <c r="AC183">
        <v>0</v>
      </c>
    </row>
    <row r="184" spans="1:29" x14ac:dyDescent="0.25">
      <c r="A184" s="1" t="s">
        <v>388</v>
      </c>
      <c r="B184" s="1" t="s">
        <v>389</v>
      </c>
      <c r="C184" t="str">
        <f t="shared" si="55"/>
        <v>90W Medium DMX-RDM</v>
      </c>
      <c r="D184" t="str">
        <f t="shared" si="56"/>
        <v>90W Medium DMX-RDM</v>
      </c>
      <c r="E184" t="str">
        <f t="shared" si="57"/>
        <v>90W DMX-RDM</v>
      </c>
      <c r="F184" t="str">
        <f t="shared" si="63"/>
        <v>90W</v>
      </c>
      <c r="G184" t="str">
        <f t="shared" si="64"/>
        <v>90W</v>
      </c>
      <c r="H184" t="str">
        <f t="shared" ref="H184:H219" si="69">IFERROR(REPLACE(G184,SEARCH("W",G184),1,"Вт"), G184)</f>
        <v>90Вт</v>
      </c>
      <c r="I184" t="str">
        <f t="shared" si="65"/>
        <v>90</v>
      </c>
      <c r="J184" t="str">
        <f t="shared" si="68"/>
        <v>90</v>
      </c>
      <c r="K184" t="str">
        <f t="shared" si="60"/>
        <v>P865383</v>
      </c>
      <c r="L184" t="str">
        <f>LOOKUP(,-SEARCH(" "&amp;Switches!$A$2:'Switches'!$A$1000&amp;" "," "&amp;TRIM(B184)&amp;" "),Switches!$A$2:'Switches'!$A$1000)</f>
        <v>Aveplane RGBW</v>
      </c>
      <c r="M184" t="str">
        <f>IFERROR(LOOKUP(,-SEARCH(" "&amp;Switches!$B$2:'Switches'!$B$1000&amp;" "," "&amp;C184&amp;" "),Switches!$B$2:'Switches'!$B$1000), "")</f>
        <v/>
      </c>
      <c r="N184" t="str">
        <f>LOOKUP(,-SEARCH(" "&amp;Switches!$C$2:'Switches'!$C$1000&amp;" "," "&amp;TRIM(B184)&amp;" "),Switches!$C$2:'Switches'!$C$1000)</f>
        <v>Medium</v>
      </c>
      <c r="O184" t="str">
        <f t="shared" si="67"/>
        <v>Medium-white.ies</v>
      </c>
      <c r="P184" t="s">
        <v>726</v>
      </c>
      <c r="Q184">
        <v>9</v>
      </c>
      <c r="R184" s="7" t="str">
        <f t="shared" si="66"/>
        <v>90</v>
      </c>
      <c r="S184">
        <v>57</v>
      </c>
      <c r="T184">
        <f t="shared" si="62"/>
        <v>513</v>
      </c>
      <c r="U184" t="str">
        <f>IF(ISTEXT(LOOKUP(,-SEARCH(" "&amp;Switches!$K$2:'Switches'!$K$60&amp;" "," "&amp;D184&amp;" "),Switches!$K$2:'Switches'!$K$60)), LOOKUP(,-SEARCH(" "&amp;Switches!$K$2:'Switches'!$K$60&amp;" "," "&amp;D184&amp;" "),Switches!$K$2:'Switches'!$K$60),"")</f>
        <v>DMX-RDM</v>
      </c>
      <c r="V184" t="str">
        <f>IFERROR(LOOKUP(,-SEARCH(" "&amp;Switches!$L$2:'Switches'!$L$1000&amp;" "," "&amp;F184&amp;" "),Switches!$L$2:'Switches'!$L$1000),"")</f>
        <v/>
      </c>
      <c r="W184" t="str">
        <f>IFERROR(LOOKUP(,-SEARCH(" "&amp;Switches!$M$2:'Switches'!$M$1000&amp;" "," "&amp;L184&amp;" "),Switches!$M$2:'Switches'!$M$1000),"")</f>
        <v>RGBW</v>
      </c>
      <c r="X184">
        <v>0.05</v>
      </c>
      <c r="Y184">
        <v>0.05</v>
      </c>
      <c r="Z184">
        <v>0.05</v>
      </c>
      <c r="AA184">
        <v>2</v>
      </c>
      <c r="AB184">
        <v>2</v>
      </c>
      <c r="AC184">
        <v>0</v>
      </c>
    </row>
    <row r="185" spans="1:29" x14ac:dyDescent="0.25">
      <c r="A185" s="1" t="s">
        <v>390</v>
      </c>
      <c r="B185" s="1" t="s">
        <v>391</v>
      </c>
      <c r="C185" t="str">
        <f t="shared" si="55"/>
        <v>90W Flood DMX-RDM</v>
      </c>
      <c r="D185" t="str">
        <f t="shared" si="56"/>
        <v>90W Flood DMX-RDM</v>
      </c>
      <c r="E185" t="str">
        <f t="shared" si="57"/>
        <v>90W DMX-RDM</v>
      </c>
      <c r="F185" t="str">
        <f t="shared" si="63"/>
        <v>90W</v>
      </c>
      <c r="G185" t="str">
        <f t="shared" si="64"/>
        <v>90W</v>
      </c>
      <c r="H185" t="str">
        <f t="shared" si="69"/>
        <v>90Вт</v>
      </c>
      <c r="I185" t="str">
        <f t="shared" si="65"/>
        <v>90</v>
      </c>
      <c r="J185" t="str">
        <f t="shared" si="68"/>
        <v>90</v>
      </c>
      <c r="K185" t="str">
        <f t="shared" si="60"/>
        <v>P865384</v>
      </c>
      <c r="L185" t="str">
        <f>LOOKUP(,-SEARCH(" "&amp;Switches!$A$2:'Switches'!$A$1000&amp;" "," "&amp;TRIM(B185)&amp;" "),Switches!$A$2:'Switches'!$A$1000)</f>
        <v>Aveplane RGBW</v>
      </c>
      <c r="M185" t="str">
        <f>IFERROR(LOOKUP(,-SEARCH(" "&amp;Switches!$B$2:'Switches'!$B$1000&amp;" "," "&amp;C185&amp;" "),Switches!$B$2:'Switches'!$B$1000), "")</f>
        <v/>
      </c>
      <c r="N185" t="str">
        <f>LOOKUP(,-SEARCH(" "&amp;Switches!$C$2:'Switches'!$C$1000&amp;" "," "&amp;TRIM(B185)&amp;" "),Switches!$C$2:'Switches'!$C$1000)</f>
        <v>Flood</v>
      </c>
      <c r="O185" t="str">
        <f t="shared" si="67"/>
        <v>Flood-white.ies</v>
      </c>
      <c r="P185" t="s">
        <v>726</v>
      </c>
      <c r="Q185">
        <v>9</v>
      </c>
      <c r="R185" s="7" t="str">
        <f t="shared" si="66"/>
        <v>90</v>
      </c>
      <c r="S185">
        <v>57</v>
      </c>
      <c r="T185">
        <f t="shared" si="62"/>
        <v>513</v>
      </c>
      <c r="U185" t="str">
        <f>IF(ISTEXT(LOOKUP(,-SEARCH(" "&amp;Switches!$K$2:'Switches'!$K$60&amp;" "," "&amp;D185&amp;" "),Switches!$K$2:'Switches'!$K$60)), LOOKUP(,-SEARCH(" "&amp;Switches!$K$2:'Switches'!$K$60&amp;" "," "&amp;D185&amp;" "),Switches!$K$2:'Switches'!$K$60),"")</f>
        <v>DMX-RDM</v>
      </c>
      <c r="V185" t="str">
        <f>IFERROR(LOOKUP(,-SEARCH(" "&amp;Switches!$L$2:'Switches'!$L$1000&amp;" "," "&amp;F185&amp;" "),Switches!$L$2:'Switches'!$L$1000),"")</f>
        <v/>
      </c>
      <c r="W185" t="str">
        <f>IFERROR(LOOKUP(,-SEARCH(" "&amp;Switches!$M$2:'Switches'!$M$1000&amp;" "," "&amp;L185&amp;" "),Switches!$M$2:'Switches'!$M$1000),"")</f>
        <v>RGBW</v>
      </c>
      <c r="X185">
        <v>0.05</v>
      </c>
      <c r="Y185">
        <v>0.05</v>
      </c>
      <c r="Z185">
        <v>0.05</v>
      </c>
      <c r="AA185">
        <v>2</v>
      </c>
      <c r="AB185">
        <v>2</v>
      </c>
      <c r="AC185">
        <v>0</v>
      </c>
    </row>
    <row r="186" spans="1:29" x14ac:dyDescent="0.25">
      <c r="A186" s="1" t="s">
        <v>392</v>
      </c>
      <c r="B186" s="1" t="s">
        <v>393</v>
      </c>
      <c r="C186" t="str">
        <f t="shared" si="55"/>
        <v>90W Wide DMX-RDM</v>
      </c>
      <c r="D186" t="str">
        <f t="shared" si="56"/>
        <v>90W Wide DMX-RDM</v>
      </c>
      <c r="E186" t="str">
        <f t="shared" si="57"/>
        <v>90W DMX-RDM</v>
      </c>
      <c r="F186" t="str">
        <f t="shared" si="63"/>
        <v>90W</v>
      </c>
      <c r="G186" t="str">
        <f t="shared" si="64"/>
        <v>90W</v>
      </c>
      <c r="H186" t="str">
        <f t="shared" si="69"/>
        <v>90Вт</v>
      </c>
      <c r="I186" t="str">
        <f t="shared" si="65"/>
        <v>90</v>
      </c>
      <c r="J186" t="str">
        <f t="shared" si="68"/>
        <v>90</v>
      </c>
      <c r="K186" t="str">
        <f t="shared" si="60"/>
        <v>P865385</v>
      </c>
      <c r="L186" t="str">
        <f>LOOKUP(,-SEARCH(" "&amp;Switches!$A$2:'Switches'!$A$1000&amp;" "," "&amp;TRIM(B186)&amp;" "),Switches!$A$2:'Switches'!$A$1000)</f>
        <v>Aveplane RGBW</v>
      </c>
      <c r="M186" t="str">
        <f>IFERROR(LOOKUP(,-SEARCH(" "&amp;Switches!$B$2:'Switches'!$B$1000&amp;" "," "&amp;C186&amp;" "),Switches!$B$2:'Switches'!$B$1000), "")</f>
        <v/>
      </c>
      <c r="N186" t="str">
        <f>LOOKUP(,-SEARCH(" "&amp;Switches!$C$2:'Switches'!$C$1000&amp;" "," "&amp;TRIM(B186)&amp;" "),Switches!$C$2:'Switches'!$C$1000)</f>
        <v>Wide</v>
      </c>
      <c r="O186" t="str">
        <f t="shared" si="67"/>
        <v>Wide-white.ies</v>
      </c>
      <c r="P186" t="s">
        <v>726</v>
      </c>
      <c r="Q186">
        <v>9</v>
      </c>
      <c r="R186" s="7" t="str">
        <f t="shared" si="66"/>
        <v>90</v>
      </c>
      <c r="S186">
        <v>57</v>
      </c>
      <c r="T186">
        <f t="shared" si="62"/>
        <v>513</v>
      </c>
      <c r="U186" t="str">
        <f>IF(ISTEXT(LOOKUP(,-SEARCH(" "&amp;Switches!$K$2:'Switches'!$K$60&amp;" "," "&amp;D186&amp;" "),Switches!$K$2:'Switches'!$K$60)), LOOKUP(,-SEARCH(" "&amp;Switches!$K$2:'Switches'!$K$60&amp;" "," "&amp;D186&amp;" "),Switches!$K$2:'Switches'!$K$60),"")</f>
        <v>DMX-RDM</v>
      </c>
      <c r="V186" t="str">
        <f>IFERROR(LOOKUP(,-SEARCH(" "&amp;Switches!$L$2:'Switches'!$L$1000&amp;" "," "&amp;F186&amp;" "),Switches!$L$2:'Switches'!$L$1000),"")</f>
        <v/>
      </c>
      <c r="W186" t="str">
        <f>IFERROR(LOOKUP(,-SEARCH(" "&amp;Switches!$M$2:'Switches'!$M$1000&amp;" "," "&amp;L186&amp;" "),Switches!$M$2:'Switches'!$M$1000),"")</f>
        <v>RGBW</v>
      </c>
      <c r="X186">
        <v>0.05</v>
      </c>
      <c r="Y186">
        <v>0.05</v>
      </c>
      <c r="Z186">
        <v>0.05</v>
      </c>
      <c r="AA186">
        <v>2</v>
      </c>
      <c r="AB186">
        <v>2</v>
      </c>
      <c r="AC186">
        <v>0</v>
      </c>
    </row>
    <row r="187" spans="1:29" x14ac:dyDescent="0.25">
      <c r="A187" s="1" t="s">
        <v>394</v>
      </c>
      <c r="B187" s="1" t="s">
        <v>395</v>
      </c>
      <c r="C187" t="str">
        <f t="shared" si="55"/>
        <v>120W SuperSpot DMX-RDM</v>
      </c>
      <c r="D187" t="str">
        <f t="shared" si="56"/>
        <v>120W SuperSpot DMX-RDM</v>
      </c>
      <c r="E187" t="str">
        <f t="shared" si="57"/>
        <v>120W DMX-RDM</v>
      </c>
      <c r="F187" t="str">
        <f t="shared" si="63"/>
        <v>120W</v>
      </c>
      <c r="G187" t="str">
        <f t="shared" si="64"/>
        <v>120W</v>
      </c>
      <c r="H187" t="str">
        <f t="shared" si="69"/>
        <v>120Вт</v>
      </c>
      <c r="I187" t="str">
        <f t="shared" si="65"/>
        <v>120</v>
      </c>
      <c r="J187" t="str">
        <f t="shared" si="68"/>
        <v>120</v>
      </c>
      <c r="K187" t="str">
        <f t="shared" si="60"/>
        <v>P865388</v>
      </c>
      <c r="L187" t="str">
        <f>LOOKUP(,-SEARCH(" "&amp;Switches!$A$2:'Switches'!$A$1000&amp;" "," "&amp;TRIM(B187)&amp;" "),Switches!$A$2:'Switches'!$A$1000)</f>
        <v>Aveplane RGBW</v>
      </c>
      <c r="M187" t="str">
        <f>IFERROR(LOOKUP(,-SEARCH(" "&amp;Switches!$B$2:'Switches'!$B$1000&amp;" "," "&amp;C187&amp;" "),Switches!$B$2:'Switches'!$B$1000), "")</f>
        <v/>
      </c>
      <c r="N187" t="str">
        <f>LOOKUP(,-SEARCH(" "&amp;Switches!$C$2:'Switches'!$C$1000&amp;" "," "&amp;TRIM(B187)&amp;" "),Switches!$C$2:'Switches'!$C$1000)</f>
        <v>SuperSpot</v>
      </c>
      <c r="O187" t="str">
        <f t="shared" si="67"/>
        <v>SuperSpot-white.ies</v>
      </c>
      <c r="P187" t="s">
        <v>726</v>
      </c>
      <c r="Q187">
        <v>12</v>
      </c>
      <c r="R187" s="7" t="str">
        <f t="shared" si="66"/>
        <v>120</v>
      </c>
      <c r="S187">
        <v>57</v>
      </c>
      <c r="T187">
        <f t="shared" si="62"/>
        <v>684</v>
      </c>
      <c r="U187" t="str">
        <f>IF(ISTEXT(LOOKUP(,-SEARCH(" "&amp;Switches!$K$2:'Switches'!$K$60&amp;" "," "&amp;D187&amp;" "),Switches!$K$2:'Switches'!$K$60)), LOOKUP(,-SEARCH(" "&amp;Switches!$K$2:'Switches'!$K$60&amp;" "," "&amp;D187&amp;" "),Switches!$K$2:'Switches'!$K$60),"")</f>
        <v>DMX-RDM</v>
      </c>
      <c r="V187" t="str">
        <f>IFERROR(LOOKUP(,-SEARCH(" "&amp;Switches!$L$2:'Switches'!$L$1000&amp;" "," "&amp;F187&amp;" "),Switches!$L$2:'Switches'!$L$1000),"")</f>
        <v/>
      </c>
      <c r="W187" t="str">
        <f>IFERROR(LOOKUP(,-SEARCH(" "&amp;Switches!$M$2:'Switches'!$M$1000&amp;" "," "&amp;L187&amp;" "),Switches!$M$2:'Switches'!$M$1000),"")</f>
        <v>RGBW</v>
      </c>
      <c r="X187">
        <v>0.05</v>
      </c>
      <c r="Y187">
        <v>0.05</v>
      </c>
      <c r="Z187">
        <v>0.05</v>
      </c>
      <c r="AA187">
        <v>2</v>
      </c>
      <c r="AB187">
        <v>2</v>
      </c>
      <c r="AC187">
        <v>0</v>
      </c>
    </row>
    <row r="188" spans="1:29" x14ac:dyDescent="0.25">
      <c r="A188" s="1" t="s">
        <v>396</v>
      </c>
      <c r="B188" s="1" t="s">
        <v>397</v>
      </c>
      <c r="C188" t="str">
        <f t="shared" si="55"/>
        <v>120W Spot DMX-RDM</v>
      </c>
      <c r="D188" t="str">
        <f t="shared" si="56"/>
        <v>120W Spot DMX-RDM</v>
      </c>
      <c r="E188" t="str">
        <f t="shared" si="57"/>
        <v>120W DMX-RDM</v>
      </c>
      <c r="F188" t="str">
        <f t="shared" si="63"/>
        <v>120W</v>
      </c>
      <c r="G188" t="str">
        <f t="shared" si="64"/>
        <v>120W</v>
      </c>
      <c r="H188" t="str">
        <f t="shared" si="69"/>
        <v>120Вт</v>
      </c>
      <c r="I188" t="str">
        <f t="shared" si="65"/>
        <v>120</v>
      </c>
      <c r="J188" t="str">
        <f t="shared" si="68"/>
        <v>120</v>
      </c>
      <c r="K188" t="str">
        <f t="shared" si="60"/>
        <v>P865389</v>
      </c>
      <c r="L188" t="str">
        <f>LOOKUP(,-SEARCH(" "&amp;Switches!$A$2:'Switches'!$A$1000&amp;" "," "&amp;TRIM(B188)&amp;" "),Switches!$A$2:'Switches'!$A$1000)</f>
        <v>Aveplane RGBW</v>
      </c>
      <c r="M188" t="str">
        <f>IFERROR(LOOKUP(,-SEARCH(" "&amp;Switches!$B$2:'Switches'!$B$1000&amp;" "," "&amp;C188&amp;" "),Switches!$B$2:'Switches'!$B$1000), "")</f>
        <v/>
      </c>
      <c r="N188" t="str">
        <f>LOOKUP(,-SEARCH(" "&amp;Switches!$C$2:'Switches'!$C$1000&amp;" "," "&amp;TRIM(B188)&amp;" "),Switches!$C$2:'Switches'!$C$1000)</f>
        <v>Spot</v>
      </c>
      <c r="O188" t="str">
        <f t="shared" si="67"/>
        <v>Spot-white.ies</v>
      </c>
      <c r="P188" t="s">
        <v>726</v>
      </c>
      <c r="Q188">
        <v>12</v>
      </c>
      <c r="R188" s="7" t="str">
        <f t="shared" si="66"/>
        <v>120</v>
      </c>
      <c r="S188">
        <v>57</v>
      </c>
      <c r="T188">
        <f t="shared" si="62"/>
        <v>684</v>
      </c>
      <c r="U188" t="str">
        <f>IF(ISTEXT(LOOKUP(,-SEARCH(" "&amp;Switches!$K$2:'Switches'!$K$60&amp;" "," "&amp;D188&amp;" "),Switches!$K$2:'Switches'!$K$60)), LOOKUP(,-SEARCH(" "&amp;Switches!$K$2:'Switches'!$K$60&amp;" "," "&amp;D188&amp;" "),Switches!$K$2:'Switches'!$K$60),"")</f>
        <v>DMX-RDM</v>
      </c>
      <c r="V188" t="str">
        <f>IFERROR(LOOKUP(,-SEARCH(" "&amp;Switches!$L$2:'Switches'!$L$1000&amp;" "," "&amp;F188&amp;" "),Switches!$L$2:'Switches'!$L$1000),"")</f>
        <v/>
      </c>
      <c r="W188" t="str">
        <f>IFERROR(LOOKUP(,-SEARCH(" "&amp;Switches!$M$2:'Switches'!$M$1000&amp;" "," "&amp;L188&amp;" "),Switches!$M$2:'Switches'!$M$1000),"")</f>
        <v>RGBW</v>
      </c>
      <c r="X188">
        <v>0.05</v>
      </c>
      <c r="Y188">
        <v>0.05</v>
      </c>
      <c r="Z188">
        <v>0.05</v>
      </c>
      <c r="AA188">
        <v>2</v>
      </c>
      <c r="AB188">
        <v>2</v>
      </c>
      <c r="AC188">
        <v>0</v>
      </c>
    </row>
    <row r="189" spans="1:29" x14ac:dyDescent="0.25">
      <c r="A189" s="1" t="s">
        <v>398</v>
      </c>
      <c r="B189" s="1" t="s">
        <v>399</v>
      </c>
      <c r="C189" t="str">
        <f t="shared" si="55"/>
        <v>120W Medium DMX-RDM</v>
      </c>
      <c r="D189" t="str">
        <f t="shared" si="56"/>
        <v>120W Medium DMX-RDM</v>
      </c>
      <c r="E189" t="str">
        <f t="shared" si="57"/>
        <v>120W DMX-RDM</v>
      </c>
      <c r="F189" t="str">
        <f t="shared" si="63"/>
        <v>120W</v>
      </c>
      <c r="G189" t="str">
        <f t="shared" si="64"/>
        <v>120W</v>
      </c>
      <c r="H189" t="str">
        <f t="shared" si="69"/>
        <v>120Вт</v>
      </c>
      <c r="I189" t="str">
        <f t="shared" si="65"/>
        <v>120</v>
      </c>
      <c r="J189" t="str">
        <f t="shared" si="68"/>
        <v>120</v>
      </c>
      <c r="K189" t="str">
        <f t="shared" si="60"/>
        <v>P865390</v>
      </c>
      <c r="L189" t="str">
        <f>LOOKUP(,-SEARCH(" "&amp;Switches!$A$2:'Switches'!$A$1000&amp;" "," "&amp;TRIM(B189)&amp;" "),Switches!$A$2:'Switches'!$A$1000)</f>
        <v>Aveplane RGBW</v>
      </c>
      <c r="M189" t="str">
        <f>IFERROR(LOOKUP(,-SEARCH(" "&amp;Switches!$B$2:'Switches'!$B$1000&amp;" "," "&amp;C189&amp;" "),Switches!$B$2:'Switches'!$B$1000), "")</f>
        <v/>
      </c>
      <c r="N189" t="str">
        <f>LOOKUP(,-SEARCH(" "&amp;Switches!$C$2:'Switches'!$C$1000&amp;" "," "&amp;TRIM(B189)&amp;" "),Switches!$C$2:'Switches'!$C$1000)</f>
        <v>Medium</v>
      </c>
      <c r="O189" t="str">
        <f t="shared" si="67"/>
        <v>Medium-white.ies</v>
      </c>
      <c r="P189" t="s">
        <v>726</v>
      </c>
      <c r="Q189">
        <v>12</v>
      </c>
      <c r="R189" s="7" t="str">
        <f t="shared" si="66"/>
        <v>120</v>
      </c>
      <c r="S189">
        <v>57</v>
      </c>
      <c r="T189">
        <f t="shared" si="62"/>
        <v>684</v>
      </c>
      <c r="U189" t="str">
        <f>IF(ISTEXT(LOOKUP(,-SEARCH(" "&amp;Switches!$K$2:'Switches'!$K$60&amp;" "," "&amp;D189&amp;" "),Switches!$K$2:'Switches'!$K$60)), LOOKUP(,-SEARCH(" "&amp;Switches!$K$2:'Switches'!$K$60&amp;" "," "&amp;D189&amp;" "),Switches!$K$2:'Switches'!$K$60),"")</f>
        <v>DMX-RDM</v>
      </c>
      <c r="V189" t="str">
        <f>IFERROR(LOOKUP(,-SEARCH(" "&amp;Switches!$L$2:'Switches'!$L$1000&amp;" "," "&amp;F189&amp;" "),Switches!$L$2:'Switches'!$L$1000),"")</f>
        <v/>
      </c>
      <c r="W189" t="str">
        <f>IFERROR(LOOKUP(,-SEARCH(" "&amp;Switches!$M$2:'Switches'!$M$1000&amp;" "," "&amp;L189&amp;" "),Switches!$M$2:'Switches'!$M$1000),"")</f>
        <v>RGBW</v>
      </c>
      <c r="X189">
        <v>0.05</v>
      </c>
      <c r="Y189">
        <v>0.05</v>
      </c>
      <c r="Z189">
        <v>0.05</v>
      </c>
      <c r="AA189">
        <v>2</v>
      </c>
      <c r="AB189">
        <v>2</v>
      </c>
      <c r="AC189">
        <v>0</v>
      </c>
    </row>
    <row r="190" spans="1:29" x14ac:dyDescent="0.25">
      <c r="A190" s="1" t="s">
        <v>400</v>
      </c>
      <c r="B190" s="1" t="s">
        <v>401</v>
      </c>
      <c r="C190" t="str">
        <f t="shared" si="55"/>
        <v>120W Flood DMX-RDM</v>
      </c>
      <c r="D190" t="str">
        <f t="shared" si="56"/>
        <v>120W Flood DMX-RDM</v>
      </c>
      <c r="E190" t="str">
        <f t="shared" si="57"/>
        <v>120W DMX-RDM</v>
      </c>
      <c r="F190" t="str">
        <f t="shared" si="63"/>
        <v>120W</v>
      </c>
      <c r="G190" t="str">
        <f t="shared" si="64"/>
        <v>120W</v>
      </c>
      <c r="H190" t="str">
        <f t="shared" si="69"/>
        <v>120Вт</v>
      </c>
      <c r="I190" t="str">
        <f t="shared" si="65"/>
        <v>120</v>
      </c>
      <c r="J190" t="str">
        <f t="shared" si="68"/>
        <v>120</v>
      </c>
      <c r="K190" t="str">
        <f t="shared" si="60"/>
        <v>P865391</v>
      </c>
      <c r="L190" t="str">
        <f>LOOKUP(,-SEARCH(" "&amp;Switches!$A$2:'Switches'!$A$1000&amp;" "," "&amp;TRIM(B190)&amp;" "),Switches!$A$2:'Switches'!$A$1000)</f>
        <v>Aveplane RGBW</v>
      </c>
      <c r="M190" t="str">
        <f>IFERROR(LOOKUP(,-SEARCH(" "&amp;Switches!$B$2:'Switches'!$B$1000&amp;" "," "&amp;C190&amp;" "),Switches!$B$2:'Switches'!$B$1000), "")</f>
        <v/>
      </c>
      <c r="N190" t="str">
        <f>LOOKUP(,-SEARCH(" "&amp;Switches!$C$2:'Switches'!$C$1000&amp;" "," "&amp;TRIM(B190)&amp;" "),Switches!$C$2:'Switches'!$C$1000)</f>
        <v>Flood</v>
      </c>
      <c r="O190" t="str">
        <f t="shared" si="67"/>
        <v>Flood-white.ies</v>
      </c>
      <c r="P190" t="s">
        <v>726</v>
      </c>
      <c r="Q190">
        <v>12</v>
      </c>
      <c r="R190" s="7" t="str">
        <f t="shared" si="66"/>
        <v>120</v>
      </c>
      <c r="S190">
        <v>57</v>
      </c>
      <c r="T190">
        <f t="shared" si="62"/>
        <v>684</v>
      </c>
      <c r="U190" t="str">
        <f>IF(ISTEXT(LOOKUP(,-SEARCH(" "&amp;Switches!$K$2:'Switches'!$K$60&amp;" "," "&amp;D190&amp;" "),Switches!$K$2:'Switches'!$K$60)), LOOKUP(,-SEARCH(" "&amp;Switches!$K$2:'Switches'!$K$60&amp;" "," "&amp;D190&amp;" "),Switches!$K$2:'Switches'!$K$60),"")</f>
        <v>DMX-RDM</v>
      </c>
      <c r="V190" t="str">
        <f>IFERROR(LOOKUP(,-SEARCH(" "&amp;Switches!$L$2:'Switches'!$L$1000&amp;" "," "&amp;F190&amp;" "),Switches!$L$2:'Switches'!$L$1000),"")</f>
        <v/>
      </c>
      <c r="W190" t="str">
        <f>IFERROR(LOOKUP(,-SEARCH(" "&amp;Switches!$M$2:'Switches'!$M$1000&amp;" "," "&amp;L190&amp;" "),Switches!$M$2:'Switches'!$M$1000),"")</f>
        <v>RGBW</v>
      </c>
      <c r="X190">
        <v>0.05</v>
      </c>
      <c r="Y190">
        <v>0.05</v>
      </c>
      <c r="Z190">
        <v>0.05</v>
      </c>
      <c r="AA190">
        <v>2</v>
      </c>
      <c r="AB190">
        <v>2</v>
      </c>
      <c r="AC190">
        <v>0</v>
      </c>
    </row>
    <row r="191" spans="1:29" x14ac:dyDescent="0.25">
      <c r="A191" s="1" t="s">
        <v>402</v>
      </c>
      <c r="B191" s="1" t="s">
        <v>403</v>
      </c>
      <c r="C191" t="str">
        <f t="shared" si="55"/>
        <v>120W Wide DMX-RDM</v>
      </c>
      <c r="D191" t="str">
        <f t="shared" si="56"/>
        <v>120W Wide DMX-RDM</v>
      </c>
      <c r="E191" t="str">
        <f t="shared" si="57"/>
        <v>120W DMX-RDM</v>
      </c>
      <c r="F191" t="str">
        <f t="shared" si="63"/>
        <v>120W</v>
      </c>
      <c r="G191" t="str">
        <f t="shared" si="64"/>
        <v>120W</v>
      </c>
      <c r="H191" t="str">
        <f t="shared" si="69"/>
        <v>120Вт</v>
      </c>
      <c r="I191" t="str">
        <f t="shared" si="65"/>
        <v>120</v>
      </c>
      <c r="J191" t="str">
        <f t="shared" si="68"/>
        <v>120</v>
      </c>
      <c r="K191" t="str">
        <f t="shared" si="60"/>
        <v>P865392</v>
      </c>
      <c r="L191" t="str">
        <f>LOOKUP(,-SEARCH(" "&amp;Switches!$A$2:'Switches'!$A$1000&amp;" "," "&amp;TRIM(B191)&amp;" "),Switches!$A$2:'Switches'!$A$1000)</f>
        <v>Aveplane RGBW</v>
      </c>
      <c r="M191" t="str">
        <f>IFERROR(LOOKUP(,-SEARCH(" "&amp;Switches!$B$2:'Switches'!$B$1000&amp;" "," "&amp;C191&amp;" "),Switches!$B$2:'Switches'!$B$1000), "")</f>
        <v/>
      </c>
      <c r="N191" t="str">
        <f>LOOKUP(,-SEARCH(" "&amp;Switches!$C$2:'Switches'!$C$1000&amp;" "," "&amp;TRIM(B191)&amp;" "),Switches!$C$2:'Switches'!$C$1000)</f>
        <v>Wide</v>
      </c>
      <c r="O191" t="str">
        <f t="shared" si="67"/>
        <v>Wide-white.ies</v>
      </c>
      <c r="P191" t="s">
        <v>726</v>
      </c>
      <c r="Q191">
        <v>12</v>
      </c>
      <c r="R191" s="7" t="str">
        <f t="shared" si="66"/>
        <v>120</v>
      </c>
      <c r="S191">
        <v>57</v>
      </c>
      <c r="T191">
        <f t="shared" si="62"/>
        <v>684</v>
      </c>
      <c r="U191" t="str">
        <f>IF(ISTEXT(LOOKUP(,-SEARCH(" "&amp;Switches!$K$2:'Switches'!$K$60&amp;" "," "&amp;D191&amp;" "),Switches!$K$2:'Switches'!$K$60)), LOOKUP(,-SEARCH(" "&amp;Switches!$K$2:'Switches'!$K$60&amp;" "," "&amp;D191&amp;" "),Switches!$K$2:'Switches'!$K$60),"")</f>
        <v>DMX-RDM</v>
      </c>
      <c r="V191" t="str">
        <f>IFERROR(LOOKUP(,-SEARCH(" "&amp;Switches!$L$2:'Switches'!$L$1000&amp;" "," "&amp;F191&amp;" "),Switches!$L$2:'Switches'!$L$1000),"")</f>
        <v/>
      </c>
      <c r="W191" t="str">
        <f>IFERROR(LOOKUP(,-SEARCH(" "&amp;Switches!$M$2:'Switches'!$M$1000&amp;" "," "&amp;L191&amp;" "),Switches!$M$2:'Switches'!$M$1000),"")</f>
        <v>RGBW</v>
      </c>
      <c r="X191">
        <v>0.05</v>
      </c>
      <c r="Y191">
        <v>0.05</v>
      </c>
      <c r="Z191">
        <v>0.05</v>
      </c>
      <c r="AA191">
        <v>2</v>
      </c>
      <c r="AB191">
        <v>2</v>
      </c>
      <c r="AC191">
        <v>0</v>
      </c>
    </row>
    <row r="192" spans="1:29" x14ac:dyDescent="0.25">
      <c r="A192" s="1" t="s">
        <v>404</v>
      </c>
      <c r="B192" s="1" t="s">
        <v>405</v>
      </c>
      <c r="C192" t="str">
        <f t="shared" si="55"/>
        <v>SW 120W Asymmetrical DMX-RDM</v>
      </c>
      <c r="D192" t="str">
        <f t="shared" si="56"/>
        <v>120W Asymmetrical DMX-RDM</v>
      </c>
      <c r="E192" t="str">
        <f t="shared" si="57"/>
        <v>120W DMX-RDM</v>
      </c>
      <c r="F192" t="str">
        <f t="shared" si="63"/>
        <v>120W</v>
      </c>
      <c r="G192" t="str">
        <f t="shared" si="64"/>
        <v>120W</v>
      </c>
      <c r="H192" t="str">
        <f t="shared" si="69"/>
        <v>120Вт</v>
      </c>
      <c r="I192" t="str">
        <f t="shared" si="65"/>
        <v>120</v>
      </c>
      <c r="J192" t="str">
        <f t="shared" si="68"/>
        <v>120</v>
      </c>
      <c r="K192" t="str">
        <f t="shared" si="60"/>
        <v>P865393</v>
      </c>
      <c r="L192" t="str">
        <f>LOOKUP(,-SEARCH(" "&amp;Switches!$A$2:'Switches'!$A$1000&amp;" "," "&amp;TRIM(B192)&amp;" "),Switches!$A$2:'Switches'!$A$1000)</f>
        <v>Aveplane RGBW</v>
      </c>
      <c r="M192" t="str">
        <f>IFERROR(LOOKUP(,-SEARCH(" "&amp;Switches!$B$2:'Switches'!$B$1000&amp;" "," "&amp;C192&amp;" "),Switches!$B$2:'Switches'!$B$1000), "")</f>
        <v>SW</v>
      </c>
      <c r="N192" t="str">
        <f>LOOKUP(,-SEARCH(" "&amp;Switches!$C$2:'Switches'!$C$1000&amp;" "," "&amp;TRIM(B192)&amp;" "),Switches!$C$2:'Switches'!$C$1000)</f>
        <v>Asymmetrical</v>
      </c>
      <c r="O192" t="str">
        <f t="shared" si="67"/>
        <v>Asymmetrical-white.ies</v>
      </c>
      <c r="P192" t="s">
        <v>726</v>
      </c>
      <c r="Q192">
        <v>12</v>
      </c>
      <c r="R192" s="7" t="str">
        <f t="shared" si="66"/>
        <v>120</v>
      </c>
      <c r="S192">
        <v>57</v>
      </c>
      <c r="T192">
        <f t="shared" si="62"/>
        <v>684</v>
      </c>
      <c r="U192" t="str">
        <f>IF(ISTEXT(LOOKUP(,-SEARCH(" "&amp;Switches!$K$2:'Switches'!$K$60&amp;" "," "&amp;D192&amp;" "),Switches!$K$2:'Switches'!$K$60)), LOOKUP(,-SEARCH(" "&amp;Switches!$K$2:'Switches'!$K$60&amp;" "," "&amp;D192&amp;" "),Switches!$K$2:'Switches'!$K$60),"")</f>
        <v>DMX-RDM</v>
      </c>
      <c r="V192" t="str">
        <f>IFERROR(LOOKUP(,-SEARCH(" "&amp;Switches!$L$2:'Switches'!$L$1000&amp;" "," "&amp;F192&amp;" "),Switches!$L$2:'Switches'!$L$1000),"")</f>
        <v/>
      </c>
      <c r="W192" t="str">
        <f>IFERROR(LOOKUP(,-SEARCH(" "&amp;Switches!$M$2:'Switches'!$M$1000&amp;" "," "&amp;L192&amp;" "),Switches!$M$2:'Switches'!$M$1000),"")</f>
        <v>RGBW</v>
      </c>
      <c r="X192">
        <v>0.05</v>
      </c>
      <c r="Y192">
        <v>0.05</v>
      </c>
      <c r="Z192">
        <v>0.05</v>
      </c>
      <c r="AA192">
        <v>2</v>
      </c>
      <c r="AB192">
        <v>2</v>
      </c>
      <c r="AC192">
        <v>0</v>
      </c>
    </row>
    <row r="193" spans="1:29" x14ac:dyDescent="0.25">
      <c r="A193" s="1" t="s">
        <v>406</v>
      </c>
      <c r="B193" s="1" t="s">
        <v>407</v>
      </c>
      <c r="C193" t="str">
        <f t="shared" si="55"/>
        <v>SW 120W Elliptical wide DMX-RDM</v>
      </c>
      <c r="D193" t="str">
        <f t="shared" si="56"/>
        <v>120W Elliptical wide DMX-RDM</v>
      </c>
      <c r="E193" t="str">
        <f t="shared" si="57"/>
        <v>120W DMX-RDM</v>
      </c>
      <c r="F193" t="str">
        <f t="shared" si="63"/>
        <v>120W</v>
      </c>
      <c r="G193" t="str">
        <f t="shared" si="64"/>
        <v>120W</v>
      </c>
      <c r="H193" t="str">
        <f t="shared" si="69"/>
        <v>120Вт</v>
      </c>
      <c r="I193" t="str">
        <f t="shared" si="65"/>
        <v>120</v>
      </c>
      <c r="J193" t="str">
        <f t="shared" si="68"/>
        <v>120</v>
      </c>
      <c r="K193" t="str">
        <f t="shared" si="60"/>
        <v>P865394</v>
      </c>
      <c r="L193" t="str">
        <f>LOOKUP(,-SEARCH(" "&amp;Switches!$A$2:'Switches'!$A$1000&amp;" "," "&amp;TRIM(B193)&amp;" "),Switches!$A$2:'Switches'!$A$1000)</f>
        <v>Aveplane RGBW</v>
      </c>
      <c r="M193" t="str">
        <f>IFERROR(LOOKUP(,-SEARCH(" "&amp;Switches!$B$2:'Switches'!$B$1000&amp;" "," "&amp;C193&amp;" "),Switches!$B$2:'Switches'!$B$1000), "")</f>
        <v>SW</v>
      </c>
      <c r="N193" t="str">
        <f>LOOKUP(,-SEARCH(" "&amp;Switches!$C$2:'Switches'!$C$1000&amp;" "," "&amp;TRIM(B193)&amp;" "),Switches!$C$2:'Switches'!$C$1000)</f>
        <v>Elliptical wide</v>
      </c>
      <c r="O193" t="str">
        <f t="shared" si="67"/>
        <v>Elliptical wide-white.ies</v>
      </c>
      <c r="P193" t="s">
        <v>726</v>
      </c>
      <c r="Q193">
        <v>12</v>
      </c>
      <c r="R193" s="7" t="str">
        <f t="shared" si="66"/>
        <v>120</v>
      </c>
      <c r="S193">
        <v>57</v>
      </c>
      <c r="T193">
        <f t="shared" si="62"/>
        <v>684</v>
      </c>
      <c r="U193" t="str">
        <f>IF(ISTEXT(LOOKUP(,-SEARCH(" "&amp;Switches!$K$2:'Switches'!$K$60&amp;" "," "&amp;D193&amp;" "),Switches!$K$2:'Switches'!$K$60)), LOOKUP(,-SEARCH(" "&amp;Switches!$K$2:'Switches'!$K$60&amp;" "," "&amp;D193&amp;" "),Switches!$K$2:'Switches'!$K$60),"")</f>
        <v>DMX-RDM</v>
      </c>
      <c r="V193" t="str">
        <f>IFERROR(LOOKUP(,-SEARCH(" "&amp;Switches!$L$2:'Switches'!$L$1000&amp;" "," "&amp;F193&amp;" "),Switches!$L$2:'Switches'!$L$1000),"")</f>
        <v/>
      </c>
      <c r="W193" t="str">
        <f>IFERROR(LOOKUP(,-SEARCH(" "&amp;Switches!$M$2:'Switches'!$M$1000&amp;" "," "&amp;L193&amp;" "),Switches!$M$2:'Switches'!$M$1000),"")</f>
        <v>RGBW</v>
      </c>
      <c r="X193">
        <v>0.05</v>
      </c>
      <c r="Y193">
        <v>0.05</v>
      </c>
      <c r="Z193">
        <v>0.05</v>
      </c>
      <c r="AA193">
        <v>2</v>
      </c>
      <c r="AB193">
        <v>2</v>
      </c>
      <c r="AC193">
        <v>0</v>
      </c>
    </row>
    <row r="194" spans="1:29" x14ac:dyDescent="0.25">
      <c r="A194" s="1" t="s">
        <v>408</v>
      </c>
      <c r="B194" s="1" t="s">
        <v>409</v>
      </c>
      <c r="C194" t="str">
        <f t="shared" si="55"/>
        <v>180W SuperSpot DMX-RDM</v>
      </c>
      <c r="D194" t="str">
        <f t="shared" si="56"/>
        <v>180W SuperSpot DMX-RDM</v>
      </c>
      <c r="E194" t="str">
        <f t="shared" si="57"/>
        <v>180W DMX-RDM</v>
      </c>
      <c r="F194" t="str">
        <f t="shared" si="63"/>
        <v>180W</v>
      </c>
      <c r="G194" t="str">
        <f t="shared" si="64"/>
        <v>180W</v>
      </c>
      <c r="H194" t="str">
        <f t="shared" si="69"/>
        <v>180Вт</v>
      </c>
      <c r="I194" t="str">
        <f t="shared" si="65"/>
        <v>180</v>
      </c>
      <c r="J194" t="str">
        <f t="shared" si="68"/>
        <v>180</v>
      </c>
      <c r="K194" t="str">
        <f t="shared" si="60"/>
        <v>P865490</v>
      </c>
      <c r="L194" t="str">
        <f>LOOKUP(,-SEARCH(" "&amp;Switches!$A$2:'Switches'!$A$1000&amp;" "," "&amp;TRIM(B194)&amp;" "),Switches!$A$2:'Switches'!$A$1000)</f>
        <v>Aveplane RGBW</v>
      </c>
      <c r="M194" t="str">
        <f>IFERROR(LOOKUP(,-SEARCH(" "&amp;Switches!$B$2:'Switches'!$B$1000&amp;" "," "&amp;C194&amp;" "),Switches!$B$2:'Switches'!$B$1000), "")</f>
        <v/>
      </c>
      <c r="N194" t="str">
        <f>LOOKUP(,-SEARCH(" "&amp;Switches!$C$2:'Switches'!$C$1000&amp;" "," "&amp;TRIM(B194)&amp;" "),Switches!$C$2:'Switches'!$C$1000)</f>
        <v>SuperSpot</v>
      </c>
      <c r="O194" t="str">
        <f t="shared" si="67"/>
        <v>SuperSpot-white.ies</v>
      </c>
      <c r="P194" t="s">
        <v>726</v>
      </c>
      <c r="Q194">
        <v>18</v>
      </c>
      <c r="R194" s="7" t="str">
        <f t="shared" si="66"/>
        <v>180</v>
      </c>
      <c r="S194">
        <v>57</v>
      </c>
      <c r="T194">
        <f t="shared" si="62"/>
        <v>1026</v>
      </c>
      <c r="U194" t="str">
        <f>IF(ISTEXT(LOOKUP(,-SEARCH(" "&amp;Switches!$K$2:'Switches'!$K$60&amp;" "," "&amp;D194&amp;" "),Switches!$K$2:'Switches'!$K$60)), LOOKUP(,-SEARCH(" "&amp;Switches!$K$2:'Switches'!$K$60&amp;" "," "&amp;D194&amp;" "),Switches!$K$2:'Switches'!$K$60),"")</f>
        <v>DMX-RDM</v>
      </c>
      <c r="V194" t="str">
        <f>IFERROR(LOOKUP(,-SEARCH(" "&amp;Switches!$L$2:'Switches'!$L$1000&amp;" "," "&amp;F194&amp;" "),Switches!$L$2:'Switches'!$L$1000),"")</f>
        <v/>
      </c>
      <c r="W194" t="str">
        <f>IFERROR(LOOKUP(,-SEARCH(" "&amp;Switches!$M$2:'Switches'!$M$1000&amp;" "," "&amp;L194&amp;" "),Switches!$M$2:'Switches'!$M$1000),"")</f>
        <v>RGBW</v>
      </c>
      <c r="X194">
        <v>0.05</v>
      </c>
      <c r="Y194">
        <v>0.05</v>
      </c>
      <c r="Z194">
        <v>0.05</v>
      </c>
      <c r="AA194">
        <v>2</v>
      </c>
      <c r="AB194">
        <v>2</v>
      </c>
      <c r="AC194">
        <v>0</v>
      </c>
    </row>
    <row r="195" spans="1:29" x14ac:dyDescent="0.25">
      <c r="A195" s="1" t="s">
        <v>410</v>
      </c>
      <c r="B195" s="1" t="s">
        <v>411</v>
      </c>
      <c r="C195" t="str">
        <f t="shared" si="55"/>
        <v>180W Spot DMX-RDM</v>
      </c>
      <c r="D195" t="str">
        <f t="shared" si="56"/>
        <v>180W Spot DMX-RDM</v>
      </c>
      <c r="E195" t="str">
        <f t="shared" si="57"/>
        <v>180W DMX-RDM</v>
      </c>
      <c r="F195" t="str">
        <f t="shared" si="63"/>
        <v>180W</v>
      </c>
      <c r="G195" t="str">
        <f t="shared" si="64"/>
        <v>180W</v>
      </c>
      <c r="H195" t="str">
        <f t="shared" si="69"/>
        <v>180Вт</v>
      </c>
      <c r="I195" t="str">
        <f t="shared" si="65"/>
        <v>180</v>
      </c>
      <c r="J195" t="str">
        <f t="shared" si="68"/>
        <v>180</v>
      </c>
      <c r="K195" t="str">
        <f t="shared" si="60"/>
        <v>P865491</v>
      </c>
      <c r="L195" t="str">
        <f>LOOKUP(,-SEARCH(" "&amp;Switches!$A$2:'Switches'!$A$1000&amp;" "," "&amp;TRIM(B195)&amp;" "),Switches!$A$2:'Switches'!$A$1000)</f>
        <v>Aveplane RGBW</v>
      </c>
      <c r="M195" t="str">
        <f>IFERROR(LOOKUP(,-SEARCH(" "&amp;Switches!$B$2:'Switches'!$B$1000&amp;" "," "&amp;C195&amp;" "),Switches!$B$2:'Switches'!$B$1000), "")</f>
        <v/>
      </c>
      <c r="N195" t="str">
        <f>LOOKUP(,-SEARCH(" "&amp;Switches!$C$2:'Switches'!$C$1000&amp;" "," "&amp;TRIM(B195)&amp;" "),Switches!$C$2:'Switches'!$C$1000)</f>
        <v>Spot</v>
      </c>
      <c r="O195" t="str">
        <f t="shared" si="67"/>
        <v>Spot-white.ies</v>
      </c>
      <c r="P195" t="s">
        <v>726</v>
      </c>
      <c r="Q195">
        <v>18</v>
      </c>
      <c r="R195" s="7" t="str">
        <f t="shared" si="66"/>
        <v>180</v>
      </c>
      <c r="S195">
        <v>57</v>
      </c>
      <c r="T195">
        <f t="shared" si="62"/>
        <v>1026</v>
      </c>
      <c r="U195" t="str">
        <f>IF(ISTEXT(LOOKUP(,-SEARCH(" "&amp;Switches!$K$2:'Switches'!$K$60&amp;" "," "&amp;D195&amp;" "),Switches!$K$2:'Switches'!$K$60)), LOOKUP(,-SEARCH(" "&amp;Switches!$K$2:'Switches'!$K$60&amp;" "," "&amp;D195&amp;" "),Switches!$K$2:'Switches'!$K$60),"")</f>
        <v>DMX-RDM</v>
      </c>
      <c r="V195" t="str">
        <f>IFERROR(LOOKUP(,-SEARCH(" "&amp;Switches!$L$2:'Switches'!$L$1000&amp;" "," "&amp;F195&amp;" "),Switches!$L$2:'Switches'!$L$1000),"")</f>
        <v/>
      </c>
      <c r="W195" t="str">
        <f>IFERROR(LOOKUP(,-SEARCH(" "&amp;Switches!$M$2:'Switches'!$M$1000&amp;" "," "&amp;L195&amp;" "),Switches!$M$2:'Switches'!$M$1000),"")</f>
        <v>RGBW</v>
      </c>
      <c r="X195">
        <v>0.05</v>
      </c>
      <c r="Y195">
        <v>0.05</v>
      </c>
      <c r="Z195">
        <v>0.05</v>
      </c>
      <c r="AA195">
        <v>2</v>
      </c>
      <c r="AB195">
        <v>2</v>
      </c>
      <c r="AC195">
        <v>0</v>
      </c>
    </row>
    <row r="196" spans="1:29" x14ac:dyDescent="0.25">
      <c r="A196" s="1" t="s">
        <v>412</v>
      </c>
      <c r="B196" s="1" t="s">
        <v>413</v>
      </c>
      <c r="C196" t="str">
        <f t="shared" si="55"/>
        <v>180W Medium DMX-RDM</v>
      </c>
      <c r="D196" t="str">
        <f t="shared" si="56"/>
        <v>180W Medium DMX-RDM</v>
      </c>
      <c r="E196" t="str">
        <f t="shared" si="57"/>
        <v>180W DMX-RDM</v>
      </c>
      <c r="F196" t="str">
        <f t="shared" si="63"/>
        <v>180W</v>
      </c>
      <c r="G196" t="str">
        <f t="shared" si="64"/>
        <v>180W</v>
      </c>
      <c r="H196" t="str">
        <f t="shared" si="69"/>
        <v>180Вт</v>
      </c>
      <c r="I196" t="str">
        <f t="shared" si="65"/>
        <v>180</v>
      </c>
      <c r="J196" t="str">
        <f t="shared" si="68"/>
        <v>180</v>
      </c>
      <c r="K196" t="str">
        <f t="shared" si="60"/>
        <v>P865492</v>
      </c>
      <c r="L196" t="str">
        <f>LOOKUP(,-SEARCH(" "&amp;Switches!$A$2:'Switches'!$A$1000&amp;" "," "&amp;TRIM(B196)&amp;" "),Switches!$A$2:'Switches'!$A$1000)</f>
        <v>Aveplane RGBW</v>
      </c>
      <c r="M196" t="str">
        <f>IFERROR(LOOKUP(,-SEARCH(" "&amp;Switches!$B$2:'Switches'!$B$1000&amp;" "," "&amp;C196&amp;" "),Switches!$B$2:'Switches'!$B$1000), "")</f>
        <v/>
      </c>
      <c r="N196" t="str">
        <f>LOOKUP(,-SEARCH(" "&amp;Switches!$C$2:'Switches'!$C$1000&amp;" "," "&amp;TRIM(B196)&amp;" "),Switches!$C$2:'Switches'!$C$1000)</f>
        <v>Medium</v>
      </c>
      <c r="O196" t="str">
        <f t="shared" si="67"/>
        <v>Medium-white.ies</v>
      </c>
      <c r="P196" t="s">
        <v>726</v>
      </c>
      <c r="Q196">
        <v>18</v>
      </c>
      <c r="R196" s="7" t="str">
        <f t="shared" si="66"/>
        <v>180</v>
      </c>
      <c r="S196">
        <v>57</v>
      </c>
      <c r="T196">
        <f t="shared" si="62"/>
        <v>1026</v>
      </c>
      <c r="U196" t="str">
        <f>IF(ISTEXT(LOOKUP(,-SEARCH(" "&amp;Switches!$K$2:'Switches'!$K$60&amp;" "," "&amp;D196&amp;" "),Switches!$K$2:'Switches'!$K$60)), LOOKUP(,-SEARCH(" "&amp;Switches!$K$2:'Switches'!$K$60&amp;" "," "&amp;D196&amp;" "),Switches!$K$2:'Switches'!$K$60),"")</f>
        <v>DMX-RDM</v>
      </c>
      <c r="V196" t="str">
        <f>IFERROR(LOOKUP(,-SEARCH(" "&amp;Switches!$L$2:'Switches'!$L$1000&amp;" "," "&amp;F196&amp;" "),Switches!$L$2:'Switches'!$L$1000),"")</f>
        <v/>
      </c>
      <c r="W196" t="str">
        <f>IFERROR(LOOKUP(,-SEARCH(" "&amp;Switches!$M$2:'Switches'!$M$1000&amp;" "," "&amp;L196&amp;" "),Switches!$M$2:'Switches'!$M$1000),"")</f>
        <v>RGBW</v>
      </c>
      <c r="X196">
        <v>0.05</v>
      </c>
      <c r="Y196">
        <v>0.05</v>
      </c>
      <c r="Z196">
        <v>0.05</v>
      </c>
      <c r="AA196">
        <v>2</v>
      </c>
      <c r="AB196">
        <v>2</v>
      </c>
      <c r="AC196">
        <v>0</v>
      </c>
    </row>
    <row r="197" spans="1:29" x14ac:dyDescent="0.25">
      <c r="A197" s="1" t="s">
        <v>414</v>
      </c>
      <c r="B197" s="1" t="s">
        <v>415</v>
      </c>
      <c r="C197" t="str">
        <f t="shared" si="55"/>
        <v>180W Flood DMX-RDM</v>
      </c>
      <c r="D197" t="str">
        <f t="shared" si="56"/>
        <v>180W Flood DMX-RDM</v>
      </c>
      <c r="E197" t="str">
        <f t="shared" si="57"/>
        <v>180W DMX-RDM</v>
      </c>
      <c r="F197" t="str">
        <f t="shared" si="63"/>
        <v>180W</v>
      </c>
      <c r="G197" t="str">
        <f t="shared" si="64"/>
        <v>180W</v>
      </c>
      <c r="H197" t="str">
        <f t="shared" si="69"/>
        <v>180Вт</v>
      </c>
      <c r="I197" t="str">
        <f t="shared" si="65"/>
        <v>180</v>
      </c>
      <c r="J197" t="str">
        <f t="shared" si="68"/>
        <v>180</v>
      </c>
      <c r="K197" t="str">
        <f t="shared" si="60"/>
        <v>P865493</v>
      </c>
      <c r="L197" t="str">
        <f>LOOKUP(,-SEARCH(" "&amp;Switches!$A$2:'Switches'!$A$1000&amp;" "," "&amp;TRIM(B197)&amp;" "),Switches!$A$2:'Switches'!$A$1000)</f>
        <v>Aveplane RGBW</v>
      </c>
      <c r="M197" t="str">
        <f>IFERROR(LOOKUP(,-SEARCH(" "&amp;Switches!$B$2:'Switches'!$B$1000&amp;" "," "&amp;C197&amp;" "),Switches!$B$2:'Switches'!$B$1000), "")</f>
        <v/>
      </c>
      <c r="N197" t="str">
        <f>LOOKUP(,-SEARCH(" "&amp;Switches!$C$2:'Switches'!$C$1000&amp;" "," "&amp;TRIM(B197)&amp;" "),Switches!$C$2:'Switches'!$C$1000)</f>
        <v>Flood</v>
      </c>
      <c r="O197" t="str">
        <f t="shared" si="67"/>
        <v>Flood-white.ies</v>
      </c>
      <c r="P197" t="s">
        <v>726</v>
      </c>
      <c r="Q197">
        <v>18</v>
      </c>
      <c r="R197" s="7" t="str">
        <f t="shared" si="66"/>
        <v>180</v>
      </c>
      <c r="S197">
        <v>57</v>
      </c>
      <c r="T197">
        <f t="shared" si="62"/>
        <v>1026</v>
      </c>
      <c r="U197" t="str">
        <f>IF(ISTEXT(LOOKUP(,-SEARCH(" "&amp;Switches!$K$2:'Switches'!$K$60&amp;" "," "&amp;D197&amp;" "),Switches!$K$2:'Switches'!$K$60)), LOOKUP(,-SEARCH(" "&amp;Switches!$K$2:'Switches'!$K$60&amp;" "," "&amp;D197&amp;" "),Switches!$K$2:'Switches'!$K$60),"")</f>
        <v>DMX-RDM</v>
      </c>
      <c r="V197" t="str">
        <f>IFERROR(LOOKUP(,-SEARCH(" "&amp;Switches!$L$2:'Switches'!$L$1000&amp;" "," "&amp;F197&amp;" "),Switches!$L$2:'Switches'!$L$1000),"")</f>
        <v/>
      </c>
      <c r="W197" t="str">
        <f>IFERROR(LOOKUP(,-SEARCH(" "&amp;Switches!$M$2:'Switches'!$M$1000&amp;" "," "&amp;L197&amp;" "),Switches!$M$2:'Switches'!$M$1000),"")</f>
        <v>RGBW</v>
      </c>
      <c r="X197">
        <v>0.05</v>
      </c>
      <c r="Y197">
        <v>0.05</v>
      </c>
      <c r="Z197">
        <v>0.05</v>
      </c>
      <c r="AA197">
        <v>2</v>
      </c>
      <c r="AB197">
        <v>2</v>
      </c>
      <c r="AC197">
        <v>0</v>
      </c>
    </row>
    <row r="198" spans="1:29" x14ac:dyDescent="0.25">
      <c r="A198" s="1" t="s">
        <v>416</v>
      </c>
      <c r="B198" s="1" t="s">
        <v>417</v>
      </c>
      <c r="C198" t="str">
        <f t="shared" si="55"/>
        <v>180W Wide DMX-RDM</v>
      </c>
      <c r="D198" t="str">
        <f t="shared" si="56"/>
        <v>180W Wide DMX-RDM</v>
      </c>
      <c r="E198" t="str">
        <f t="shared" si="57"/>
        <v>180W DMX-RDM</v>
      </c>
      <c r="F198" t="str">
        <f t="shared" si="63"/>
        <v>180W</v>
      </c>
      <c r="G198" t="str">
        <f t="shared" si="64"/>
        <v>180W</v>
      </c>
      <c r="H198" t="str">
        <f t="shared" si="69"/>
        <v>180Вт</v>
      </c>
      <c r="I198" t="str">
        <f t="shared" si="65"/>
        <v>180</v>
      </c>
      <c r="J198" t="str">
        <f t="shared" si="68"/>
        <v>180</v>
      </c>
      <c r="K198" t="str">
        <f t="shared" si="60"/>
        <v>P865494</v>
      </c>
      <c r="L198" t="str">
        <f>LOOKUP(,-SEARCH(" "&amp;Switches!$A$2:'Switches'!$A$1000&amp;" "," "&amp;TRIM(B198)&amp;" "),Switches!$A$2:'Switches'!$A$1000)</f>
        <v>Aveplane RGBW</v>
      </c>
      <c r="M198" t="str">
        <f>IFERROR(LOOKUP(,-SEARCH(" "&amp;Switches!$B$2:'Switches'!$B$1000&amp;" "," "&amp;C198&amp;" "),Switches!$B$2:'Switches'!$B$1000), "")</f>
        <v/>
      </c>
      <c r="N198" t="str">
        <f>LOOKUP(,-SEARCH(" "&amp;Switches!$C$2:'Switches'!$C$1000&amp;" "," "&amp;TRIM(B198)&amp;" "),Switches!$C$2:'Switches'!$C$1000)</f>
        <v>Wide</v>
      </c>
      <c r="O198" t="str">
        <f t="shared" si="67"/>
        <v>Wide-white.ies</v>
      </c>
      <c r="P198" t="s">
        <v>726</v>
      </c>
      <c r="Q198">
        <v>18</v>
      </c>
      <c r="R198" s="7" t="str">
        <f t="shared" si="66"/>
        <v>180</v>
      </c>
      <c r="S198">
        <v>57</v>
      </c>
      <c r="T198">
        <f t="shared" si="62"/>
        <v>1026</v>
      </c>
      <c r="U198" t="str">
        <f>IF(ISTEXT(LOOKUP(,-SEARCH(" "&amp;Switches!$K$2:'Switches'!$K$60&amp;" "," "&amp;D198&amp;" "),Switches!$K$2:'Switches'!$K$60)), LOOKUP(,-SEARCH(" "&amp;Switches!$K$2:'Switches'!$K$60&amp;" "," "&amp;D198&amp;" "),Switches!$K$2:'Switches'!$K$60),"")</f>
        <v>DMX-RDM</v>
      </c>
      <c r="V198" t="str">
        <f>IFERROR(LOOKUP(,-SEARCH(" "&amp;Switches!$L$2:'Switches'!$L$1000&amp;" "," "&amp;F198&amp;" "),Switches!$L$2:'Switches'!$L$1000),"")</f>
        <v/>
      </c>
      <c r="W198" t="str">
        <f>IFERROR(LOOKUP(,-SEARCH(" "&amp;Switches!$M$2:'Switches'!$M$1000&amp;" "," "&amp;L198&amp;" "),Switches!$M$2:'Switches'!$M$1000),"")</f>
        <v>RGBW</v>
      </c>
      <c r="X198">
        <v>0.05</v>
      </c>
      <c r="Y198">
        <v>0.05</v>
      </c>
      <c r="Z198">
        <v>0.05</v>
      </c>
      <c r="AA198">
        <v>2</v>
      </c>
      <c r="AB198">
        <v>2</v>
      </c>
      <c r="AC198">
        <v>0</v>
      </c>
    </row>
    <row r="199" spans="1:29" x14ac:dyDescent="0.25">
      <c r="A199" s="1" t="s">
        <v>418</v>
      </c>
      <c r="B199" s="1" t="s">
        <v>419</v>
      </c>
      <c r="C199" t="str">
        <f t="shared" si="55"/>
        <v>SW 60W Asymmetrical</v>
      </c>
      <c r="D199" t="str">
        <f t="shared" si="56"/>
        <v>60W Asymmetrical</v>
      </c>
      <c r="E199" t="str">
        <f t="shared" si="57"/>
        <v>60W</v>
      </c>
      <c r="F199" t="str">
        <f t="shared" si="63"/>
        <v>60W</v>
      </c>
      <c r="G199" t="str">
        <f t="shared" si="64"/>
        <v>60W</v>
      </c>
      <c r="H199" t="str">
        <f t="shared" si="69"/>
        <v>60Вт</v>
      </c>
      <c r="I199" t="str">
        <f t="shared" si="65"/>
        <v>60</v>
      </c>
      <c r="J199" t="str">
        <f t="shared" si="68"/>
        <v>60</v>
      </c>
      <c r="K199" t="str">
        <f t="shared" si="60"/>
        <v>P865359</v>
      </c>
      <c r="L199" t="str">
        <f>LOOKUP(,-SEARCH(" "&amp;Switches!$A$2:'Switches'!$A$1000&amp;" "," "&amp;TRIM(B199)&amp;" "),Switches!$A$2:'Switches'!$A$1000)</f>
        <v>Aveplane</v>
      </c>
      <c r="M199" t="str">
        <f>IFERROR(LOOKUP(,-SEARCH(" "&amp;Switches!$B$2:'Switches'!$B$1000&amp;" "," "&amp;C199&amp;" "),Switches!$B$2:'Switches'!$B$1000), "")</f>
        <v>SW</v>
      </c>
      <c r="N199" t="str">
        <f>LOOKUP(,-SEARCH(" "&amp;Switches!$C$2:'Switches'!$C$1000&amp;" "," "&amp;TRIM(B199)&amp;" "),Switches!$C$2:'Switches'!$C$1000)</f>
        <v>Asymmetrical</v>
      </c>
      <c r="O199" t="str">
        <f t="shared" si="61"/>
        <v>Asymmetrical.ies</v>
      </c>
      <c r="P199">
        <v>3000</v>
      </c>
      <c r="Q199">
        <v>24</v>
      </c>
      <c r="R199" s="7" t="str">
        <f t="shared" si="66"/>
        <v>60</v>
      </c>
      <c r="S199">
        <v>217</v>
      </c>
      <c r="T199">
        <f t="shared" si="62"/>
        <v>5208</v>
      </c>
      <c r="U199" t="str">
        <f>IF(ISTEXT(LOOKUP(,-SEARCH(" "&amp;Switches!$K$2:'Switches'!$K$60&amp;" "," "&amp;D199&amp;" "),Switches!$K$2:'Switches'!$K$60)), LOOKUP(,-SEARCH(" "&amp;Switches!$K$2:'Switches'!$K$60&amp;" "," "&amp;D199&amp;" "),Switches!$K$2:'Switches'!$K$60),"")</f>
        <v/>
      </c>
      <c r="V199" t="str">
        <f>IFERROR(LOOKUP(,-SEARCH(" "&amp;Switches!$L$2:'Switches'!$L$1000&amp;" "," "&amp;F199&amp;" "),Switches!$L$2:'Switches'!$L$1000),"")</f>
        <v/>
      </c>
      <c r="W199" t="str">
        <f>IFERROR(LOOKUP(,-SEARCH(" "&amp;Switches!$M$2:'Switches'!$M$1000&amp;" "," "&amp;L199&amp;" "),Switches!$M$2:'Switches'!$M$1000),"")</f>
        <v/>
      </c>
      <c r="X199">
        <v>0.05</v>
      </c>
      <c r="Y199">
        <v>0.05</v>
      </c>
      <c r="Z199">
        <v>0.05</v>
      </c>
      <c r="AA199">
        <v>2</v>
      </c>
      <c r="AB199">
        <v>2</v>
      </c>
      <c r="AC199">
        <v>0</v>
      </c>
    </row>
    <row r="200" spans="1:29" x14ac:dyDescent="0.25">
      <c r="A200" s="1" t="s">
        <v>420</v>
      </c>
      <c r="B200" s="1" t="s">
        <v>421</v>
      </c>
      <c r="C200" t="str">
        <f t="shared" si="55"/>
        <v>SW 60W Elliptical wide</v>
      </c>
      <c r="D200" t="str">
        <f t="shared" si="56"/>
        <v>60W Elliptical wide</v>
      </c>
      <c r="E200" t="str">
        <f t="shared" si="57"/>
        <v>60W</v>
      </c>
      <c r="F200" t="str">
        <f t="shared" si="63"/>
        <v>60W</v>
      </c>
      <c r="G200" t="str">
        <f t="shared" si="64"/>
        <v>60W</v>
      </c>
      <c r="H200" t="str">
        <f t="shared" si="69"/>
        <v>60Вт</v>
      </c>
      <c r="I200" t="str">
        <f t="shared" si="65"/>
        <v>60</v>
      </c>
      <c r="J200" t="str">
        <f t="shared" si="68"/>
        <v>60</v>
      </c>
      <c r="K200" t="str">
        <f t="shared" si="60"/>
        <v>P865360</v>
      </c>
      <c r="L200" t="str">
        <f>LOOKUP(,-SEARCH(" "&amp;Switches!$A$2:'Switches'!$A$1000&amp;" "," "&amp;TRIM(B200)&amp;" "),Switches!$A$2:'Switches'!$A$1000)</f>
        <v>Aveplane</v>
      </c>
      <c r="M200" t="str">
        <f>IFERROR(LOOKUP(,-SEARCH(" "&amp;Switches!$B$2:'Switches'!$B$1000&amp;" "," "&amp;C200&amp;" "),Switches!$B$2:'Switches'!$B$1000), "")</f>
        <v>SW</v>
      </c>
      <c r="N200" t="str">
        <f>LOOKUP(,-SEARCH(" "&amp;Switches!$C$2:'Switches'!$C$1000&amp;" "," "&amp;TRIM(B200)&amp;" "),Switches!$C$2:'Switches'!$C$1000)</f>
        <v>Elliptical wide</v>
      </c>
      <c r="O200" t="str">
        <f t="shared" si="61"/>
        <v>Elliptical wide.ies</v>
      </c>
      <c r="P200">
        <v>3000</v>
      </c>
      <c r="Q200">
        <v>24</v>
      </c>
      <c r="R200" s="7" t="str">
        <f t="shared" si="66"/>
        <v>60</v>
      </c>
      <c r="S200">
        <v>217</v>
      </c>
      <c r="T200">
        <f t="shared" si="62"/>
        <v>5208</v>
      </c>
      <c r="U200" t="str">
        <f>IF(ISTEXT(LOOKUP(,-SEARCH(" "&amp;Switches!$K$2:'Switches'!$K$60&amp;" "," "&amp;D200&amp;" "),Switches!$K$2:'Switches'!$K$60)), LOOKUP(,-SEARCH(" "&amp;Switches!$K$2:'Switches'!$K$60&amp;" "," "&amp;D200&amp;" "),Switches!$K$2:'Switches'!$K$60),"")</f>
        <v/>
      </c>
      <c r="V200" t="str">
        <f>IFERROR(LOOKUP(,-SEARCH(" "&amp;Switches!$L$2:'Switches'!$L$1000&amp;" "," "&amp;F200&amp;" "),Switches!$L$2:'Switches'!$L$1000),"")</f>
        <v/>
      </c>
      <c r="W200" t="str">
        <f>IFERROR(LOOKUP(,-SEARCH(" "&amp;Switches!$M$2:'Switches'!$M$1000&amp;" "," "&amp;L200&amp;" "),Switches!$M$2:'Switches'!$M$1000),"")</f>
        <v/>
      </c>
      <c r="X200">
        <v>0.05</v>
      </c>
      <c r="Y200">
        <v>0.05</v>
      </c>
      <c r="Z200">
        <v>0.05</v>
      </c>
      <c r="AA200">
        <v>2</v>
      </c>
      <c r="AB200">
        <v>2</v>
      </c>
      <c r="AC200">
        <v>0</v>
      </c>
    </row>
    <row r="201" spans="1:29" x14ac:dyDescent="0.25">
      <c r="A201" s="1" t="s">
        <v>422</v>
      </c>
      <c r="B201" s="1" t="s">
        <v>423</v>
      </c>
      <c r="C201" t="str">
        <f t="shared" si="55"/>
        <v>SW 90W Asymmetrical</v>
      </c>
      <c r="D201" t="str">
        <f t="shared" si="56"/>
        <v>90W Asymmetrical</v>
      </c>
      <c r="E201" t="str">
        <f t="shared" si="57"/>
        <v>90W</v>
      </c>
      <c r="F201" t="str">
        <f t="shared" si="63"/>
        <v>90W</v>
      </c>
      <c r="G201" t="str">
        <f t="shared" si="64"/>
        <v>90W</v>
      </c>
      <c r="H201" t="str">
        <f t="shared" si="69"/>
        <v>90Вт</v>
      </c>
      <c r="I201" t="str">
        <f t="shared" si="65"/>
        <v>90</v>
      </c>
      <c r="J201" t="str">
        <f t="shared" si="68"/>
        <v>90</v>
      </c>
      <c r="K201" t="str">
        <f t="shared" si="60"/>
        <v>P865386</v>
      </c>
      <c r="L201" t="str">
        <f>LOOKUP(,-SEARCH(" "&amp;Switches!$A$2:'Switches'!$A$1000&amp;" "," "&amp;TRIM(B201)&amp;" "),Switches!$A$2:'Switches'!$A$1000)</f>
        <v>Aveplane</v>
      </c>
      <c r="M201" t="str">
        <f>IFERROR(LOOKUP(,-SEARCH(" "&amp;Switches!$B$2:'Switches'!$B$1000&amp;" "," "&amp;C201&amp;" "),Switches!$B$2:'Switches'!$B$1000), "")</f>
        <v>SW</v>
      </c>
      <c r="N201" t="str">
        <f>LOOKUP(,-SEARCH(" "&amp;Switches!$C$2:'Switches'!$C$1000&amp;" "," "&amp;TRIM(B201)&amp;" "),Switches!$C$2:'Switches'!$C$1000)</f>
        <v>Asymmetrical</v>
      </c>
      <c r="O201" t="str">
        <f t="shared" si="61"/>
        <v>Asymmetrical.ies</v>
      </c>
      <c r="P201">
        <v>3000</v>
      </c>
      <c r="Q201">
        <v>36</v>
      </c>
      <c r="R201" s="7" t="str">
        <f t="shared" si="66"/>
        <v>90</v>
      </c>
      <c r="S201">
        <v>217</v>
      </c>
      <c r="T201">
        <f t="shared" si="62"/>
        <v>7812</v>
      </c>
      <c r="U201" t="str">
        <f>IF(ISTEXT(LOOKUP(,-SEARCH(" "&amp;Switches!$K$2:'Switches'!$K$60&amp;" "," "&amp;D201&amp;" "),Switches!$K$2:'Switches'!$K$60)), LOOKUP(,-SEARCH(" "&amp;Switches!$K$2:'Switches'!$K$60&amp;" "," "&amp;D201&amp;" "),Switches!$K$2:'Switches'!$K$60),"")</f>
        <v/>
      </c>
      <c r="V201" t="str">
        <f>IFERROR(LOOKUP(,-SEARCH(" "&amp;Switches!$L$2:'Switches'!$L$1000&amp;" "," "&amp;F201&amp;" "),Switches!$L$2:'Switches'!$L$1000),"")</f>
        <v/>
      </c>
      <c r="W201" t="str">
        <f>IFERROR(LOOKUP(,-SEARCH(" "&amp;Switches!$M$2:'Switches'!$M$1000&amp;" "," "&amp;L201&amp;" "),Switches!$M$2:'Switches'!$M$1000),"")</f>
        <v/>
      </c>
      <c r="X201">
        <v>0.05</v>
      </c>
      <c r="Y201">
        <v>0.05</v>
      </c>
      <c r="Z201">
        <v>0.05</v>
      </c>
      <c r="AA201">
        <v>2</v>
      </c>
      <c r="AB201">
        <v>2</v>
      </c>
      <c r="AC201">
        <v>0</v>
      </c>
    </row>
    <row r="202" spans="1:29" x14ac:dyDescent="0.25">
      <c r="A202" s="1" t="s">
        <v>424</v>
      </c>
      <c r="B202" s="1" t="s">
        <v>425</v>
      </c>
      <c r="C202" t="str">
        <f t="shared" si="55"/>
        <v>SW 90W Elliptical wide</v>
      </c>
      <c r="D202" t="str">
        <f t="shared" si="56"/>
        <v>90W Elliptical wide</v>
      </c>
      <c r="E202" t="str">
        <f t="shared" si="57"/>
        <v>90W</v>
      </c>
      <c r="F202" t="str">
        <f t="shared" si="63"/>
        <v>90W</v>
      </c>
      <c r="G202" t="str">
        <f t="shared" si="64"/>
        <v>90W</v>
      </c>
      <c r="H202" t="str">
        <f t="shared" si="69"/>
        <v>90Вт</v>
      </c>
      <c r="I202" t="str">
        <f t="shared" si="65"/>
        <v>90</v>
      </c>
      <c r="J202" t="str">
        <f t="shared" si="68"/>
        <v>90</v>
      </c>
      <c r="K202" t="str">
        <f t="shared" si="60"/>
        <v>P865387</v>
      </c>
      <c r="L202" t="str">
        <f>LOOKUP(,-SEARCH(" "&amp;Switches!$A$2:'Switches'!$A$1000&amp;" "," "&amp;TRIM(B202)&amp;" "),Switches!$A$2:'Switches'!$A$1000)</f>
        <v>Aveplane</v>
      </c>
      <c r="M202" t="str">
        <f>IFERROR(LOOKUP(,-SEARCH(" "&amp;Switches!$B$2:'Switches'!$B$1000&amp;" "," "&amp;C202&amp;" "),Switches!$B$2:'Switches'!$B$1000), "")</f>
        <v>SW</v>
      </c>
      <c r="N202" t="str">
        <f>LOOKUP(,-SEARCH(" "&amp;Switches!$C$2:'Switches'!$C$1000&amp;" "," "&amp;TRIM(B202)&amp;" "),Switches!$C$2:'Switches'!$C$1000)</f>
        <v>Elliptical wide</v>
      </c>
      <c r="O202" t="str">
        <f t="shared" si="61"/>
        <v>Elliptical wide.ies</v>
      </c>
      <c r="P202">
        <v>3000</v>
      </c>
      <c r="Q202">
        <v>36</v>
      </c>
      <c r="R202" s="7" t="str">
        <f t="shared" si="66"/>
        <v>90</v>
      </c>
      <c r="S202">
        <v>217</v>
      </c>
      <c r="T202">
        <f t="shared" si="62"/>
        <v>7812</v>
      </c>
      <c r="U202" t="str">
        <f>IF(ISTEXT(LOOKUP(,-SEARCH(" "&amp;Switches!$K$2:'Switches'!$K$60&amp;" "," "&amp;D202&amp;" "),Switches!$K$2:'Switches'!$K$60)), LOOKUP(,-SEARCH(" "&amp;Switches!$K$2:'Switches'!$K$60&amp;" "," "&amp;D202&amp;" "),Switches!$K$2:'Switches'!$K$60),"")</f>
        <v/>
      </c>
      <c r="V202" t="str">
        <f>IFERROR(LOOKUP(,-SEARCH(" "&amp;Switches!$L$2:'Switches'!$L$1000&amp;" "," "&amp;F202&amp;" "),Switches!$L$2:'Switches'!$L$1000),"")</f>
        <v/>
      </c>
      <c r="W202" t="str">
        <f>IFERROR(LOOKUP(,-SEARCH(" "&amp;Switches!$M$2:'Switches'!$M$1000&amp;" "," "&amp;L202&amp;" "),Switches!$M$2:'Switches'!$M$1000),"")</f>
        <v/>
      </c>
      <c r="X202">
        <v>0.05</v>
      </c>
      <c r="Y202">
        <v>0.05</v>
      </c>
      <c r="Z202">
        <v>0.05</v>
      </c>
      <c r="AA202">
        <v>2</v>
      </c>
      <c r="AB202">
        <v>2</v>
      </c>
      <c r="AC202">
        <v>0</v>
      </c>
    </row>
    <row r="203" spans="1:29" x14ac:dyDescent="0.25">
      <c r="A203" s="1" t="s">
        <v>426</v>
      </c>
      <c r="B203" s="1" t="s">
        <v>427</v>
      </c>
      <c r="C203" t="str">
        <f t="shared" si="55"/>
        <v>SW 180W Asymmetrical</v>
      </c>
      <c r="D203" t="str">
        <f t="shared" si="56"/>
        <v>180W Asymmetrical</v>
      </c>
      <c r="E203" t="str">
        <f t="shared" si="57"/>
        <v>180W</v>
      </c>
      <c r="F203" t="str">
        <f t="shared" si="63"/>
        <v>180W</v>
      </c>
      <c r="G203" t="str">
        <f t="shared" si="64"/>
        <v>180W</v>
      </c>
      <c r="H203" t="str">
        <f t="shared" si="69"/>
        <v>180Вт</v>
      </c>
      <c r="I203" t="str">
        <f t="shared" si="65"/>
        <v>180</v>
      </c>
      <c r="J203" t="str">
        <f t="shared" si="68"/>
        <v>180</v>
      </c>
      <c r="K203" t="str">
        <f t="shared" si="60"/>
        <v>P865510</v>
      </c>
      <c r="L203" t="str">
        <f>LOOKUP(,-SEARCH(" "&amp;Switches!$A$2:'Switches'!$A$1000&amp;" "," "&amp;TRIM(B203)&amp;" "),Switches!$A$2:'Switches'!$A$1000)</f>
        <v>Aveplane</v>
      </c>
      <c r="M203" t="str">
        <f>IFERROR(LOOKUP(,-SEARCH(" "&amp;Switches!$B$2:'Switches'!$B$1000&amp;" "," "&amp;C203&amp;" "),Switches!$B$2:'Switches'!$B$1000), "")</f>
        <v>SW</v>
      </c>
      <c r="N203" t="str">
        <f>LOOKUP(,-SEARCH(" "&amp;Switches!$C$2:'Switches'!$C$1000&amp;" "," "&amp;TRIM(B203)&amp;" "),Switches!$C$2:'Switches'!$C$1000)</f>
        <v>Asymmetrical</v>
      </c>
      <c r="O203" t="str">
        <f t="shared" si="61"/>
        <v>Asymmetrical.ies</v>
      </c>
      <c r="P203">
        <v>3000</v>
      </c>
      <c r="Q203">
        <v>72</v>
      </c>
      <c r="R203" s="7" t="str">
        <f t="shared" si="66"/>
        <v>180</v>
      </c>
      <c r="S203">
        <v>217</v>
      </c>
      <c r="T203">
        <f t="shared" ref="T203:T238" si="70">Q203*S203</f>
        <v>15624</v>
      </c>
      <c r="U203" t="str">
        <f>IF(ISTEXT(LOOKUP(,-SEARCH(" "&amp;Switches!$K$2:'Switches'!$K$60&amp;" "," "&amp;D203&amp;" "),Switches!$K$2:'Switches'!$K$60)), LOOKUP(,-SEARCH(" "&amp;Switches!$K$2:'Switches'!$K$60&amp;" "," "&amp;D203&amp;" "),Switches!$K$2:'Switches'!$K$60),"")</f>
        <v/>
      </c>
      <c r="V203" t="str">
        <f>IFERROR(LOOKUP(,-SEARCH(" "&amp;Switches!$L$2:'Switches'!$L$1000&amp;" "," "&amp;F203&amp;" "),Switches!$L$2:'Switches'!$L$1000),"")</f>
        <v/>
      </c>
      <c r="W203" t="str">
        <f>IFERROR(LOOKUP(,-SEARCH(" "&amp;Switches!$M$2:'Switches'!$M$1000&amp;" "," "&amp;L203&amp;" "),Switches!$M$2:'Switches'!$M$1000),"")</f>
        <v/>
      </c>
      <c r="X203">
        <v>0.05</v>
      </c>
      <c r="Y203">
        <v>0.05</v>
      </c>
      <c r="Z203">
        <v>0.05</v>
      </c>
      <c r="AA203">
        <v>2</v>
      </c>
      <c r="AB203">
        <v>2</v>
      </c>
      <c r="AC203">
        <v>0</v>
      </c>
    </row>
    <row r="204" spans="1:29" x14ac:dyDescent="0.25">
      <c r="A204" s="1" t="s">
        <v>428</v>
      </c>
      <c r="B204" s="1" t="s">
        <v>429</v>
      </c>
      <c r="C204" t="str">
        <f t="shared" ref="C204:C233" si="71">TRIM(MID(B204,SEARCH(L204,B204)+LEN(L204)+1,500))</f>
        <v>SW 180W Elliptical wide</v>
      </c>
      <c r="D204" t="str">
        <f t="shared" ref="D204:D233" si="72">TRIM(REPLACE(C204,SEARCH(M204,C204),LEN(M204),""))</f>
        <v>180W Elliptical wide</v>
      </c>
      <c r="E204" t="str">
        <f t="shared" ref="E204:E233" si="73">TRIM(REPLACE(D204,SEARCH(N204,D204),LEN(N204),""))</f>
        <v>180W</v>
      </c>
      <c r="F204" t="str">
        <f t="shared" si="63"/>
        <v>180W</v>
      </c>
      <c r="G204" t="str">
        <f t="shared" si="64"/>
        <v>180W</v>
      </c>
      <c r="H204" t="str">
        <f t="shared" si="69"/>
        <v>180Вт</v>
      </c>
      <c r="I204" t="str">
        <f t="shared" si="65"/>
        <v>180</v>
      </c>
      <c r="J204" t="str">
        <f t="shared" si="68"/>
        <v>180</v>
      </c>
      <c r="K204" t="str">
        <f t="shared" ref="K204:K233" si="74">LEFT(A204,7)</f>
        <v>P865511</v>
      </c>
      <c r="L204" t="str">
        <f>LOOKUP(,-SEARCH(" "&amp;Switches!$A$2:'Switches'!$A$1000&amp;" "," "&amp;TRIM(B204)&amp;" "),Switches!$A$2:'Switches'!$A$1000)</f>
        <v>Aveplane</v>
      </c>
      <c r="M204" t="str">
        <f>IFERROR(LOOKUP(,-SEARCH(" "&amp;Switches!$B$2:'Switches'!$B$1000&amp;" "," "&amp;C204&amp;" "),Switches!$B$2:'Switches'!$B$1000), "")</f>
        <v>SW</v>
      </c>
      <c r="N204" t="str">
        <f>LOOKUP(,-SEARCH(" "&amp;Switches!$C$2:'Switches'!$C$1000&amp;" "," "&amp;TRIM(B204)&amp;" "),Switches!$C$2:'Switches'!$C$1000)</f>
        <v>Elliptical wide</v>
      </c>
      <c r="O204" t="str">
        <f t="shared" ref="O204:O233" si="75">IF(ISNUMBER(SEARCH("RGBW",B204)), "RGBW-"&amp;N204&amp;"-"&amp;P204&amp;".ies", N204&amp;".ies")</f>
        <v>Elliptical wide.ies</v>
      </c>
      <c r="P204">
        <v>3000</v>
      </c>
      <c r="Q204">
        <v>72</v>
      </c>
      <c r="R204" s="7" t="str">
        <f t="shared" si="66"/>
        <v>180</v>
      </c>
      <c r="S204">
        <v>217</v>
      </c>
      <c r="T204">
        <f t="shared" si="70"/>
        <v>15624</v>
      </c>
      <c r="U204" t="str">
        <f>IF(ISTEXT(LOOKUP(,-SEARCH(" "&amp;Switches!$K$2:'Switches'!$K$60&amp;" "," "&amp;D204&amp;" "),Switches!$K$2:'Switches'!$K$60)), LOOKUP(,-SEARCH(" "&amp;Switches!$K$2:'Switches'!$K$60&amp;" "," "&amp;D204&amp;" "),Switches!$K$2:'Switches'!$K$60),"")</f>
        <v/>
      </c>
      <c r="V204" t="str">
        <f>IFERROR(LOOKUP(,-SEARCH(" "&amp;Switches!$L$2:'Switches'!$L$1000&amp;" "," "&amp;F204&amp;" "),Switches!$L$2:'Switches'!$L$1000),"")</f>
        <v/>
      </c>
      <c r="W204" t="str">
        <f>IFERROR(LOOKUP(,-SEARCH(" "&amp;Switches!$M$2:'Switches'!$M$1000&amp;" "," "&amp;L204&amp;" "),Switches!$M$2:'Switches'!$M$1000),"")</f>
        <v/>
      </c>
      <c r="X204">
        <v>0.05</v>
      </c>
      <c r="Y204">
        <v>0.05</v>
      </c>
      <c r="Z204">
        <v>0.05</v>
      </c>
      <c r="AA204">
        <v>2</v>
      </c>
      <c r="AB204">
        <v>2</v>
      </c>
      <c r="AC204">
        <v>0</v>
      </c>
    </row>
    <row r="205" spans="1:29" x14ac:dyDescent="0.25">
      <c r="A205" s="1" t="s">
        <v>430</v>
      </c>
      <c r="B205" s="1" t="s">
        <v>431</v>
      </c>
      <c r="C205" t="str">
        <f t="shared" si="71"/>
        <v>SW 40W Asymmetrical</v>
      </c>
      <c r="D205" t="str">
        <f t="shared" si="72"/>
        <v>40W Asymmetrical</v>
      </c>
      <c r="E205" t="str">
        <f t="shared" si="73"/>
        <v>40W</v>
      </c>
      <c r="F205" t="str">
        <f t="shared" si="63"/>
        <v>40W</v>
      </c>
      <c r="G205" t="str">
        <f t="shared" si="64"/>
        <v>40W</v>
      </c>
      <c r="H205" t="str">
        <f t="shared" si="69"/>
        <v>40Вт</v>
      </c>
      <c r="I205" t="str">
        <f t="shared" si="65"/>
        <v>40</v>
      </c>
      <c r="J205" t="str">
        <f t="shared" si="68"/>
        <v>40</v>
      </c>
      <c r="K205" t="str">
        <f t="shared" si="74"/>
        <v>P865610</v>
      </c>
      <c r="L205" t="str">
        <f>LOOKUP(,-SEARCH(" "&amp;Switches!$A$2:'Switches'!$A$1000&amp;" "," "&amp;TRIM(B205)&amp;" "),Switches!$A$2:'Switches'!$A$1000)</f>
        <v>Aveplane</v>
      </c>
      <c r="M205" t="str">
        <f>IFERROR(LOOKUP(,-SEARCH(" "&amp;Switches!$B$2:'Switches'!$B$1000&amp;" "," "&amp;C205&amp;" "),Switches!$B$2:'Switches'!$B$1000), "")</f>
        <v>SW</v>
      </c>
      <c r="N205" t="str">
        <f>LOOKUP(,-SEARCH(" "&amp;Switches!$C$2:'Switches'!$C$1000&amp;" "," "&amp;TRIM(B205)&amp;" "),Switches!$C$2:'Switches'!$C$1000)</f>
        <v>Asymmetrical</v>
      </c>
      <c r="O205" t="str">
        <f t="shared" si="75"/>
        <v>Asymmetrical.ies</v>
      </c>
      <c r="P205">
        <v>3000</v>
      </c>
      <c r="Q205">
        <v>24</v>
      </c>
      <c r="R205" s="7" t="str">
        <f t="shared" si="66"/>
        <v>40</v>
      </c>
      <c r="S205">
        <v>217</v>
      </c>
      <c r="T205">
        <f t="shared" si="70"/>
        <v>5208</v>
      </c>
      <c r="U205" t="str">
        <f>IF(ISTEXT(LOOKUP(,-SEARCH(" "&amp;Switches!$K$2:'Switches'!$K$60&amp;" "," "&amp;D205&amp;" "),Switches!$K$2:'Switches'!$K$60)), LOOKUP(,-SEARCH(" "&amp;Switches!$K$2:'Switches'!$K$60&amp;" "," "&amp;D205&amp;" "),Switches!$K$2:'Switches'!$K$60),"")</f>
        <v/>
      </c>
      <c r="V205" t="str">
        <f>IFERROR(LOOKUP(,-SEARCH(" "&amp;Switches!$L$2:'Switches'!$L$1000&amp;" "," "&amp;F205&amp;" "),Switches!$L$2:'Switches'!$L$1000),"")</f>
        <v/>
      </c>
      <c r="W205" t="str">
        <f>IFERROR(LOOKUP(,-SEARCH(" "&amp;Switches!$M$2:'Switches'!$M$1000&amp;" "," "&amp;L205&amp;" "),Switches!$M$2:'Switches'!$M$1000),"")</f>
        <v/>
      </c>
      <c r="X205">
        <v>0.05</v>
      </c>
      <c r="Y205">
        <v>0.05</v>
      </c>
      <c r="Z205">
        <v>0.05</v>
      </c>
      <c r="AA205">
        <v>2</v>
      </c>
      <c r="AB205">
        <v>2</v>
      </c>
      <c r="AC205">
        <v>0</v>
      </c>
    </row>
    <row r="206" spans="1:29" x14ac:dyDescent="0.25">
      <c r="A206" s="1" t="s">
        <v>432</v>
      </c>
      <c r="B206" s="1" t="s">
        <v>433</v>
      </c>
      <c r="C206" t="str">
        <f t="shared" si="71"/>
        <v>SW 40W Elliptical wide</v>
      </c>
      <c r="D206" t="str">
        <f t="shared" si="72"/>
        <v>40W Elliptical wide</v>
      </c>
      <c r="E206" t="str">
        <f t="shared" si="73"/>
        <v>40W</v>
      </c>
      <c r="F206" t="str">
        <f t="shared" si="63"/>
        <v>40W</v>
      </c>
      <c r="G206" t="str">
        <f t="shared" si="64"/>
        <v>40W</v>
      </c>
      <c r="H206" t="str">
        <f t="shared" si="69"/>
        <v>40Вт</v>
      </c>
      <c r="I206" t="str">
        <f t="shared" si="65"/>
        <v>40</v>
      </c>
      <c r="J206" t="str">
        <f t="shared" si="68"/>
        <v>40</v>
      </c>
      <c r="K206" t="str">
        <f t="shared" si="74"/>
        <v>P865611</v>
      </c>
      <c r="L206" t="str">
        <f>LOOKUP(,-SEARCH(" "&amp;Switches!$A$2:'Switches'!$A$1000&amp;" "," "&amp;TRIM(B206)&amp;" "),Switches!$A$2:'Switches'!$A$1000)</f>
        <v>Aveplane</v>
      </c>
      <c r="M206" t="str">
        <f>IFERROR(LOOKUP(,-SEARCH(" "&amp;Switches!$B$2:'Switches'!$B$1000&amp;" "," "&amp;C206&amp;" "),Switches!$B$2:'Switches'!$B$1000), "")</f>
        <v>SW</v>
      </c>
      <c r="N206" t="str">
        <f>LOOKUP(,-SEARCH(" "&amp;Switches!$C$2:'Switches'!$C$1000&amp;" "," "&amp;TRIM(B206)&amp;" "),Switches!$C$2:'Switches'!$C$1000)</f>
        <v>Elliptical wide</v>
      </c>
      <c r="O206" t="str">
        <f t="shared" si="75"/>
        <v>Elliptical wide.ies</v>
      </c>
      <c r="P206">
        <v>3000</v>
      </c>
      <c r="Q206">
        <v>24</v>
      </c>
      <c r="R206" s="7" t="str">
        <f t="shared" si="66"/>
        <v>40</v>
      </c>
      <c r="S206">
        <v>217</v>
      </c>
      <c r="T206">
        <f t="shared" si="70"/>
        <v>5208</v>
      </c>
      <c r="U206" t="str">
        <f>IF(ISTEXT(LOOKUP(,-SEARCH(" "&amp;Switches!$K$2:'Switches'!$K$60&amp;" "," "&amp;D206&amp;" "),Switches!$K$2:'Switches'!$K$60)), LOOKUP(,-SEARCH(" "&amp;Switches!$K$2:'Switches'!$K$60&amp;" "," "&amp;D206&amp;" "),Switches!$K$2:'Switches'!$K$60),"")</f>
        <v/>
      </c>
      <c r="V206" t="str">
        <f>IFERROR(LOOKUP(,-SEARCH(" "&amp;Switches!$L$2:'Switches'!$L$1000&amp;" "," "&amp;F206&amp;" "),Switches!$L$2:'Switches'!$L$1000),"")</f>
        <v/>
      </c>
      <c r="W206" t="str">
        <f>IFERROR(LOOKUP(,-SEARCH(" "&amp;Switches!$M$2:'Switches'!$M$1000&amp;" "," "&amp;L206&amp;" "),Switches!$M$2:'Switches'!$M$1000),"")</f>
        <v/>
      </c>
      <c r="X206">
        <v>0.05</v>
      </c>
      <c r="Y206">
        <v>0.05</v>
      </c>
      <c r="Z206">
        <v>0.05</v>
      </c>
      <c r="AA206">
        <v>2</v>
      </c>
      <c r="AB206">
        <v>2</v>
      </c>
      <c r="AC206">
        <v>0</v>
      </c>
    </row>
    <row r="207" spans="1:29" x14ac:dyDescent="0.25">
      <c r="A207" s="1" t="s">
        <v>434</v>
      </c>
      <c r="B207" s="1" t="s">
        <v>435</v>
      </c>
      <c r="C207" t="str">
        <f t="shared" si="71"/>
        <v>SW 40W Street</v>
      </c>
      <c r="D207" t="str">
        <f t="shared" si="72"/>
        <v>40W Street</v>
      </c>
      <c r="E207" t="str">
        <f t="shared" si="73"/>
        <v>40W</v>
      </c>
      <c r="F207" t="str">
        <f t="shared" si="63"/>
        <v>40W</v>
      </c>
      <c r="G207" t="str">
        <f t="shared" si="64"/>
        <v>40W</v>
      </c>
      <c r="H207" t="str">
        <f t="shared" si="69"/>
        <v>40Вт</v>
      </c>
      <c r="I207" t="str">
        <f t="shared" si="65"/>
        <v>40</v>
      </c>
      <c r="J207" t="str">
        <f t="shared" si="68"/>
        <v>40</v>
      </c>
      <c r="K207" t="str">
        <f t="shared" si="74"/>
        <v>P865616</v>
      </c>
      <c r="L207" t="str">
        <f>LOOKUP(,-SEARCH(" "&amp;Switches!$A$2:'Switches'!$A$1000&amp;" "," "&amp;TRIM(B207)&amp;" "),Switches!$A$2:'Switches'!$A$1000)</f>
        <v>Aveplane</v>
      </c>
      <c r="M207" t="str">
        <f>IFERROR(LOOKUP(,-SEARCH(" "&amp;Switches!$B$2:'Switches'!$B$1000&amp;" "," "&amp;C207&amp;" "),Switches!$B$2:'Switches'!$B$1000), "")</f>
        <v>SW</v>
      </c>
      <c r="N207" t="str">
        <f>LOOKUP(,-SEARCH(" "&amp;Switches!$C$2:'Switches'!$C$1000&amp;" "," "&amp;TRIM(B207)&amp;" "),Switches!$C$2:'Switches'!$C$1000)</f>
        <v>Street</v>
      </c>
      <c r="O207" t="str">
        <f t="shared" si="75"/>
        <v>Street.ies</v>
      </c>
      <c r="P207">
        <v>3000</v>
      </c>
      <c r="Q207">
        <v>24</v>
      </c>
      <c r="R207" s="7" t="str">
        <f t="shared" si="66"/>
        <v>40</v>
      </c>
      <c r="S207">
        <v>217</v>
      </c>
      <c r="T207">
        <f t="shared" si="70"/>
        <v>5208</v>
      </c>
      <c r="U207" t="str">
        <f>IF(ISTEXT(LOOKUP(,-SEARCH(" "&amp;Switches!$K$2:'Switches'!$K$60&amp;" "," "&amp;D207&amp;" "),Switches!$K$2:'Switches'!$K$60)), LOOKUP(,-SEARCH(" "&amp;Switches!$K$2:'Switches'!$K$60&amp;" "," "&amp;D207&amp;" "),Switches!$K$2:'Switches'!$K$60),"")</f>
        <v/>
      </c>
      <c r="V207" t="str">
        <f>IFERROR(LOOKUP(,-SEARCH(" "&amp;Switches!$L$2:'Switches'!$L$1000&amp;" "," "&amp;F207&amp;" "),Switches!$L$2:'Switches'!$L$1000),"")</f>
        <v/>
      </c>
      <c r="W207" t="str">
        <f>IFERROR(LOOKUP(,-SEARCH(" "&amp;Switches!$M$2:'Switches'!$M$1000&amp;" "," "&amp;L207&amp;" "),Switches!$M$2:'Switches'!$M$1000),"")</f>
        <v/>
      </c>
      <c r="X207">
        <v>0.05</v>
      </c>
      <c r="Y207">
        <v>0.05</v>
      </c>
      <c r="Z207">
        <v>0.05</v>
      </c>
      <c r="AA207">
        <v>2</v>
      </c>
      <c r="AB207">
        <v>2</v>
      </c>
      <c r="AC207">
        <v>0</v>
      </c>
    </row>
    <row r="208" spans="1:29" x14ac:dyDescent="0.25">
      <c r="A208" s="1" t="s">
        <v>436</v>
      </c>
      <c r="B208" s="1" t="s">
        <v>437</v>
      </c>
      <c r="C208" t="str">
        <f t="shared" si="71"/>
        <v>SW 60W Street</v>
      </c>
      <c r="D208" t="str">
        <f t="shared" si="72"/>
        <v>60W Street</v>
      </c>
      <c r="E208" t="str">
        <f t="shared" si="73"/>
        <v>60W</v>
      </c>
      <c r="F208" t="str">
        <f t="shared" si="63"/>
        <v>60W</v>
      </c>
      <c r="G208" t="str">
        <f t="shared" si="64"/>
        <v>60W</v>
      </c>
      <c r="H208" t="str">
        <f t="shared" si="69"/>
        <v>60Вт</v>
      </c>
      <c r="I208" t="str">
        <f t="shared" si="65"/>
        <v>60</v>
      </c>
      <c r="J208" t="str">
        <f t="shared" si="68"/>
        <v>60</v>
      </c>
      <c r="K208" t="str">
        <f t="shared" si="74"/>
        <v>P865617</v>
      </c>
      <c r="L208" t="str">
        <f>LOOKUP(,-SEARCH(" "&amp;Switches!$A$2:'Switches'!$A$1000&amp;" "," "&amp;TRIM(B208)&amp;" "),Switches!$A$2:'Switches'!$A$1000)</f>
        <v>Aveplane</v>
      </c>
      <c r="M208" t="str">
        <f>IFERROR(LOOKUP(,-SEARCH(" "&amp;Switches!$B$2:'Switches'!$B$1000&amp;" "," "&amp;C208&amp;" "),Switches!$B$2:'Switches'!$B$1000), "")</f>
        <v>SW</v>
      </c>
      <c r="N208" t="str">
        <f>LOOKUP(,-SEARCH(" "&amp;Switches!$C$2:'Switches'!$C$1000&amp;" "," "&amp;TRIM(B208)&amp;" "),Switches!$C$2:'Switches'!$C$1000)</f>
        <v>Street</v>
      </c>
      <c r="O208" t="str">
        <f t="shared" si="75"/>
        <v>Street.ies</v>
      </c>
      <c r="P208">
        <v>3000</v>
      </c>
      <c r="Q208">
        <v>24</v>
      </c>
      <c r="R208" s="7" t="str">
        <f t="shared" si="66"/>
        <v>60</v>
      </c>
      <c r="S208">
        <v>217</v>
      </c>
      <c r="T208">
        <f t="shared" si="70"/>
        <v>5208</v>
      </c>
      <c r="U208" t="str">
        <f>IF(ISTEXT(LOOKUP(,-SEARCH(" "&amp;Switches!$K$2:'Switches'!$K$60&amp;" "," "&amp;D208&amp;" "),Switches!$K$2:'Switches'!$K$60)), LOOKUP(,-SEARCH(" "&amp;Switches!$K$2:'Switches'!$K$60&amp;" "," "&amp;D208&amp;" "),Switches!$K$2:'Switches'!$K$60),"")</f>
        <v/>
      </c>
      <c r="V208" t="str">
        <f>IFERROR(LOOKUP(,-SEARCH(" "&amp;Switches!$L$2:'Switches'!$L$1000&amp;" "," "&amp;F208&amp;" "),Switches!$L$2:'Switches'!$L$1000),"")</f>
        <v/>
      </c>
      <c r="W208" t="str">
        <f>IFERROR(LOOKUP(,-SEARCH(" "&amp;Switches!$M$2:'Switches'!$M$1000&amp;" "," "&amp;L208&amp;" "),Switches!$M$2:'Switches'!$M$1000),"")</f>
        <v/>
      </c>
      <c r="X208">
        <v>0.05</v>
      </c>
      <c r="Y208">
        <v>0.05</v>
      </c>
      <c r="Z208">
        <v>0.05</v>
      </c>
      <c r="AA208">
        <v>2</v>
      </c>
      <c r="AB208">
        <v>2</v>
      </c>
      <c r="AC208">
        <v>0</v>
      </c>
    </row>
    <row r="209" spans="1:29" x14ac:dyDescent="0.25">
      <c r="A209" s="1" t="s">
        <v>438</v>
      </c>
      <c r="B209" s="1" t="s">
        <v>439</v>
      </c>
      <c r="C209" t="str">
        <f t="shared" si="71"/>
        <v>SW 90W Street</v>
      </c>
      <c r="D209" t="str">
        <f t="shared" si="72"/>
        <v>90W Street</v>
      </c>
      <c r="E209" t="str">
        <f t="shared" si="73"/>
        <v>90W</v>
      </c>
      <c r="F209" t="str">
        <f t="shared" si="63"/>
        <v>90W</v>
      </c>
      <c r="G209" t="str">
        <f t="shared" si="64"/>
        <v>90W</v>
      </c>
      <c r="H209" t="str">
        <f t="shared" si="69"/>
        <v>90Вт</v>
      </c>
      <c r="I209" t="str">
        <f t="shared" si="65"/>
        <v>90</v>
      </c>
      <c r="J209" t="str">
        <f t="shared" si="68"/>
        <v>90</v>
      </c>
      <c r="K209" t="str">
        <f t="shared" si="74"/>
        <v>P865618</v>
      </c>
      <c r="L209" t="str">
        <f>LOOKUP(,-SEARCH(" "&amp;Switches!$A$2:'Switches'!$A$1000&amp;" "," "&amp;TRIM(B209)&amp;" "),Switches!$A$2:'Switches'!$A$1000)</f>
        <v>Aveplane</v>
      </c>
      <c r="M209" t="str">
        <f>IFERROR(LOOKUP(,-SEARCH(" "&amp;Switches!$B$2:'Switches'!$B$1000&amp;" "," "&amp;C209&amp;" "),Switches!$B$2:'Switches'!$B$1000), "")</f>
        <v>SW</v>
      </c>
      <c r="N209" t="str">
        <f>LOOKUP(,-SEARCH(" "&amp;Switches!$C$2:'Switches'!$C$1000&amp;" "," "&amp;TRIM(B209)&amp;" "),Switches!$C$2:'Switches'!$C$1000)</f>
        <v>Street</v>
      </c>
      <c r="O209" t="str">
        <f t="shared" si="75"/>
        <v>Street.ies</v>
      </c>
      <c r="P209">
        <v>3000</v>
      </c>
      <c r="Q209">
        <v>36</v>
      </c>
      <c r="R209" s="7" t="str">
        <f t="shared" si="66"/>
        <v>90</v>
      </c>
      <c r="S209">
        <v>217</v>
      </c>
      <c r="T209">
        <f t="shared" si="70"/>
        <v>7812</v>
      </c>
      <c r="U209" t="str">
        <f>IF(ISTEXT(LOOKUP(,-SEARCH(" "&amp;Switches!$K$2:'Switches'!$K$60&amp;" "," "&amp;D209&amp;" "),Switches!$K$2:'Switches'!$K$60)), LOOKUP(,-SEARCH(" "&amp;Switches!$K$2:'Switches'!$K$60&amp;" "," "&amp;D209&amp;" "),Switches!$K$2:'Switches'!$K$60),"")</f>
        <v/>
      </c>
      <c r="V209" t="str">
        <f>IFERROR(LOOKUP(,-SEARCH(" "&amp;Switches!$L$2:'Switches'!$L$1000&amp;" "," "&amp;F209&amp;" "),Switches!$L$2:'Switches'!$L$1000),"")</f>
        <v/>
      </c>
      <c r="W209" t="str">
        <f>IFERROR(LOOKUP(,-SEARCH(" "&amp;Switches!$M$2:'Switches'!$M$1000&amp;" "," "&amp;L209&amp;" "),Switches!$M$2:'Switches'!$M$1000),"")</f>
        <v/>
      </c>
      <c r="X209">
        <v>0.05</v>
      </c>
      <c r="Y209">
        <v>0.05</v>
      </c>
      <c r="Z209">
        <v>0.05</v>
      </c>
      <c r="AA209">
        <v>2</v>
      </c>
      <c r="AB209">
        <v>2</v>
      </c>
      <c r="AC209">
        <v>0</v>
      </c>
    </row>
    <row r="210" spans="1:29" x14ac:dyDescent="0.25">
      <c r="A210" s="1" t="s">
        <v>440</v>
      </c>
      <c r="B210" s="1" t="s">
        <v>441</v>
      </c>
      <c r="C210" t="str">
        <f t="shared" si="71"/>
        <v>SW 180W Street</v>
      </c>
      <c r="D210" t="str">
        <f t="shared" si="72"/>
        <v>180W Street</v>
      </c>
      <c r="E210" t="str">
        <f t="shared" si="73"/>
        <v>180W</v>
      </c>
      <c r="F210" t="str">
        <f t="shared" si="63"/>
        <v>180W</v>
      </c>
      <c r="G210" t="str">
        <f t="shared" si="64"/>
        <v>180W</v>
      </c>
      <c r="H210" t="str">
        <f t="shared" si="69"/>
        <v>180Вт</v>
      </c>
      <c r="I210" t="str">
        <f t="shared" si="65"/>
        <v>180</v>
      </c>
      <c r="J210" t="str">
        <f t="shared" si="68"/>
        <v>180</v>
      </c>
      <c r="K210" t="str">
        <f t="shared" si="74"/>
        <v>P865619</v>
      </c>
      <c r="L210" t="str">
        <f>LOOKUP(,-SEARCH(" "&amp;Switches!$A$2:'Switches'!$A$1000&amp;" "," "&amp;TRIM(B210)&amp;" "),Switches!$A$2:'Switches'!$A$1000)</f>
        <v>Aveplane</v>
      </c>
      <c r="M210" t="str">
        <f>IFERROR(LOOKUP(,-SEARCH(" "&amp;Switches!$B$2:'Switches'!$B$1000&amp;" "," "&amp;C210&amp;" "),Switches!$B$2:'Switches'!$B$1000), "")</f>
        <v>SW</v>
      </c>
      <c r="N210" t="str">
        <f>LOOKUP(,-SEARCH(" "&amp;Switches!$C$2:'Switches'!$C$1000&amp;" "," "&amp;TRIM(B210)&amp;" "),Switches!$C$2:'Switches'!$C$1000)</f>
        <v>Street</v>
      </c>
      <c r="O210" t="str">
        <f t="shared" si="75"/>
        <v>Street.ies</v>
      </c>
      <c r="P210">
        <v>3000</v>
      </c>
      <c r="Q210">
        <v>72</v>
      </c>
      <c r="R210" s="7" t="str">
        <f t="shared" si="66"/>
        <v>180</v>
      </c>
      <c r="S210">
        <v>217</v>
      </c>
      <c r="T210">
        <f t="shared" si="70"/>
        <v>15624</v>
      </c>
      <c r="U210" t="str">
        <f>IF(ISTEXT(LOOKUP(,-SEARCH(" "&amp;Switches!$K$2:'Switches'!$K$60&amp;" "," "&amp;D210&amp;" "),Switches!$K$2:'Switches'!$K$60)), LOOKUP(,-SEARCH(" "&amp;Switches!$K$2:'Switches'!$K$60&amp;" "," "&amp;D210&amp;" "),Switches!$K$2:'Switches'!$K$60),"")</f>
        <v/>
      </c>
      <c r="V210" t="str">
        <f>IFERROR(LOOKUP(,-SEARCH(" "&amp;Switches!$L$2:'Switches'!$L$1000&amp;" "," "&amp;F210&amp;" "),Switches!$L$2:'Switches'!$L$1000),"")</f>
        <v/>
      </c>
      <c r="W210" t="str">
        <f>IFERROR(LOOKUP(,-SEARCH(" "&amp;Switches!$M$2:'Switches'!$M$1000&amp;" "," "&amp;L210&amp;" "),Switches!$M$2:'Switches'!$M$1000),"")</f>
        <v/>
      </c>
      <c r="X210">
        <v>0.05</v>
      </c>
      <c r="Y210">
        <v>0.05</v>
      </c>
      <c r="Z210">
        <v>0.05</v>
      </c>
      <c r="AA210">
        <v>2</v>
      </c>
      <c r="AB210">
        <v>2</v>
      </c>
      <c r="AC210">
        <v>0</v>
      </c>
    </row>
    <row r="211" spans="1:29" x14ac:dyDescent="0.25">
      <c r="A211" s="1" t="s">
        <v>444</v>
      </c>
      <c r="B211" s="1" t="s">
        <v>645</v>
      </c>
      <c r="C211" t="str">
        <f t="shared" si="71"/>
        <v>19W SuperSpot</v>
      </c>
      <c r="D211" t="str">
        <f t="shared" si="72"/>
        <v>19W SuperSpot</v>
      </c>
      <c r="E211" t="str">
        <f t="shared" si="73"/>
        <v>19W</v>
      </c>
      <c r="F211" t="str">
        <f t="shared" si="63"/>
        <v>19W</v>
      </c>
      <c r="G211" t="str">
        <f t="shared" si="64"/>
        <v>19W</v>
      </c>
      <c r="H211" t="str">
        <f t="shared" si="69"/>
        <v>19Вт</v>
      </c>
      <c r="I211" t="str">
        <f t="shared" ref="I211:I243" si="76">IFERROR(REPLACE(H211,SEARCH("Вт",H211),2,""), H211)</f>
        <v>19</v>
      </c>
      <c r="J211" t="str">
        <f t="shared" si="68"/>
        <v>19</v>
      </c>
      <c r="K211" t="str">
        <f t="shared" si="74"/>
        <v>P864544</v>
      </c>
      <c r="L211" t="str">
        <f>LOOKUP(,-SEARCH(" "&amp;Switches!$A$2:'Switches'!$A$1000&amp;" "," "&amp;TRIM(B211)&amp;" "),Switches!$A$2:'Switches'!$A$1000)</f>
        <v>Bicubo</v>
      </c>
      <c r="M211" t="str">
        <f>IFERROR(LOOKUP(,-SEARCH(" "&amp;Switches!$B$2:'Switches'!$B$1000&amp;" "," "&amp;C211&amp;" "),Switches!$B$2:'Switches'!$B$1000), "")</f>
        <v/>
      </c>
      <c r="N211" t="str">
        <f>LOOKUP(,-SEARCH(" "&amp;Switches!$C$2:'Switches'!$C$1000&amp;" "," "&amp;TRIM(B211)&amp;" "),Switches!$C$2:'Switches'!$C$1000)</f>
        <v>SuperSpot</v>
      </c>
      <c r="O211" t="str">
        <f t="shared" si="75"/>
        <v>SuperSpot.ies</v>
      </c>
      <c r="P211">
        <v>3000</v>
      </c>
      <c r="Q211">
        <v>4</v>
      </c>
      <c r="R211" s="7" t="str">
        <f t="shared" ref="R211:R243" si="77">J211</f>
        <v>19</v>
      </c>
      <c r="S211">
        <v>300</v>
      </c>
      <c r="T211">
        <f t="shared" si="70"/>
        <v>1200</v>
      </c>
      <c r="U211" t="str">
        <f>IF(ISTEXT(LOOKUP(,-SEARCH(" "&amp;Switches!$K$2:'Switches'!$K$60&amp;" "," "&amp;D211&amp;" "),Switches!$K$2:'Switches'!$K$60)), LOOKUP(,-SEARCH(" "&amp;Switches!$K$2:'Switches'!$K$60&amp;" "," "&amp;D211&amp;" "),Switches!$K$2:'Switches'!$K$60),"")</f>
        <v/>
      </c>
      <c r="V211" t="str">
        <f>IFERROR(LOOKUP(,-SEARCH(" "&amp;Switches!$L$2:'Switches'!$L$1000&amp;" "," "&amp;F211&amp;" "),Switches!$L$2:'Switches'!$L$1000),"")</f>
        <v/>
      </c>
      <c r="W211" t="str">
        <f>IFERROR(LOOKUP(,-SEARCH(" "&amp;Switches!$M$2:'Switches'!$M$1000&amp;" "," "&amp;L211&amp;" "),Switches!$M$2:'Switches'!$M$1000),"")</f>
        <v/>
      </c>
      <c r="X211">
        <v>0.05</v>
      </c>
      <c r="Y211">
        <v>0.05</v>
      </c>
      <c r="Z211">
        <v>0.05</v>
      </c>
      <c r="AA211">
        <v>2</v>
      </c>
      <c r="AB211">
        <v>2</v>
      </c>
      <c r="AC211">
        <v>0</v>
      </c>
    </row>
    <row r="212" spans="1:29" x14ac:dyDescent="0.25">
      <c r="A212" s="1" t="s">
        <v>445</v>
      </c>
      <c r="B212" s="1" t="s">
        <v>646</v>
      </c>
      <c r="C212" t="str">
        <f t="shared" si="71"/>
        <v>28W SuperSpot</v>
      </c>
      <c r="D212" t="str">
        <f t="shared" si="72"/>
        <v>28W SuperSpot</v>
      </c>
      <c r="E212" t="str">
        <f t="shared" si="73"/>
        <v>28W</v>
      </c>
      <c r="F212" t="str">
        <f t="shared" si="63"/>
        <v>28W</v>
      </c>
      <c r="G212" t="str">
        <f t="shared" si="64"/>
        <v>28W</v>
      </c>
      <c r="H212" t="str">
        <f t="shared" si="69"/>
        <v>28Вт</v>
      </c>
      <c r="I212" t="str">
        <f t="shared" si="76"/>
        <v>28</v>
      </c>
      <c r="J212" t="str">
        <f t="shared" si="68"/>
        <v>28</v>
      </c>
      <c r="K212" t="str">
        <f t="shared" si="74"/>
        <v>P864545</v>
      </c>
      <c r="L212" t="str">
        <f>LOOKUP(,-SEARCH(" "&amp;Switches!$A$2:'Switches'!$A$1000&amp;" "," "&amp;TRIM(B212)&amp;" "),Switches!$A$2:'Switches'!$A$1000)</f>
        <v>Bicubo</v>
      </c>
      <c r="M212" t="str">
        <f>IFERROR(LOOKUP(,-SEARCH(" "&amp;Switches!$B$2:'Switches'!$B$1000&amp;" "," "&amp;C212&amp;" "),Switches!$B$2:'Switches'!$B$1000), "")</f>
        <v/>
      </c>
      <c r="N212" t="str">
        <f>LOOKUP(,-SEARCH(" "&amp;Switches!$C$2:'Switches'!$C$1000&amp;" "," "&amp;TRIM(B212)&amp;" "),Switches!$C$2:'Switches'!$C$1000)</f>
        <v>SuperSpot</v>
      </c>
      <c r="O212" t="str">
        <f t="shared" si="75"/>
        <v>SuperSpot.ies</v>
      </c>
      <c r="P212">
        <v>3000</v>
      </c>
      <c r="Q212">
        <v>4</v>
      </c>
      <c r="R212" s="7" t="str">
        <f t="shared" si="77"/>
        <v>28</v>
      </c>
      <c r="S212">
        <v>300</v>
      </c>
      <c r="T212">
        <f t="shared" si="70"/>
        <v>1200</v>
      </c>
      <c r="U212" t="str">
        <f>IF(ISTEXT(LOOKUP(,-SEARCH(" "&amp;Switches!$K$2:'Switches'!$K$60&amp;" "," "&amp;D212&amp;" "),Switches!$K$2:'Switches'!$K$60)), LOOKUP(,-SEARCH(" "&amp;Switches!$K$2:'Switches'!$K$60&amp;" "," "&amp;D212&amp;" "),Switches!$K$2:'Switches'!$K$60),"")</f>
        <v/>
      </c>
      <c r="V212" t="str">
        <f>IFERROR(LOOKUP(,-SEARCH(" "&amp;Switches!$L$2:'Switches'!$L$1000&amp;" "," "&amp;F212&amp;" "),Switches!$L$2:'Switches'!$L$1000),"")</f>
        <v/>
      </c>
      <c r="W212" t="str">
        <f>IFERROR(LOOKUP(,-SEARCH(" "&amp;Switches!$M$2:'Switches'!$M$1000&amp;" "," "&amp;L212&amp;" "),Switches!$M$2:'Switches'!$M$1000),"")</f>
        <v/>
      </c>
      <c r="X212">
        <v>0.05</v>
      </c>
      <c r="Y212">
        <v>0.05</v>
      </c>
      <c r="Z212">
        <v>0.05</v>
      </c>
      <c r="AA212">
        <v>2</v>
      </c>
      <c r="AB212">
        <v>2</v>
      </c>
      <c r="AC212">
        <v>0</v>
      </c>
    </row>
    <row r="213" spans="1:29" x14ac:dyDescent="0.25">
      <c r="A213" s="1" t="s">
        <v>446</v>
      </c>
      <c r="B213" s="1" t="s">
        <v>447</v>
      </c>
      <c r="C213" t="str">
        <f t="shared" si="71"/>
        <v>19W Diffuse</v>
      </c>
      <c r="D213" t="str">
        <f t="shared" si="72"/>
        <v>19W Diffuse</v>
      </c>
      <c r="E213" t="str">
        <f t="shared" si="73"/>
        <v>19W</v>
      </c>
      <c r="F213" t="str">
        <f t="shared" si="63"/>
        <v>19W</v>
      </c>
      <c r="G213" t="str">
        <f t="shared" si="64"/>
        <v>19W</v>
      </c>
      <c r="H213" t="str">
        <f t="shared" si="69"/>
        <v>19Вт</v>
      </c>
      <c r="I213" t="str">
        <f t="shared" si="76"/>
        <v>19</v>
      </c>
      <c r="J213" t="str">
        <f t="shared" si="68"/>
        <v>19</v>
      </c>
      <c r="K213" t="str">
        <f t="shared" si="74"/>
        <v>P864546</v>
      </c>
      <c r="L213" t="str">
        <f>LOOKUP(,-SEARCH(" "&amp;Switches!$A$2:'Switches'!$A$1000&amp;" "," "&amp;TRIM(B213)&amp;" "),Switches!$A$2:'Switches'!$A$1000)</f>
        <v>Bicubo</v>
      </c>
      <c r="M213" t="str">
        <f>IFERROR(LOOKUP(,-SEARCH(" "&amp;Switches!$B$2:'Switches'!$B$1000&amp;" "," "&amp;C213&amp;" "),Switches!$B$2:'Switches'!$B$1000), "")</f>
        <v/>
      </c>
      <c r="N213" t="str">
        <f>LOOKUP(,-SEARCH(" "&amp;Switches!$C$2:'Switches'!$C$1000&amp;" "," "&amp;TRIM(B213)&amp;" "),Switches!$C$2:'Switches'!$C$1000)</f>
        <v>Diffuse</v>
      </c>
      <c r="O213" t="str">
        <f t="shared" si="75"/>
        <v>Diffuse.ies</v>
      </c>
      <c r="P213">
        <v>3000</v>
      </c>
      <c r="Q213">
        <v>4</v>
      </c>
      <c r="R213" s="7" t="str">
        <f t="shared" si="77"/>
        <v>19</v>
      </c>
      <c r="S213">
        <v>300</v>
      </c>
      <c r="T213">
        <f t="shared" si="70"/>
        <v>1200</v>
      </c>
      <c r="U213" t="str">
        <f>IF(ISTEXT(LOOKUP(,-SEARCH(" "&amp;Switches!$K$2:'Switches'!$K$60&amp;" "," "&amp;D213&amp;" "),Switches!$K$2:'Switches'!$K$60)), LOOKUP(,-SEARCH(" "&amp;Switches!$K$2:'Switches'!$K$60&amp;" "," "&amp;D213&amp;" "),Switches!$K$2:'Switches'!$K$60),"")</f>
        <v/>
      </c>
      <c r="V213" t="str">
        <f>IFERROR(LOOKUP(,-SEARCH(" "&amp;Switches!$L$2:'Switches'!$L$1000&amp;" "," "&amp;F213&amp;" "),Switches!$L$2:'Switches'!$L$1000),"")</f>
        <v/>
      </c>
      <c r="W213" t="str">
        <f>IFERROR(LOOKUP(,-SEARCH(" "&amp;Switches!$M$2:'Switches'!$M$1000&amp;" "," "&amp;L213&amp;" "),Switches!$M$2:'Switches'!$M$1000),"")</f>
        <v/>
      </c>
      <c r="X213">
        <v>0.05</v>
      </c>
      <c r="Y213">
        <v>0.05</v>
      </c>
      <c r="Z213">
        <v>0.05</v>
      </c>
      <c r="AA213">
        <v>2</v>
      </c>
      <c r="AB213">
        <v>2</v>
      </c>
      <c r="AC213">
        <v>0</v>
      </c>
    </row>
    <row r="214" spans="1:29" x14ac:dyDescent="0.25">
      <c r="A214" s="1" t="s">
        <v>448</v>
      </c>
      <c r="B214" s="1" t="s">
        <v>449</v>
      </c>
      <c r="C214" t="str">
        <f t="shared" si="71"/>
        <v>28W Diffuse</v>
      </c>
      <c r="D214" t="str">
        <f t="shared" si="72"/>
        <v>28W Diffuse</v>
      </c>
      <c r="E214" t="str">
        <f t="shared" si="73"/>
        <v>28W</v>
      </c>
      <c r="F214" t="str">
        <f t="shared" si="63"/>
        <v>28W</v>
      </c>
      <c r="G214" t="str">
        <f t="shared" si="64"/>
        <v>28W</v>
      </c>
      <c r="H214" t="str">
        <f t="shared" si="69"/>
        <v>28Вт</v>
      </c>
      <c r="I214" t="str">
        <f t="shared" si="76"/>
        <v>28</v>
      </c>
      <c r="J214" t="str">
        <f t="shared" ref="J214:J253" si="78">IFERROR(2*REPLACE(I214,1,SEARCH("х",I214),""), I214)</f>
        <v>28</v>
      </c>
      <c r="K214" t="str">
        <f t="shared" si="74"/>
        <v>P864547</v>
      </c>
      <c r="L214" t="str">
        <f>LOOKUP(,-SEARCH(" "&amp;Switches!$A$2:'Switches'!$A$1000&amp;" "," "&amp;TRIM(B214)&amp;" "),Switches!$A$2:'Switches'!$A$1000)</f>
        <v>Bicubo</v>
      </c>
      <c r="M214" t="str">
        <f>IFERROR(LOOKUP(,-SEARCH(" "&amp;Switches!$B$2:'Switches'!$B$1000&amp;" "," "&amp;C214&amp;" "),Switches!$B$2:'Switches'!$B$1000), "")</f>
        <v/>
      </c>
      <c r="N214" t="str">
        <f>LOOKUP(,-SEARCH(" "&amp;Switches!$C$2:'Switches'!$C$1000&amp;" "," "&amp;TRIM(B214)&amp;" "),Switches!$C$2:'Switches'!$C$1000)</f>
        <v>Diffuse</v>
      </c>
      <c r="O214" t="str">
        <f t="shared" si="75"/>
        <v>Diffuse.ies</v>
      </c>
      <c r="P214">
        <v>3000</v>
      </c>
      <c r="Q214">
        <v>4</v>
      </c>
      <c r="R214" s="7" t="str">
        <f t="shared" si="77"/>
        <v>28</v>
      </c>
      <c r="S214">
        <v>300</v>
      </c>
      <c r="T214">
        <f t="shared" si="70"/>
        <v>1200</v>
      </c>
      <c r="U214" t="str">
        <f>IF(ISTEXT(LOOKUP(,-SEARCH(" "&amp;Switches!$K$2:'Switches'!$K$60&amp;" "," "&amp;D214&amp;" "),Switches!$K$2:'Switches'!$K$60)), LOOKUP(,-SEARCH(" "&amp;Switches!$K$2:'Switches'!$K$60&amp;" "," "&amp;D214&amp;" "),Switches!$K$2:'Switches'!$K$60),"")</f>
        <v/>
      </c>
      <c r="V214" t="str">
        <f>IFERROR(LOOKUP(,-SEARCH(" "&amp;Switches!$L$2:'Switches'!$L$1000&amp;" "," "&amp;F214&amp;" "),Switches!$L$2:'Switches'!$L$1000),"")</f>
        <v/>
      </c>
      <c r="W214" t="str">
        <f>IFERROR(LOOKUP(,-SEARCH(" "&amp;Switches!$M$2:'Switches'!$M$1000&amp;" "," "&amp;L214&amp;" "),Switches!$M$2:'Switches'!$M$1000),"")</f>
        <v/>
      </c>
      <c r="X214">
        <v>0.05</v>
      </c>
      <c r="Y214">
        <v>0.05</v>
      </c>
      <c r="Z214">
        <v>0.05</v>
      </c>
      <c r="AA214">
        <v>2</v>
      </c>
      <c r="AB214">
        <v>2</v>
      </c>
      <c r="AC214">
        <v>0</v>
      </c>
    </row>
    <row r="215" spans="1:29" x14ac:dyDescent="0.25">
      <c r="A215" s="1" t="s">
        <v>467</v>
      </c>
      <c r="B215" s="1" t="s">
        <v>468</v>
      </c>
      <c r="C215" t="str">
        <f t="shared" si="71"/>
        <v>3W Spot</v>
      </c>
      <c r="D215" t="str">
        <f t="shared" si="72"/>
        <v>3W Spot</v>
      </c>
      <c r="E215" t="str">
        <f t="shared" si="73"/>
        <v>3W</v>
      </c>
      <c r="F215" t="str">
        <f t="shared" si="63"/>
        <v>3W</v>
      </c>
      <c r="G215" t="str">
        <f t="shared" si="64"/>
        <v>3W</v>
      </c>
      <c r="H215" t="str">
        <f t="shared" si="69"/>
        <v>3Вт</v>
      </c>
      <c r="I215" t="str">
        <f t="shared" si="76"/>
        <v>3</v>
      </c>
      <c r="J215" t="str">
        <f t="shared" si="78"/>
        <v>3</v>
      </c>
      <c r="K215" t="str">
        <f t="shared" si="74"/>
        <v>P865407</v>
      </c>
      <c r="L215" t="str">
        <f>LOOKUP(,-SEARCH(" "&amp;Switches!$A$2:'Switches'!$A$1000&amp;" "," "&amp;TRIM(B215)&amp;" "),Switches!$A$2:'Switches'!$A$1000)</f>
        <v>Stralis 45</v>
      </c>
      <c r="M215" t="str">
        <f>IFERROR(LOOKUP(,-SEARCH(" "&amp;Switches!$B$2:'Switches'!$B$1000&amp;" "," "&amp;C215&amp;" "),Switches!$B$2:'Switches'!$B$1000), "")</f>
        <v/>
      </c>
      <c r="N215" t="str">
        <f>LOOKUP(,-SEARCH(" "&amp;Switches!$C$2:'Switches'!$C$1000&amp;" "," "&amp;TRIM(B215)&amp;" "),Switches!$C$2:'Switches'!$C$1000)</f>
        <v>Spot</v>
      </c>
      <c r="O215" t="str">
        <f t="shared" si="75"/>
        <v>Spot.ies</v>
      </c>
      <c r="P215">
        <v>3000</v>
      </c>
      <c r="Q215">
        <v>1</v>
      </c>
      <c r="R215" s="7" t="str">
        <f t="shared" si="77"/>
        <v>3</v>
      </c>
      <c r="S215">
        <v>300</v>
      </c>
      <c r="T215">
        <f t="shared" si="70"/>
        <v>300</v>
      </c>
      <c r="U215" t="str">
        <f>IF(ISTEXT(LOOKUP(,-SEARCH(" "&amp;Switches!$K$2:'Switches'!$K$60&amp;" "," "&amp;D215&amp;" "),Switches!$K$2:'Switches'!$K$60)), LOOKUP(,-SEARCH(" "&amp;Switches!$K$2:'Switches'!$K$60&amp;" "," "&amp;D215&amp;" "),Switches!$K$2:'Switches'!$K$60),"")</f>
        <v/>
      </c>
      <c r="V215" t="str">
        <f>IFERROR(LOOKUP(,-SEARCH(" "&amp;Switches!$L$2:'Switches'!$L$1000&amp;" "," "&amp;F215&amp;" "),Switches!$L$2:'Switches'!$L$1000),"")</f>
        <v/>
      </c>
      <c r="W215" t="str">
        <f>IFERROR(LOOKUP(,-SEARCH(" "&amp;Switches!$M$2:'Switches'!$M$1000&amp;" "," "&amp;L215&amp;" "),Switches!$M$2:'Switches'!$M$1000),"")</f>
        <v/>
      </c>
      <c r="X215">
        <v>-4.4999999999999998E-2</v>
      </c>
      <c r="Y215">
        <v>0</v>
      </c>
      <c r="Z215">
        <v>7.0000000000000007E-2</v>
      </c>
      <c r="AA215">
        <v>2</v>
      </c>
      <c r="AB215">
        <v>2</v>
      </c>
      <c r="AC215">
        <v>0</v>
      </c>
    </row>
    <row r="216" spans="1:29" x14ac:dyDescent="0.25">
      <c r="A216" s="1" t="s">
        <v>469</v>
      </c>
      <c r="B216" s="1" t="s">
        <v>470</v>
      </c>
      <c r="C216" t="str">
        <f t="shared" si="71"/>
        <v>3W Medium</v>
      </c>
      <c r="D216" t="str">
        <f t="shared" si="72"/>
        <v>3W Medium</v>
      </c>
      <c r="E216" t="str">
        <f t="shared" si="73"/>
        <v>3W</v>
      </c>
      <c r="F216" t="str">
        <f t="shared" si="63"/>
        <v>3W</v>
      </c>
      <c r="G216" t="str">
        <f t="shared" si="64"/>
        <v>3W</v>
      </c>
      <c r="H216" t="str">
        <f t="shared" si="69"/>
        <v>3Вт</v>
      </c>
      <c r="I216" t="str">
        <f t="shared" si="76"/>
        <v>3</v>
      </c>
      <c r="J216" t="str">
        <f t="shared" si="78"/>
        <v>3</v>
      </c>
      <c r="K216" t="str">
        <f t="shared" si="74"/>
        <v>P865408</v>
      </c>
      <c r="L216" t="str">
        <f>LOOKUP(,-SEARCH(" "&amp;Switches!$A$2:'Switches'!$A$1000&amp;" "," "&amp;TRIM(B216)&amp;" "),Switches!$A$2:'Switches'!$A$1000)</f>
        <v>Stralis 45</v>
      </c>
      <c r="M216" t="str">
        <f>IFERROR(LOOKUP(,-SEARCH(" "&amp;Switches!$B$2:'Switches'!$B$1000&amp;" "," "&amp;C216&amp;" "),Switches!$B$2:'Switches'!$B$1000), "")</f>
        <v/>
      </c>
      <c r="N216" t="str">
        <f>LOOKUP(,-SEARCH(" "&amp;Switches!$C$2:'Switches'!$C$1000&amp;" "," "&amp;TRIM(B216)&amp;" "),Switches!$C$2:'Switches'!$C$1000)</f>
        <v>Medium</v>
      </c>
      <c r="O216" t="str">
        <f t="shared" si="75"/>
        <v>Medium.ies</v>
      </c>
      <c r="P216">
        <v>3000</v>
      </c>
      <c r="Q216">
        <v>1</v>
      </c>
      <c r="R216" s="7" t="str">
        <f t="shared" si="77"/>
        <v>3</v>
      </c>
      <c r="S216">
        <v>300</v>
      </c>
      <c r="T216">
        <f t="shared" si="70"/>
        <v>300</v>
      </c>
      <c r="U216" t="str">
        <f>IF(ISTEXT(LOOKUP(,-SEARCH(" "&amp;Switches!$K$2:'Switches'!$K$60&amp;" "," "&amp;D216&amp;" "),Switches!$K$2:'Switches'!$K$60)), LOOKUP(,-SEARCH(" "&amp;Switches!$K$2:'Switches'!$K$60&amp;" "," "&amp;D216&amp;" "),Switches!$K$2:'Switches'!$K$60),"")</f>
        <v/>
      </c>
      <c r="V216" t="str">
        <f>IFERROR(LOOKUP(,-SEARCH(" "&amp;Switches!$L$2:'Switches'!$L$1000&amp;" "," "&amp;F216&amp;" "),Switches!$L$2:'Switches'!$L$1000),"")</f>
        <v/>
      </c>
      <c r="W216" t="str">
        <f>IFERROR(LOOKUP(,-SEARCH(" "&amp;Switches!$M$2:'Switches'!$M$1000&amp;" "," "&amp;L216&amp;" "),Switches!$M$2:'Switches'!$M$1000),"")</f>
        <v/>
      </c>
      <c r="X216">
        <v>-4.4999999999999998E-2</v>
      </c>
      <c r="Y216">
        <v>0</v>
      </c>
      <c r="Z216">
        <v>7.0000000000000007E-2</v>
      </c>
      <c r="AA216">
        <v>2</v>
      </c>
      <c r="AB216">
        <v>2</v>
      </c>
      <c r="AC216">
        <v>0</v>
      </c>
    </row>
    <row r="217" spans="1:29" x14ac:dyDescent="0.25">
      <c r="A217" s="1" t="s">
        <v>471</v>
      </c>
      <c r="B217" s="1" t="s">
        <v>472</v>
      </c>
      <c r="C217" t="str">
        <f t="shared" si="71"/>
        <v>3W Flood</v>
      </c>
      <c r="D217" t="str">
        <f t="shared" si="72"/>
        <v>3W Flood</v>
      </c>
      <c r="E217" t="str">
        <f t="shared" si="73"/>
        <v>3W</v>
      </c>
      <c r="F217" t="str">
        <f t="shared" si="63"/>
        <v>3W</v>
      </c>
      <c r="G217" t="str">
        <f t="shared" si="64"/>
        <v>3W</v>
      </c>
      <c r="H217" t="str">
        <f t="shared" si="69"/>
        <v>3Вт</v>
      </c>
      <c r="I217" t="str">
        <f t="shared" si="76"/>
        <v>3</v>
      </c>
      <c r="J217" t="str">
        <f t="shared" si="78"/>
        <v>3</v>
      </c>
      <c r="K217" t="str">
        <f t="shared" si="74"/>
        <v>P865409</v>
      </c>
      <c r="L217" t="str">
        <f>LOOKUP(,-SEARCH(" "&amp;Switches!$A$2:'Switches'!$A$1000&amp;" "," "&amp;TRIM(B217)&amp;" "),Switches!$A$2:'Switches'!$A$1000)</f>
        <v>Stralis 45</v>
      </c>
      <c r="M217" t="str">
        <f>IFERROR(LOOKUP(,-SEARCH(" "&amp;Switches!$B$2:'Switches'!$B$1000&amp;" "," "&amp;C217&amp;" "),Switches!$B$2:'Switches'!$B$1000), "")</f>
        <v/>
      </c>
      <c r="N217" t="str">
        <f>LOOKUP(,-SEARCH(" "&amp;Switches!$C$2:'Switches'!$C$1000&amp;" "," "&amp;TRIM(B217)&amp;" "),Switches!$C$2:'Switches'!$C$1000)</f>
        <v>Flood</v>
      </c>
      <c r="O217" t="str">
        <f t="shared" si="75"/>
        <v>Flood.ies</v>
      </c>
      <c r="P217">
        <v>3000</v>
      </c>
      <c r="Q217">
        <v>1</v>
      </c>
      <c r="R217" s="7" t="str">
        <f t="shared" si="77"/>
        <v>3</v>
      </c>
      <c r="S217">
        <v>300</v>
      </c>
      <c r="T217">
        <f t="shared" si="70"/>
        <v>300</v>
      </c>
      <c r="U217" t="str">
        <f>IF(ISTEXT(LOOKUP(,-SEARCH(" "&amp;Switches!$K$2:'Switches'!$K$60&amp;" "," "&amp;D217&amp;" "),Switches!$K$2:'Switches'!$K$60)), LOOKUP(,-SEARCH(" "&amp;Switches!$K$2:'Switches'!$K$60&amp;" "," "&amp;D217&amp;" "),Switches!$K$2:'Switches'!$K$60),"")</f>
        <v/>
      </c>
      <c r="V217" t="str">
        <f>IFERROR(LOOKUP(,-SEARCH(" "&amp;Switches!$L$2:'Switches'!$L$1000&amp;" "," "&amp;F217&amp;" "),Switches!$L$2:'Switches'!$L$1000),"")</f>
        <v/>
      </c>
      <c r="W217" t="str">
        <f>IFERROR(LOOKUP(,-SEARCH(" "&amp;Switches!$M$2:'Switches'!$M$1000&amp;" "," "&amp;L217&amp;" "),Switches!$M$2:'Switches'!$M$1000),"")</f>
        <v/>
      </c>
      <c r="X217">
        <v>-4.4999999999999998E-2</v>
      </c>
      <c r="Y217">
        <v>0</v>
      </c>
      <c r="Z217">
        <v>7.0000000000000007E-2</v>
      </c>
      <c r="AA217">
        <v>2</v>
      </c>
      <c r="AB217">
        <v>2</v>
      </c>
      <c r="AC217">
        <v>0</v>
      </c>
    </row>
    <row r="218" spans="1:29" x14ac:dyDescent="0.25">
      <c r="A218" s="1" t="s">
        <v>473</v>
      </c>
      <c r="B218" s="1" t="s">
        <v>474</v>
      </c>
      <c r="C218" t="str">
        <f t="shared" si="71"/>
        <v>3W Elliptical</v>
      </c>
      <c r="D218" t="str">
        <f t="shared" si="72"/>
        <v>3W Elliptical</v>
      </c>
      <c r="E218" t="str">
        <f t="shared" si="73"/>
        <v>3W</v>
      </c>
      <c r="F218" t="str">
        <f t="shared" si="63"/>
        <v>3W</v>
      </c>
      <c r="G218" t="str">
        <f t="shared" si="64"/>
        <v>3W</v>
      </c>
      <c r="H218" t="str">
        <f t="shared" si="69"/>
        <v>3Вт</v>
      </c>
      <c r="I218" t="str">
        <f t="shared" si="76"/>
        <v>3</v>
      </c>
      <c r="J218" t="str">
        <f t="shared" si="78"/>
        <v>3</v>
      </c>
      <c r="K218" t="str">
        <f t="shared" si="74"/>
        <v>P865410</v>
      </c>
      <c r="L218" t="str">
        <f>LOOKUP(,-SEARCH(" "&amp;Switches!$A$2:'Switches'!$A$1000&amp;" "," "&amp;TRIM(B218)&amp;" "),Switches!$A$2:'Switches'!$A$1000)</f>
        <v>Stralis 45</v>
      </c>
      <c r="M218" t="str">
        <f>IFERROR(LOOKUP(,-SEARCH(" "&amp;Switches!$B$2:'Switches'!$B$1000&amp;" "," "&amp;C218&amp;" "),Switches!$B$2:'Switches'!$B$1000), "")</f>
        <v/>
      </c>
      <c r="N218" t="str">
        <f>LOOKUP(,-SEARCH(" "&amp;Switches!$C$2:'Switches'!$C$1000&amp;" "," "&amp;TRIM(B218)&amp;" "),Switches!$C$2:'Switches'!$C$1000)</f>
        <v>Elliptical</v>
      </c>
      <c r="O218" t="str">
        <f t="shared" si="75"/>
        <v>Elliptical.ies</v>
      </c>
      <c r="P218">
        <v>3000</v>
      </c>
      <c r="Q218">
        <v>1</v>
      </c>
      <c r="R218" s="7" t="str">
        <f t="shared" si="77"/>
        <v>3</v>
      </c>
      <c r="S218">
        <v>300</v>
      </c>
      <c r="T218">
        <f t="shared" si="70"/>
        <v>300</v>
      </c>
      <c r="U218" t="str">
        <f>IF(ISTEXT(LOOKUP(,-SEARCH(" "&amp;Switches!$K$2:'Switches'!$K$60&amp;" "," "&amp;D218&amp;" "),Switches!$K$2:'Switches'!$K$60)), LOOKUP(,-SEARCH(" "&amp;Switches!$K$2:'Switches'!$K$60&amp;" "," "&amp;D218&amp;" "),Switches!$K$2:'Switches'!$K$60),"")</f>
        <v/>
      </c>
      <c r="V218" t="str">
        <f>IFERROR(LOOKUP(,-SEARCH(" "&amp;Switches!$L$2:'Switches'!$L$1000&amp;" "," "&amp;F218&amp;" "),Switches!$L$2:'Switches'!$L$1000),"")</f>
        <v/>
      </c>
      <c r="W218" t="str">
        <f>IFERROR(LOOKUP(,-SEARCH(" "&amp;Switches!$M$2:'Switches'!$M$1000&amp;" "," "&amp;L218&amp;" "),Switches!$M$2:'Switches'!$M$1000),"")</f>
        <v/>
      </c>
      <c r="X218">
        <v>-4.4999999999999998E-2</v>
      </c>
      <c r="Y218">
        <v>0</v>
      </c>
      <c r="Z218">
        <v>7.0000000000000007E-2</v>
      </c>
      <c r="AA218">
        <v>2</v>
      </c>
      <c r="AB218">
        <v>2</v>
      </c>
      <c r="AC218">
        <v>0</v>
      </c>
    </row>
    <row r="219" spans="1:29" x14ac:dyDescent="0.25">
      <c r="A219" s="1" t="s">
        <v>475</v>
      </c>
      <c r="B219" s="1" t="s">
        <v>476</v>
      </c>
      <c r="C219" t="str">
        <f t="shared" si="71"/>
        <v>3W Diffuse</v>
      </c>
      <c r="D219" t="str">
        <f t="shared" si="72"/>
        <v>3W Diffuse</v>
      </c>
      <c r="E219" t="str">
        <f t="shared" si="73"/>
        <v>3W</v>
      </c>
      <c r="F219" t="str">
        <f t="shared" si="63"/>
        <v>3W</v>
      </c>
      <c r="G219" t="str">
        <f t="shared" si="64"/>
        <v>3W</v>
      </c>
      <c r="H219" t="str">
        <f t="shared" si="69"/>
        <v>3Вт</v>
      </c>
      <c r="I219" t="str">
        <f t="shared" si="76"/>
        <v>3</v>
      </c>
      <c r="J219" t="str">
        <f t="shared" si="78"/>
        <v>3</v>
      </c>
      <c r="K219" t="str">
        <f t="shared" si="74"/>
        <v>P865698</v>
      </c>
      <c r="L219" t="str">
        <f>LOOKUP(,-SEARCH(" "&amp;Switches!$A$2:'Switches'!$A$1000&amp;" "," "&amp;TRIM(B219)&amp;" "),Switches!$A$2:'Switches'!$A$1000)</f>
        <v>Stralis 45</v>
      </c>
      <c r="M219" t="str">
        <f>IFERROR(LOOKUP(,-SEARCH(" "&amp;Switches!$B$2:'Switches'!$B$1000&amp;" "," "&amp;C219&amp;" "),Switches!$B$2:'Switches'!$B$1000), "")</f>
        <v/>
      </c>
      <c r="N219" t="str">
        <f>LOOKUP(,-SEARCH(" "&amp;Switches!$C$2:'Switches'!$C$1000&amp;" "," "&amp;TRIM(B219)&amp;" "),Switches!$C$2:'Switches'!$C$1000)</f>
        <v>Diffuse</v>
      </c>
      <c r="O219" t="str">
        <f t="shared" si="75"/>
        <v>Diffuse.ies</v>
      </c>
      <c r="P219">
        <v>3000</v>
      </c>
      <c r="Q219">
        <v>1</v>
      </c>
      <c r="R219" s="7" t="str">
        <f t="shared" si="77"/>
        <v>3</v>
      </c>
      <c r="S219">
        <v>300</v>
      </c>
      <c r="T219">
        <f t="shared" si="70"/>
        <v>300</v>
      </c>
      <c r="U219" t="str">
        <f>IF(ISTEXT(LOOKUP(,-SEARCH(" "&amp;Switches!$K$2:'Switches'!$K$60&amp;" "," "&amp;D219&amp;" "),Switches!$K$2:'Switches'!$K$60)), LOOKUP(,-SEARCH(" "&amp;Switches!$K$2:'Switches'!$K$60&amp;" "," "&amp;D219&amp;" "),Switches!$K$2:'Switches'!$K$60),"")</f>
        <v/>
      </c>
      <c r="V219" t="str">
        <f>IFERROR(LOOKUP(,-SEARCH(" "&amp;Switches!$L$2:'Switches'!$L$1000&amp;" "," "&amp;F219&amp;" "),Switches!$L$2:'Switches'!$L$1000),"")</f>
        <v/>
      </c>
      <c r="W219" t="str">
        <f>IFERROR(LOOKUP(,-SEARCH(" "&amp;Switches!$M$2:'Switches'!$M$1000&amp;" "," "&amp;L219&amp;" "),Switches!$M$2:'Switches'!$M$1000),"")</f>
        <v/>
      </c>
      <c r="X219">
        <v>-4.4999999999999998E-2</v>
      </c>
      <c r="Y219">
        <v>0</v>
      </c>
      <c r="Z219">
        <v>7.0000000000000007E-2</v>
      </c>
      <c r="AA219">
        <v>2</v>
      </c>
      <c r="AB219">
        <v>2</v>
      </c>
      <c r="AC219">
        <v>0</v>
      </c>
    </row>
    <row r="220" spans="1:29" x14ac:dyDescent="0.25">
      <c r="A220" s="1" t="s">
        <v>450</v>
      </c>
      <c r="B220" s="1" t="s">
        <v>451</v>
      </c>
      <c r="C220" t="str">
        <f t="shared" si="71"/>
        <v>7W AC-DC Spot</v>
      </c>
      <c r="D220" t="str">
        <f t="shared" si="72"/>
        <v>7W AC-DC Spot</v>
      </c>
      <c r="E220" t="str">
        <f t="shared" si="73"/>
        <v>7W AC-DC</v>
      </c>
      <c r="F220" t="str">
        <f t="shared" si="63"/>
        <v>7W</v>
      </c>
      <c r="G220" t="str">
        <f t="shared" si="64"/>
        <v>7W</v>
      </c>
      <c r="H220" t="str">
        <f t="shared" ref="H220:H259" si="79">IFERROR(REPLACE(G220,SEARCH("W",G220),1,"Вт"), G220)</f>
        <v>7Вт</v>
      </c>
      <c r="I220" t="str">
        <f t="shared" si="76"/>
        <v>7</v>
      </c>
      <c r="J220" t="str">
        <f t="shared" si="78"/>
        <v>7</v>
      </c>
      <c r="K220" t="str">
        <f t="shared" si="74"/>
        <v>P865443</v>
      </c>
      <c r="L220" t="str">
        <f>LOOKUP(,-SEARCH(" "&amp;Switches!$A$2:'Switches'!$A$1000&amp;" "," "&amp;TRIM(B220)&amp;" "),Switches!$A$2:'Switches'!$A$1000)</f>
        <v>Stralis 70</v>
      </c>
      <c r="M220" t="str">
        <f>IFERROR(LOOKUP(,-SEARCH(" "&amp;Switches!$B$2:'Switches'!$B$1000&amp;" "," "&amp;C220&amp;" "),Switches!$B$2:'Switches'!$B$1000), "")</f>
        <v/>
      </c>
      <c r="N220" t="str">
        <f>LOOKUP(,-SEARCH(" "&amp;Switches!$C$2:'Switches'!$C$1000&amp;" "," "&amp;TRIM(B220)&amp;" "),Switches!$C$2:'Switches'!$C$1000)</f>
        <v>Spot</v>
      </c>
      <c r="O220" t="str">
        <f t="shared" si="75"/>
        <v>Spot.ies</v>
      </c>
      <c r="P220">
        <v>3000</v>
      </c>
      <c r="Q220">
        <v>3</v>
      </c>
      <c r="R220" s="7" t="str">
        <f t="shared" si="77"/>
        <v>7</v>
      </c>
      <c r="S220">
        <v>217</v>
      </c>
      <c r="T220">
        <f t="shared" si="70"/>
        <v>651</v>
      </c>
      <c r="U220" t="str">
        <f>IF(ISTEXT(LOOKUP(,-SEARCH(" "&amp;Switches!$K$2:'Switches'!$K$60&amp;" "," "&amp;D220&amp;" "),Switches!$K$2:'Switches'!$K$60)), LOOKUP(,-SEARCH(" "&amp;Switches!$K$2:'Switches'!$K$60&amp;" "," "&amp;D220&amp;" "),Switches!$K$2:'Switches'!$K$60),"")</f>
        <v>AC-DC</v>
      </c>
      <c r="V220" t="str">
        <f>IFERROR(LOOKUP(,-SEARCH(" "&amp;Switches!$L$2:'Switches'!$L$1000&amp;" "," "&amp;F220&amp;" "),Switches!$L$2:'Switches'!$L$1000),"")</f>
        <v/>
      </c>
      <c r="W220" t="str">
        <f>IFERROR(LOOKUP(,-SEARCH(" "&amp;Switches!$M$2:'Switches'!$M$1000&amp;" "," "&amp;L220&amp;" "),Switches!$M$2:'Switches'!$M$1000),"")</f>
        <v/>
      </c>
      <c r="X220">
        <v>-7.0000000000000007E-2</v>
      </c>
      <c r="Y220">
        <v>0</v>
      </c>
      <c r="Z220">
        <v>7.0000000000000007E-2</v>
      </c>
      <c r="AA220">
        <v>2</v>
      </c>
      <c r="AB220">
        <v>2</v>
      </c>
      <c r="AC220">
        <v>0</v>
      </c>
    </row>
    <row r="221" spans="1:29" x14ac:dyDescent="0.25">
      <c r="A221" s="1" t="s">
        <v>452</v>
      </c>
      <c r="B221" s="1" t="s">
        <v>453</v>
      </c>
      <c r="C221" t="str">
        <f t="shared" si="71"/>
        <v>7W AC-DC Medium</v>
      </c>
      <c r="D221" t="str">
        <f t="shared" si="72"/>
        <v>7W AC-DC Medium</v>
      </c>
      <c r="E221" t="str">
        <f t="shared" si="73"/>
        <v>7W AC-DC</v>
      </c>
      <c r="F221" t="str">
        <f t="shared" si="63"/>
        <v>7W</v>
      </c>
      <c r="G221" t="str">
        <f t="shared" si="64"/>
        <v>7W</v>
      </c>
      <c r="H221" t="str">
        <f t="shared" si="79"/>
        <v>7Вт</v>
      </c>
      <c r="I221" t="str">
        <f t="shared" si="76"/>
        <v>7</v>
      </c>
      <c r="J221" t="str">
        <f t="shared" si="78"/>
        <v>7</v>
      </c>
      <c r="K221" t="str">
        <f t="shared" si="74"/>
        <v>P865444</v>
      </c>
      <c r="L221" t="str">
        <f>LOOKUP(,-SEARCH(" "&amp;Switches!$A$2:'Switches'!$A$1000&amp;" "," "&amp;TRIM(B221)&amp;" "),Switches!$A$2:'Switches'!$A$1000)</f>
        <v>Stralis 70</v>
      </c>
      <c r="M221" t="str">
        <f>IFERROR(LOOKUP(,-SEARCH(" "&amp;Switches!$B$2:'Switches'!$B$1000&amp;" "," "&amp;C221&amp;" "),Switches!$B$2:'Switches'!$B$1000), "")</f>
        <v/>
      </c>
      <c r="N221" t="str">
        <f>LOOKUP(,-SEARCH(" "&amp;Switches!$C$2:'Switches'!$C$1000&amp;" "," "&amp;TRIM(B221)&amp;" "),Switches!$C$2:'Switches'!$C$1000)</f>
        <v>Medium</v>
      </c>
      <c r="O221" t="str">
        <f t="shared" si="75"/>
        <v>Medium.ies</v>
      </c>
      <c r="P221">
        <v>3000</v>
      </c>
      <c r="Q221">
        <v>3</v>
      </c>
      <c r="R221" s="7" t="str">
        <f t="shared" si="77"/>
        <v>7</v>
      </c>
      <c r="S221">
        <v>217</v>
      </c>
      <c r="T221">
        <f t="shared" si="70"/>
        <v>651</v>
      </c>
      <c r="U221" t="str">
        <f>IF(ISTEXT(LOOKUP(,-SEARCH(" "&amp;Switches!$K$2:'Switches'!$K$60&amp;" "," "&amp;D221&amp;" "),Switches!$K$2:'Switches'!$K$60)), LOOKUP(,-SEARCH(" "&amp;Switches!$K$2:'Switches'!$K$60&amp;" "," "&amp;D221&amp;" "),Switches!$K$2:'Switches'!$K$60),"")</f>
        <v>AC-DC</v>
      </c>
      <c r="V221" t="str">
        <f>IFERROR(LOOKUP(,-SEARCH(" "&amp;Switches!$L$2:'Switches'!$L$1000&amp;" "," "&amp;F221&amp;" "),Switches!$L$2:'Switches'!$L$1000),"")</f>
        <v/>
      </c>
      <c r="W221" t="str">
        <f>IFERROR(LOOKUP(,-SEARCH(" "&amp;Switches!$M$2:'Switches'!$M$1000&amp;" "," "&amp;L221&amp;" "),Switches!$M$2:'Switches'!$M$1000),"")</f>
        <v/>
      </c>
      <c r="X221">
        <v>-7.0000000000000007E-2</v>
      </c>
      <c r="Y221">
        <v>0</v>
      </c>
      <c r="Z221">
        <v>7.0000000000000007E-2</v>
      </c>
      <c r="AA221">
        <v>2</v>
      </c>
      <c r="AB221">
        <v>2</v>
      </c>
      <c r="AC221">
        <v>0</v>
      </c>
    </row>
    <row r="222" spans="1:29" x14ac:dyDescent="0.25">
      <c r="A222" s="1" t="s">
        <v>454</v>
      </c>
      <c r="B222" s="1" t="s">
        <v>455</v>
      </c>
      <c r="C222" t="str">
        <f t="shared" si="71"/>
        <v>7W AC-DC Flood</v>
      </c>
      <c r="D222" t="str">
        <f t="shared" si="72"/>
        <v>7W AC-DC Flood</v>
      </c>
      <c r="E222" t="str">
        <f t="shared" si="73"/>
        <v>7W AC-DC</v>
      </c>
      <c r="F222" t="str">
        <f t="shared" si="63"/>
        <v>7W</v>
      </c>
      <c r="G222" t="str">
        <f t="shared" si="64"/>
        <v>7W</v>
      </c>
      <c r="H222" t="str">
        <f t="shared" si="79"/>
        <v>7Вт</v>
      </c>
      <c r="I222" t="str">
        <f t="shared" si="76"/>
        <v>7</v>
      </c>
      <c r="J222" t="str">
        <f t="shared" si="78"/>
        <v>7</v>
      </c>
      <c r="K222" t="str">
        <f t="shared" si="74"/>
        <v>P865445</v>
      </c>
      <c r="L222" t="str">
        <f>LOOKUP(,-SEARCH(" "&amp;Switches!$A$2:'Switches'!$A$1000&amp;" "," "&amp;TRIM(B222)&amp;" "),Switches!$A$2:'Switches'!$A$1000)</f>
        <v>Stralis 70</v>
      </c>
      <c r="M222" t="str">
        <f>IFERROR(LOOKUP(,-SEARCH(" "&amp;Switches!$B$2:'Switches'!$B$1000&amp;" "," "&amp;C222&amp;" "),Switches!$B$2:'Switches'!$B$1000), "")</f>
        <v/>
      </c>
      <c r="N222" t="str">
        <f>LOOKUP(,-SEARCH(" "&amp;Switches!$C$2:'Switches'!$C$1000&amp;" "," "&amp;TRIM(B222)&amp;" "),Switches!$C$2:'Switches'!$C$1000)</f>
        <v>Flood</v>
      </c>
      <c r="O222" t="str">
        <f t="shared" si="75"/>
        <v>Flood.ies</v>
      </c>
      <c r="P222">
        <v>3000</v>
      </c>
      <c r="Q222">
        <v>3</v>
      </c>
      <c r="R222" s="7" t="str">
        <f t="shared" si="77"/>
        <v>7</v>
      </c>
      <c r="S222">
        <v>217</v>
      </c>
      <c r="T222">
        <f t="shared" si="70"/>
        <v>651</v>
      </c>
      <c r="U222" t="str">
        <f>IF(ISTEXT(LOOKUP(,-SEARCH(" "&amp;Switches!$K$2:'Switches'!$K$60&amp;" "," "&amp;D222&amp;" "),Switches!$K$2:'Switches'!$K$60)), LOOKUP(,-SEARCH(" "&amp;Switches!$K$2:'Switches'!$K$60&amp;" "," "&amp;D222&amp;" "),Switches!$K$2:'Switches'!$K$60),"")</f>
        <v>AC-DC</v>
      </c>
      <c r="V222" t="str">
        <f>IFERROR(LOOKUP(,-SEARCH(" "&amp;Switches!$L$2:'Switches'!$L$1000&amp;" "," "&amp;F222&amp;" "),Switches!$L$2:'Switches'!$L$1000),"")</f>
        <v/>
      </c>
      <c r="W222" t="str">
        <f>IFERROR(LOOKUP(,-SEARCH(" "&amp;Switches!$M$2:'Switches'!$M$1000&amp;" "," "&amp;L222&amp;" "),Switches!$M$2:'Switches'!$M$1000),"")</f>
        <v/>
      </c>
      <c r="X222">
        <v>-7.0000000000000007E-2</v>
      </c>
      <c r="Y222">
        <v>0</v>
      </c>
      <c r="Z222">
        <v>7.0000000000000007E-2</v>
      </c>
      <c r="AA222">
        <v>2</v>
      </c>
      <c r="AB222">
        <v>2</v>
      </c>
      <c r="AC222">
        <v>0</v>
      </c>
    </row>
    <row r="223" spans="1:29" x14ac:dyDescent="0.25">
      <c r="A223" s="1" t="s">
        <v>456</v>
      </c>
      <c r="B223" s="1" t="s">
        <v>457</v>
      </c>
      <c r="C223" t="str">
        <f t="shared" si="71"/>
        <v>7W AC-DC Elliptical</v>
      </c>
      <c r="D223" t="str">
        <f t="shared" si="72"/>
        <v>7W AC-DC Elliptical</v>
      </c>
      <c r="E223" t="str">
        <f t="shared" si="73"/>
        <v>7W AC-DC</v>
      </c>
      <c r="F223" t="str">
        <f t="shared" si="63"/>
        <v>7W</v>
      </c>
      <c r="G223" t="str">
        <f t="shared" si="64"/>
        <v>7W</v>
      </c>
      <c r="H223" t="str">
        <f t="shared" si="79"/>
        <v>7Вт</v>
      </c>
      <c r="I223" t="str">
        <f t="shared" si="76"/>
        <v>7</v>
      </c>
      <c r="J223" t="str">
        <f t="shared" si="78"/>
        <v>7</v>
      </c>
      <c r="K223" t="str">
        <f t="shared" si="74"/>
        <v>P865446</v>
      </c>
      <c r="L223" t="str">
        <f>LOOKUP(,-SEARCH(" "&amp;Switches!$A$2:'Switches'!$A$1000&amp;" "," "&amp;TRIM(B223)&amp;" "),Switches!$A$2:'Switches'!$A$1000)</f>
        <v>Stralis 70</v>
      </c>
      <c r="M223" t="str">
        <f>IFERROR(LOOKUP(,-SEARCH(" "&amp;Switches!$B$2:'Switches'!$B$1000&amp;" "," "&amp;C223&amp;" "),Switches!$B$2:'Switches'!$B$1000), "")</f>
        <v/>
      </c>
      <c r="N223" t="str">
        <f>LOOKUP(,-SEARCH(" "&amp;Switches!$C$2:'Switches'!$C$1000&amp;" "," "&amp;TRIM(B223)&amp;" "),Switches!$C$2:'Switches'!$C$1000)</f>
        <v>Elliptical</v>
      </c>
      <c r="O223" t="str">
        <f t="shared" si="75"/>
        <v>Elliptical.ies</v>
      </c>
      <c r="P223">
        <v>3000</v>
      </c>
      <c r="Q223">
        <v>3</v>
      </c>
      <c r="R223" s="7" t="str">
        <f t="shared" si="77"/>
        <v>7</v>
      </c>
      <c r="S223">
        <v>217</v>
      </c>
      <c r="T223">
        <f t="shared" si="70"/>
        <v>651</v>
      </c>
      <c r="U223" t="str">
        <f>IF(ISTEXT(LOOKUP(,-SEARCH(" "&amp;Switches!$K$2:'Switches'!$K$60&amp;" "," "&amp;D223&amp;" "),Switches!$K$2:'Switches'!$K$60)), LOOKUP(,-SEARCH(" "&amp;Switches!$K$2:'Switches'!$K$60&amp;" "," "&amp;D223&amp;" "),Switches!$K$2:'Switches'!$K$60),"")</f>
        <v>AC-DC</v>
      </c>
      <c r="V223" t="str">
        <f>IFERROR(LOOKUP(,-SEARCH(" "&amp;Switches!$L$2:'Switches'!$L$1000&amp;" "," "&amp;F223&amp;" "),Switches!$L$2:'Switches'!$L$1000),"")</f>
        <v/>
      </c>
      <c r="W223" t="str">
        <f>IFERROR(LOOKUP(,-SEARCH(" "&amp;Switches!$M$2:'Switches'!$M$1000&amp;" "," "&amp;L223&amp;" "),Switches!$M$2:'Switches'!$M$1000),"")</f>
        <v/>
      </c>
      <c r="X223">
        <v>-7.0000000000000007E-2</v>
      </c>
      <c r="Y223">
        <v>0</v>
      </c>
      <c r="Z223">
        <v>7.0000000000000007E-2</v>
      </c>
      <c r="AA223">
        <v>2</v>
      </c>
      <c r="AB223">
        <v>2</v>
      </c>
      <c r="AC223">
        <v>0</v>
      </c>
    </row>
    <row r="224" spans="1:29" x14ac:dyDescent="0.25">
      <c r="A224" s="1" t="s">
        <v>458</v>
      </c>
      <c r="B224" s="1" t="s">
        <v>459</v>
      </c>
      <c r="C224" t="str">
        <f t="shared" si="71"/>
        <v>7W AC-DC Diffuse</v>
      </c>
      <c r="D224" t="str">
        <f t="shared" si="72"/>
        <v>7W AC-DC Diffuse</v>
      </c>
      <c r="E224" t="str">
        <f t="shared" si="73"/>
        <v>7W AC-DC</v>
      </c>
      <c r="F224" t="str">
        <f t="shared" si="63"/>
        <v>7W</v>
      </c>
      <c r="G224" t="str">
        <f t="shared" si="64"/>
        <v>7W</v>
      </c>
      <c r="H224" t="str">
        <f t="shared" si="79"/>
        <v>7Вт</v>
      </c>
      <c r="I224" t="str">
        <f t="shared" si="76"/>
        <v>7</v>
      </c>
      <c r="J224" t="str">
        <f t="shared" si="78"/>
        <v>7</v>
      </c>
      <c r="K224" t="str">
        <f t="shared" si="74"/>
        <v>P865700</v>
      </c>
      <c r="L224" t="str">
        <f>LOOKUP(,-SEARCH(" "&amp;Switches!$A$2:'Switches'!$A$1000&amp;" "," "&amp;TRIM(B224)&amp;" "),Switches!$A$2:'Switches'!$A$1000)</f>
        <v>Stralis 70</v>
      </c>
      <c r="M224" t="str">
        <f>IFERROR(LOOKUP(,-SEARCH(" "&amp;Switches!$B$2:'Switches'!$B$1000&amp;" "," "&amp;C224&amp;" "),Switches!$B$2:'Switches'!$B$1000), "")</f>
        <v/>
      </c>
      <c r="N224" t="str">
        <f>LOOKUP(,-SEARCH(" "&amp;Switches!$C$2:'Switches'!$C$1000&amp;" "," "&amp;TRIM(B224)&amp;" "),Switches!$C$2:'Switches'!$C$1000)</f>
        <v>Diffuse</v>
      </c>
      <c r="O224" t="str">
        <f t="shared" si="75"/>
        <v>Diffuse.ies</v>
      </c>
      <c r="P224">
        <v>3000</v>
      </c>
      <c r="Q224">
        <v>3</v>
      </c>
      <c r="R224" s="7" t="str">
        <f t="shared" si="77"/>
        <v>7</v>
      </c>
      <c r="S224">
        <v>217</v>
      </c>
      <c r="T224">
        <f t="shared" si="70"/>
        <v>651</v>
      </c>
      <c r="U224" t="str">
        <f>IF(ISTEXT(LOOKUP(,-SEARCH(" "&amp;Switches!$K$2:'Switches'!$K$60&amp;" "," "&amp;D224&amp;" "),Switches!$K$2:'Switches'!$K$60)), LOOKUP(,-SEARCH(" "&amp;Switches!$K$2:'Switches'!$K$60&amp;" "," "&amp;D224&amp;" "),Switches!$K$2:'Switches'!$K$60),"")</f>
        <v>AC-DC</v>
      </c>
      <c r="V224" t="str">
        <f>IFERROR(LOOKUP(,-SEARCH(" "&amp;Switches!$L$2:'Switches'!$L$1000&amp;" "," "&amp;F224&amp;" "),Switches!$L$2:'Switches'!$L$1000),"")</f>
        <v/>
      </c>
      <c r="W224" t="str">
        <f>IFERROR(LOOKUP(,-SEARCH(" "&amp;Switches!$M$2:'Switches'!$M$1000&amp;" "," "&amp;L224&amp;" "),Switches!$M$2:'Switches'!$M$1000),"")</f>
        <v/>
      </c>
      <c r="X224">
        <v>-7.0000000000000007E-2</v>
      </c>
      <c r="Y224">
        <v>0</v>
      </c>
      <c r="Z224">
        <v>7.0000000000000007E-2</v>
      </c>
      <c r="AA224">
        <v>2</v>
      </c>
      <c r="AB224">
        <v>2</v>
      </c>
      <c r="AC224">
        <v>0</v>
      </c>
    </row>
    <row r="225" spans="1:29" x14ac:dyDescent="0.25">
      <c r="A225" s="1" t="s">
        <v>460</v>
      </c>
      <c r="B225" s="1" t="s">
        <v>461</v>
      </c>
      <c r="C225" t="str">
        <f t="shared" si="71"/>
        <v>14W Spot</v>
      </c>
      <c r="D225" t="str">
        <f t="shared" si="72"/>
        <v>14W Spot</v>
      </c>
      <c r="E225" t="str">
        <f t="shared" si="73"/>
        <v>14W</v>
      </c>
      <c r="F225" t="str">
        <f t="shared" si="63"/>
        <v>14W</v>
      </c>
      <c r="G225" t="str">
        <f t="shared" si="64"/>
        <v>14W</v>
      </c>
      <c r="H225" t="str">
        <f t="shared" si="79"/>
        <v>14Вт</v>
      </c>
      <c r="I225" t="str">
        <f t="shared" si="76"/>
        <v>14</v>
      </c>
      <c r="J225" t="str">
        <f t="shared" si="78"/>
        <v>14</v>
      </c>
      <c r="K225" t="str">
        <f t="shared" si="74"/>
        <v>P865455</v>
      </c>
      <c r="L225" t="str">
        <f>LOOKUP(,-SEARCH(" "&amp;Switches!$A$2:'Switches'!$A$1000&amp;" "," "&amp;TRIM(B225)&amp;" "),Switches!$A$2:'Switches'!$A$1000)</f>
        <v>Stralis 70 RGBW</v>
      </c>
      <c r="M225" t="str">
        <f>IFERROR(LOOKUP(,-SEARCH(" "&amp;Switches!$B$2:'Switches'!$B$1000&amp;" "," "&amp;C225&amp;" "),Switches!$B$2:'Switches'!$B$1000), "")</f>
        <v/>
      </c>
      <c r="N225" t="str">
        <f>LOOKUP(,-SEARCH(" "&amp;Switches!$C$2:'Switches'!$C$1000&amp;" "," "&amp;TRIM(B225)&amp;" "),Switches!$C$2:'Switches'!$C$1000)</f>
        <v>Spot</v>
      </c>
      <c r="O225" t="str">
        <f t="shared" si="75"/>
        <v>RGBW-Spot-red.ies</v>
      </c>
      <c r="P225" t="s">
        <v>298</v>
      </c>
      <c r="Q225">
        <v>1</v>
      </c>
      <c r="R225" s="7" t="str">
        <f t="shared" si="77"/>
        <v>14</v>
      </c>
      <c r="S225">
        <v>150</v>
      </c>
      <c r="T225">
        <f t="shared" si="70"/>
        <v>150</v>
      </c>
      <c r="U225" t="str">
        <f>IF(ISTEXT(LOOKUP(,-SEARCH(" "&amp;Switches!$K$2:'Switches'!$K$60&amp;" "," "&amp;D225&amp;" "),Switches!$K$2:'Switches'!$K$60)), LOOKUP(,-SEARCH(" "&amp;Switches!$K$2:'Switches'!$K$60&amp;" "," "&amp;D225&amp;" "),Switches!$K$2:'Switches'!$K$60),"")</f>
        <v/>
      </c>
      <c r="V225" t="str">
        <f>IFERROR(LOOKUP(,-SEARCH(" "&amp;Switches!$L$2:'Switches'!$L$1000&amp;" "," "&amp;F225&amp;" "),Switches!$L$2:'Switches'!$L$1000),"")</f>
        <v/>
      </c>
      <c r="W225" t="str">
        <f>IFERROR(LOOKUP(,-SEARCH(" "&amp;Switches!$M$2:'Switches'!$M$1000&amp;" "," "&amp;L225&amp;" "),Switches!$M$2:'Switches'!$M$1000),"")</f>
        <v>RGBW</v>
      </c>
      <c r="X225">
        <v>-7.0000000000000007E-2</v>
      </c>
      <c r="Y225">
        <v>0</v>
      </c>
      <c r="Z225">
        <v>7.0000000000000007E-2</v>
      </c>
      <c r="AA225">
        <v>2</v>
      </c>
      <c r="AB225">
        <v>2</v>
      </c>
      <c r="AC225">
        <v>0</v>
      </c>
    </row>
    <row r="226" spans="1:29" x14ac:dyDescent="0.25">
      <c r="A226" s="1" t="s">
        <v>462</v>
      </c>
      <c r="B226" s="1" t="s">
        <v>655</v>
      </c>
      <c r="C226" t="str">
        <f t="shared" si="71"/>
        <v>14W Medium</v>
      </c>
      <c r="D226" t="str">
        <f t="shared" si="72"/>
        <v>14W Medium</v>
      </c>
      <c r="E226" t="str">
        <f t="shared" si="73"/>
        <v>14W</v>
      </c>
      <c r="F226" t="str">
        <f t="shared" si="63"/>
        <v>14W</v>
      </c>
      <c r="G226" t="str">
        <f t="shared" si="64"/>
        <v>14W</v>
      </c>
      <c r="H226" t="str">
        <f t="shared" si="79"/>
        <v>14Вт</v>
      </c>
      <c r="I226" t="str">
        <f t="shared" si="76"/>
        <v>14</v>
      </c>
      <c r="J226" t="str">
        <f t="shared" si="78"/>
        <v>14</v>
      </c>
      <c r="K226" t="str">
        <f t="shared" si="74"/>
        <v>P865456</v>
      </c>
      <c r="L226" t="str">
        <f>LOOKUP(,-SEARCH(" "&amp;Switches!$A$2:'Switches'!$A$1000&amp;" "," "&amp;TRIM(B226)&amp;" "),Switches!$A$2:'Switches'!$A$1000)</f>
        <v>Stralis 70 RGBW</v>
      </c>
      <c r="M226" t="str">
        <f>IFERROR(LOOKUP(,-SEARCH(" "&amp;Switches!$B$2:'Switches'!$B$1000&amp;" "," "&amp;C226&amp;" "),Switches!$B$2:'Switches'!$B$1000), "")</f>
        <v/>
      </c>
      <c r="N226" t="str">
        <f>LOOKUP(,-SEARCH(" "&amp;Switches!$C$2:'Switches'!$C$1000&amp;" "," "&amp;TRIM(B226)&amp;" "),Switches!$C$2:'Switches'!$C$1000)</f>
        <v>Medium</v>
      </c>
      <c r="O226" t="str">
        <f t="shared" si="75"/>
        <v>RGBW-Medium-red.ies</v>
      </c>
      <c r="P226" t="s">
        <v>298</v>
      </c>
      <c r="Q226">
        <v>1</v>
      </c>
      <c r="R226" s="7" t="str">
        <f t="shared" si="77"/>
        <v>14</v>
      </c>
      <c r="S226">
        <v>150</v>
      </c>
      <c r="T226">
        <f t="shared" si="70"/>
        <v>150</v>
      </c>
      <c r="U226" t="str">
        <f>IF(ISTEXT(LOOKUP(,-SEARCH(" "&amp;Switches!$K$2:'Switches'!$K$60&amp;" "," "&amp;D226&amp;" "),Switches!$K$2:'Switches'!$K$60)), LOOKUP(,-SEARCH(" "&amp;Switches!$K$2:'Switches'!$K$60&amp;" "," "&amp;D226&amp;" "),Switches!$K$2:'Switches'!$K$60),"")</f>
        <v/>
      </c>
      <c r="V226" t="str">
        <f>IFERROR(LOOKUP(,-SEARCH(" "&amp;Switches!$L$2:'Switches'!$L$1000&amp;" "," "&amp;F226&amp;" "),Switches!$L$2:'Switches'!$L$1000),"")</f>
        <v/>
      </c>
      <c r="W226" t="str">
        <f>IFERROR(LOOKUP(,-SEARCH(" "&amp;Switches!$M$2:'Switches'!$M$1000&amp;" "," "&amp;L226&amp;" "),Switches!$M$2:'Switches'!$M$1000),"")</f>
        <v>RGBW</v>
      </c>
      <c r="X226">
        <v>-7.0000000000000007E-2</v>
      </c>
      <c r="Y226">
        <v>0</v>
      </c>
      <c r="Z226">
        <v>7.0000000000000007E-2</v>
      </c>
      <c r="AA226">
        <v>2</v>
      </c>
      <c r="AB226">
        <v>2</v>
      </c>
      <c r="AC226">
        <v>0</v>
      </c>
    </row>
    <row r="227" spans="1:29" x14ac:dyDescent="0.25">
      <c r="A227" s="1" t="s">
        <v>463</v>
      </c>
      <c r="B227" s="1" t="s">
        <v>464</v>
      </c>
      <c r="C227" t="str">
        <f t="shared" si="71"/>
        <v>14W Flood</v>
      </c>
      <c r="D227" t="str">
        <f t="shared" si="72"/>
        <v>14W Flood</v>
      </c>
      <c r="E227" t="str">
        <f t="shared" si="73"/>
        <v>14W</v>
      </c>
      <c r="F227" t="str">
        <f t="shared" si="63"/>
        <v>14W</v>
      </c>
      <c r="G227" t="str">
        <f t="shared" si="64"/>
        <v>14W</v>
      </c>
      <c r="H227" t="str">
        <f t="shared" si="79"/>
        <v>14Вт</v>
      </c>
      <c r="I227" t="str">
        <f t="shared" si="76"/>
        <v>14</v>
      </c>
      <c r="J227" t="str">
        <f t="shared" si="78"/>
        <v>14</v>
      </c>
      <c r="K227" t="str">
        <f t="shared" si="74"/>
        <v>P865457</v>
      </c>
      <c r="L227" t="str">
        <f>LOOKUP(,-SEARCH(" "&amp;Switches!$A$2:'Switches'!$A$1000&amp;" "," "&amp;TRIM(B227)&amp;" "),Switches!$A$2:'Switches'!$A$1000)</f>
        <v>Stralis 70 RGBW</v>
      </c>
      <c r="M227" t="str">
        <f>IFERROR(LOOKUP(,-SEARCH(" "&amp;Switches!$B$2:'Switches'!$B$1000&amp;" "," "&amp;C227&amp;" "),Switches!$B$2:'Switches'!$B$1000), "")</f>
        <v/>
      </c>
      <c r="N227" t="str">
        <f>LOOKUP(,-SEARCH(" "&amp;Switches!$C$2:'Switches'!$C$1000&amp;" "," "&amp;TRIM(B227)&amp;" "),Switches!$C$2:'Switches'!$C$1000)</f>
        <v>Flood</v>
      </c>
      <c r="O227" t="str">
        <f t="shared" si="75"/>
        <v>RGBW-Flood-red.ies</v>
      </c>
      <c r="P227" t="s">
        <v>298</v>
      </c>
      <c r="Q227">
        <v>1</v>
      </c>
      <c r="R227" s="7" t="str">
        <f t="shared" si="77"/>
        <v>14</v>
      </c>
      <c r="S227">
        <v>150</v>
      </c>
      <c r="T227">
        <f t="shared" si="70"/>
        <v>150</v>
      </c>
      <c r="U227" t="str">
        <f>IF(ISTEXT(LOOKUP(,-SEARCH(" "&amp;Switches!$K$2:'Switches'!$K$60&amp;" "," "&amp;D227&amp;" "),Switches!$K$2:'Switches'!$K$60)), LOOKUP(,-SEARCH(" "&amp;Switches!$K$2:'Switches'!$K$60&amp;" "," "&amp;D227&amp;" "),Switches!$K$2:'Switches'!$K$60),"")</f>
        <v/>
      </c>
      <c r="V227" t="str">
        <f>IFERROR(LOOKUP(,-SEARCH(" "&amp;Switches!$L$2:'Switches'!$L$1000&amp;" "," "&amp;F227&amp;" "),Switches!$L$2:'Switches'!$L$1000),"")</f>
        <v/>
      </c>
      <c r="W227" t="str">
        <f>IFERROR(LOOKUP(,-SEARCH(" "&amp;Switches!$M$2:'Switches'!$M$1000&amp;" "," "&amp;L227&amp;" "),Switches!$M$2:'Switches'!$M$1000),"")</f>
        <v>RGBW</v>
      </c>
      <c r="X227">
        <v>-7.0000000000000007E-2</v>
      </c>
      <c r="Y227">
        <v>0</v>
      </c>
      <c r="Z227">
        <v>7.0000000000000007E-2</v>
      </c>
      <c r="AA227">
        <v>2</v>
      </c>
      <c r="AB227">
        <v>2</v>
      </c>
      <c r="AC227">
        <v>0</v>
      </c>
    </row>
    <row r="228" spans="1:29" x14ac:dyDescent="0.25">
      <c r="A228" s="1" t="s">
        <v>465</v>
      </c>
      <c r="B228" s="1" t="s">
        <v>466</v>
      </c>
      <c r="C228" t="str">
        <f t="shared" si="71"/>
        <v>14W Elliptical</v>
      </c>
      <c r="D228" t="str">
        <f t="shared" si="72"/>
        <v>14W Elliptical</v>
      </c>
      <c r="E228" t="str">
        <f t="shared" si="73"/>
        <v>14W</v>
      </c>
      <c r="F228" t="str">
        <f t="shared" si="63"/>
        <v>14W</v>
      </c>
      <c r="G228" t="str">
        <f t="shared" si="64"/>
        <v>14W</v>
      </c>
      <c r="H228" t="str">
        <f t="shared" si="79"/>
        <v>14Вт</v>
      </c>
      <c r="I228" t="str">
        <f t="shared" si="76"/>
        <v>14</v>
      </c>
      <c r="J228" t="str">
        <f t="shared" si="78"/>
        <v>14</v>
      </c>
      <c r="K228" t="str">
        <f t="shared" si="74"/>
        <v>P865458</v>
      </c>
      <c r="L228" t="str">
        <f>LOOKUP(,-SEARCH(" "&amp;Switches!$A$2:'Switches'!$A$1000&amp;" "," "&amp;TRIM(B228)&amp;" "),Switches!$A$2:'Switches'!$A$1000)</f>
        <v>Stralis 70 RGBW</v>
      </c>
      <c r="M228" t="str">
        <f>IFERROR(LOOKUP(,-SEARCH(" "&amp;Switches!$B$2:'Switches'!$B$1000&amp;" "," "&amp;C228&amp;" "),Switches!$B$2:'Switches'!$B$1000), "")</f>
        <v/>
      </c>
      <c r="N228" t="str">
        <f>LOOKUP(,-SEARCH(" "&amp;Switches!$C$2:'Switches'!$C$1000&amp;" "," "&amp;TRIM(B228)&amp;" "),Switches!$C$2:'Switches'!$C$1000)</f>
        <v>Elliptical</v>
      </c>
      <c r="O228" t="str">
        <f t="shared" si="75"/>
        <v>RGBW-Elliptical-red.ies</v>
      </c>
      <c r="P228" t="s">
        <v>298</v>
      </c>
      <c r="Q228">
        <v>1</v>
      </c>
      <c r="R228" s="7" t="str">
        <f t="shared" si="77"/>
        <v>14</v>
      </c>
      <c r="S228">
        <v>150</v>
      </c>
      <c r="T228">
        <f t="shared" si="70"/>
        <v>150</v>
      </c>
      <c r="U228" t="str">
        <f>IF(ISTEXT(LOOKUP(,-SEARCH(" "&amp;Switches!$K$2:'Switches'!$K$60&amp;" "," "&amp;D228&amp;" "),Switches!$K$2:'Switches'!$K$60)), LOOKUP(,-SEARCH(" "&amp;Switches!$K$2:'Switches'!$K$60&amp;" "," "&amp;D228&amp;" "),Switches!$K$2:'Switches'!$K$60),"")</f>
        <v/>
      </c>
      <c r="V228" t="str">
        <f>IFERROR(LOOKUP(,-SEARCH(" "&amp;Switches!$L$2:'Switches'!$L$1000&amp;" "," "&amp;F228&amp;" "),Switches!$L$2:'Switches'!$L$1000),"")</f>
        <v/>
      </c>
      <c r="W228" t="str">
        <f>IFERROR(LOOKUP(,-SEARCH(" "&amp;Switches!$M$2:'Switches'!$M$1000&amp;" "," "&amp;L228&amp;" "),Switches!$M$2:'Switches'!$M$1000),"")</f>
        <v>RGBW</v>
      </c>
      <c r="X228">
        <v>-7.0000000000000007E-2</v>
      </c>
      <c r="Y228">
        <v>0</v>
      </c>
      <c r="Z228">
        <v>7.0000000000000007E-2</v>
      </c>
      <c r="AA228">
        <v>2</v>
      </c>
      <c r="AB228">
        <v>2</v>
      </c>
      <c r="AC228">
        <v>0</v>
      </c>
    </row>
    <row r="229" spans="1:29" x14ac:dyDescent="0.25">
      <c r="A229" s="1" t="s">
        <v>477</v>
      </c>
      <c r="B229" s="1" t="s">
        <v>478</v>
      </c>
      <c r="C229" t="str">
        <f t="shared" si="71"/>
        <v>20W AC-DC Spot</v>
      </c>
      <c r="D229" t="str">
        <f t="shared" si="72"/>
        <v>20W AC-DC Spot</v>
      </c>
      <c r="E229" t="str">
        <f t="shared" si="73"/>
        <v>20W AC-DC</v>
      </c>
      <c r="F229" t="str">
        <f t="shared" si="63"/>
        <v>20W</v>
      </c>
      <c r="G229" t="str">
        <f t="shared" si="64"/>
        <v>20W</v>
      </c>
      <c r="H229" t="str">
        <f t="shared" si="79"/>
        <v>20Вт</v>
      </c>
      <c r="I229" t="str">
        <f t="shared" si="76"/>
        <v>20</v>
      </c>
      <c r="J229" t="str">
        <f t="shared" si="78"/>
        <v>20</v>
      </c>
      <c r="K229" t="str">
        <f t="shared" si="74"/>
        <v>P865447</v>
      </c>
      <c r="L229" t="str">
        <f>LOOKUP(,-SEARCH(" "&amp;Switches!$A$2:'Switches'!$A$1000&amp;" "," "&amp;TRIM(B229)&amp;" "),Switches!$A$2:'Switches'!$A$1000)</f>
        <v>Stralis 125</v>
      </c>
      <c r="M229" t="str">
        <f>IFERROR(LOOKUP(,-SEARCH(" "&amp;Switches!$B$2:'Switches'!$B$1000&amp;" "," "&amp;C229&amp;" "),Switches!$B$2:'Switches'!$B$1000), "")</f>
        <v/>
      </c>
      <c r="N229" t="str">
        <f>LOOKUP(,-SEARCH(" "&amp;Switches!$C$2:'Switches'!$C$1000&amp;" "," "&amp;TRIM(B229)&amp;" "),Switches!$C$2:'Switches'!$C$1000)</f>
        <v>Spot</v>
      </c>
      <c r="O229" t="str">
        <f t="shared" si="75"/>
        <v>Spot.ies</v>
      </c>
      <c r="P229">
        <v>3000</v>
      </c>
      <c r="Q229">
        <v>8</v>
      </c>
      <c r="R229" s="7" t="str">
        <f t="shared" si="77"/>
        <v>20</v>
      </c>
      <c r="S229">
        <v>217</v>
      </c>
      <c r="T229">
        <f t="shared" si="70"/>
        <v>1736</v>
      </c>
      <c r="U229" t="str">
        <f>IF(ISTEXT(LOOKUP(,-SEARCH(" "&amp;Switches!$K$2:'Switches'!$K$60&amp;" "," "&amp;D229&amp;" "),Switches!$K$2:'Switches'!$K$60)), LOOKUP(,-SEARCH(" "&amp;Switches!$K$2:'Switches'!$K$60&amp;" "," "&amp;D229&amp;" "),Switches!$K$2:'Switches'!$K$60),"")</f>
        <v>AC-DC</v>
      </c>
      <c r="V229" t="str">
        <f>IFERROR(LOOKUP(,-SEARCH(" "&amp;Switches!$L$2:'Switches'!$L$1000&amp;" "," "&amp;F229&amp;" "),Switches!$L$2:'Switches'!$L$1000),"")</f>
        <v/>
      </c>
      <c r="W229" t="str">
        <f>IFERROR(LOOKUP(,-SEARCH(" "&amp;Switches!$M$2:'Switches'!$M$1000&amp;" "," "&amp;L229&amp;" "),Switches!$M$2:'Switches'!$M$1000),"")</f>
        <v/>
      </c>
      <c r="X229">
        <v>-0.125</v>
      </c>
      <c r="Y229">
        <v>0</v>
      </c>
      <c r="Z229">
        <v>7.0000000000000007E-2</v>
      </c>
      <c r="AA229">
        <v>2</v>
      </c>
      <c r="AB229">
        <v>2</v>
      </c>
      <c r="AC229">
        <v>0</v>
      </c>
    </row>
    <row r="230" spans="1:29" x14ac:dyDescent="0.25">
      <c r="A230" s="1" t="s">
        <v>479</v>
      </c>
      <c r="B230" s="1" t="s">
        <v>480</v>
      </c>
      <c r="C230" t="str">
        <f t="shared" si="71"/>
        <v>20W AC-DC Medium</v>
      </c>
      <c r="D230" t="str">
        <f t="shared" si="72"/>
        <v>20W AC-DC Medium</v>
      </c>
      <c r="E230" t="str">
        <f t="shared" si="73"/>
        <v>20W AC-DC</v>
      </c>
      <c r="F230" t="str">
        <f t="shared" si="63"/>
        <v>20W</v>
      </c>
      <c r="G230" t="str">
        <f t="shared" si="64"/>
        <v>20W</v>
      </c>
      <c r="H230" t="str">
        <f t="shared" si="79"/>
        <v>20Вт</v>
      </c>
      <c r="I230" t="str">
        <f t="shared" si="76"/>
        <v>20</v>
      </c>
      <c r="J230" t="str">
        <f t="shared" si="78"/>
        <v>20</v>
      </c>
      <c r="K230" t="str">
        <f t="shared" si="74"/>
        <v>P865448</v>
      </c>
      <c r="L230" t="str">
        <f>LOOKUP(,-SEARCH(" "&amp;Switches!$A$2:'Switches'!$A$1000&amp;" "," "&amp;TRIM(B230)&amp;" "),Switches!$A$2:'Switches'!$A$1000)</f>
        <v>Stralis 125</v>
      </c>
      <c r="M230" t="str">
        <f>IFERROR(LOOKUP(,-SEARCH(" "&amp;Switches!$B$2:'Switches'!$B$1000&amp;" "," "&amp;C230&amp;" "),Switches!$B$2:'Switches'!$B$1000), "")</f>
        <v/>
      </c>
      <c r="N230" t="str">
        <f>LOOKUP(,-SEARCH(" "&amp;Switches!$C$2:'Switches'!$C$1000&amp;" "," "&amp;TRIM(B230)&amp;" "),Switches!$C$2:'Switches'!$C$1000)</f>
        <v>Medium</v>
      </c>
      <c r="O230" t="str">
        <f t="shared" si="75"/>
        <v>Medium.ies</v>
      </c>
      <c r="P230">
        <v>3000</v>
      </c>
      <c r="Q230">
        <v>8</v>
      </c>
      <c r="R230" s="7" t="str">
        <f t="shared" si="77"/>
        <v>20</v>
      </c>
      <c r="S230">
        <v>217</v>
      </c>
      <c r="T230">
        <f t="shared" si="70"/>
        <v>1736</v>
      </c>
      <c r="U230" t="str">
        <f>IF(ISTEXT(LOOKUP(,-SEARCH(" "&amp;Switches!$K$2:'Switches'!$K$60&amp;" "," "&amp;D230&amp;" "),Switches!$K$2:'Switches'!$K$60)), LOOKUP(,-SEARCH(" "&amp;Switches!$K$2:'Switches'!$K$60&amp;" "," "&amp;D230&amp;" "),Switches!$K$2:'Switches'!$K$60),"")</f>
        <v>AC-DC</v>
      </c>
      <c r="V230" t="str">
        <f>IFERROR(LOOKUP(,-SEARCH(" "&amp;Switches!$L$2:'Switches'!$L$1000&amp;" "," "&amp;F230&amp;" "),Switches!$L$2:'Switches'!$L$1000),"")</f>
        <v/>
      </c>
      <c r="W230" t="str">
        <f>IFERROR(LOOKUP(,-SEARCH(" "&amp;Switches!$M$2:'Switches'!$M$1000&amp;" "," "&amp;L230&amp;" "),Switches!$M$2:'Switches'!$M$1000),"")</f>
        <v/>
      </c>
      <c r="X230">
        <v>-0.125</v>
      </c>
      <c r="Y230">
        <v>0</v>
      </c>
      <c r="Z230">
        <v>7.0000000000000007E-2</v>
      </c>
      <c r="AA230">
        <v>2</v>
      </c>
      <c r="AB230">
        <v>2</v>
      </c>
      <c r="AC230">
        <v>0</v>
      </c>
    </row>
    <row r="231" spans="1:29" x14ac:dyDescent="0.25">
      <c r="A231" s="1" t="s">
        <v>481</v>
      </c>
      <c r="B231" s="1" t="s">
        <v>482</v>
      </c>
      <c r="C231" t="str">
        <f t="shared" si="71"/>
        <v>20W AC-DC Flood</v>
      </c>
      <c r="D231" t="str">
        <f t="shared" si="72"/>
        <v>20W AC-DC Flood</v>
      </c>
      <c r="E231" t="str">
        <f t="shared" si="73"/>
        <v>20W AC-DC</v>
      </c>
      <c r="F231" t="str">
        <f t="shared" ref="F231:F294" si="80">TRIM(REPLACE(E231,SEARCH(U231,E231),LEN(U231),""))</f>
        <v>20W</v>
      </c>
      <c r="G231" t="str">
        <f t="shared" ref="G231:G294" si="81">TRIM(REPLACE(F231,SEARCH(V231,F231),LEN(V231),""))</f>
        <v>20W</v>
      </c>
      <c r="H231" t="str">
        <f t="shared" si="79"/>
        <v>20Вт</v>
      </c>
      <c r="I231" t="str">
        <f t="shared" si="76"/>
        <v>20</v>
      </c>
      <c r="J231" t="str">
        <f t="shared" si="78"/>
        <v>20</v>
      </c>
      <c r="K231" t="str">
        <f t="shared" si="74"/>
        <v>P865449</v>
      </c>
      <c r="L231" t="str">
        <f>LOOKUP(,-SEARCH(" "&amp;Switches!$A$2:'Switches'!$A$1000&amp;" "," "&amp;TRIM(B231)&amp;" "),Switches!$A$2:'Switches'!$A$1000)</f>
        <v>Stralis 125</v>
      </c>
      <c r="M231" t="str">
        <f>IFERROR(LOOKUP(,-SEARCH(" "&amp;Switches!$B$2:'Switches'!$B$1000&amp;" "," "&amp;C231&amp;" "),Switches!$B$2:'Switches'!$B$1000), "")</f>
        <v/>
      </c>
      <c r="N231" t="str">
        <f>LOOKUP(,-SEARCH(" "&amp;Switches!$C$2:'Switches'!$C$1000&amp;" "," "&amp;TRIM(B231)&amp;" "),Switches!$C$2:'Switches'!$C$1000)</f>
        <v>Flood</v>
      </c>
      <c r="O231" t="str">
        <f t="shared" si="75"/>
        <v>Flood.ies</v>
      </c>
      <c r="P231">
        <v>3000</v>
      </c>
      <c r="Q231">
        <v>8</v>
      </c>
      <c r="R231" s="7" t="str">
        <f t="shared" si="77"/>
        <v>20</v>
      </c>
      <c r="S231">
        <v>217</v>
      </c>
      <c r="T231">
        <f t="shared" si="70"/>
        <v>1736</v>
      </c>
      <c r="U231" t="str">
        <f>IF(ISTEXT(LOOKUP(,-SEARCH(" "&amp;Switches!$K$2:'Switches'!$K$60&amp;" "," "&amp;D231&amp;" "),Switches!$K$2:'Switches'!$K$60)), LOOKUP(,-SEARCH(" "&amp;Switches!$K$2:'Switches'!$K$60&amp;" "," "&amp;D231&amp;" "),Switches!$K$2:'Switches'!$K$60),"")</f>
        <v>AC-DC</v>
      </c>
      <c r="V231" t="str">
        <f>IFERROR(LOOKUP(,-SEARCH(" "&amp;Switches!$L$2:'Switches'!$L$1000&amp;" "," "&amp;F231&amp;" "),Switches!$L$2:'Switches'!$L$1000),"")</f>
        <v/>
      </c>
      <c r="W231" t="str">
        <f>IFERROR(LOOKUP(,-SEARCH(" "&amp;Switches!$M$2:'Switches'!$M$1000&amp;" "," "&amp;L231&amp;" "),Switches!$M$2:'Switches'!$M$1000),"")</f>
        <v/>
      </c>
      <c r="X231">
        <v>-0.125</v>
      </c>
      <c r="Y231">
        <v>0</v>
      </c>
      <c r="Z231">
        <v>7.0000000000000007E-2</v>
      </c>
      <c r="AA231">
        <v>2</v>
      </c>
      <c r="AB231">
        <v>2</v>
      </c>
      <c r="AC231">
        <v>0</v>
      </c>
    </row>
    <row r="232" spans="1:29" x14ac:dyDescent="0.25">
      <c r="A232" s="1" t="s">
        <v>483</v>
      </c>
      <c r="B232" s="1" t="s">
        <v>484</v>
      </c>
      <c r="C232" t="str">
        <f t="shared" si="71"/>
        <v>20W AC-DC Elliptical</v>
      </c>
      <c r="D232" t="str">
        <f t="shared" si="72"/>
        <v>20W AC-DC Elliptical</v>
      </c>
      <c r="E232" t="str">
        <f t="shared" si="73"/>
        <v>20W AC-DC</v>
      </c>
      <c r="F232" t="str">
        <f t="shared" si="80"/>
        <v>20W</v>
      </c>
      <c r="G232" t="str">
        <f t="shared" si="81"/>
        <v>20W</v>
      </c>
      <c r="H232" t="str">
        <f t="shared" si="79"/>
        <v>20Вт</v>
      </c>
      <c r="I232" t="str">
        <f t="shared" si="76"/>
        <v>20</v>
      </c>
      <c r="J232" t="str">
        <f t="shared" si="78"/>
        <v>20</v>
      </c>
      <c r="K232" t="str">
        <f t="shared" si="74"/>
        <v>P865450</v>
      </c>
      <c r="L232" t="str">
        <f>LOOKUP(,-SEARCH(" "&amp;Switches!$A$2:'Switches'!$A$1000&amp;" "," "&amp;TRIM(B232)&amp;" "),Switches!$A$2:'Switches'!$A$1000)</f>
        <v>Stralis 125</v>
      </c>
      <c r="M232" t="str">
        <f>IFERROR(LOOKUP(,-SEARCH(" "&amp;Switches!$B$2:'Switches'!$B$1000&amp;" "," "&amp;C232&amp;" "),Switches!$B$2:'Switches'!$B$1000), "")</f>
        <v/>
      </c>
      <c r="N232" t="str">
        <f>LOOKUP(,-SEARCH(" "&amp;Switches!$C$2:'Switches'!$C$1000&amp;" "," "&amp;TRIM(B232)&amp;" "),Switches!$C$2:'Switches'!$C$1000)</f>
        <v>Elliptical</v>
      </c>
      <c r="O232" t="str">
        <f t="shared" si="75"/>
        <v>Elliptical.ies</v>
      </c>
      <c r="P232">
        <v>3000</v>
      </c>
      <c r="Q232">
        <v>8</v>
      </c>
      <c r="R232" s="7" t="str">
        <f t="shared" si="77"/>
        <v>20</v>
      </c>
      <c r="S232">
        <v>217</v>
      </c>
      <c r="T232">
        <f t="shared" si="70"/>
        <v>1736</v>
      </c>
      <c r="U232" t="str">
        <f>IF(ISTEXT(LOOKUP(,-SEARCH(" "&amp;Switches!$K$2:'Switches'!$K$60&amp;" "," "&amp;D232&amp;" "),Switches!$K$2:'Switches'!$K$60)), LOOKUP(,-SEARCH(" "&amp;Switches!$K$2:'Switches'!$K$60&amp;" "," "&amp;D232&amp;" "),Switches!$K$2:'Switches'!$K$60),"")</f>
        <v>AC-DC</v>
      </c>
      <c r="V232" t="str">
        <f>IFERROR(LOOKUP(,-SEARCH(" "&amp;Switches!$L$2:'Switches'!$L$1000&amp;" "," "&amp;F232&amp;" "),Switches!$L$2:'Switches'!$L$1000),"")</f>
        <v/>
      </c>
      <c r="W232" t="str">
        <f>IFERROR(LOOKUP(,-SEARCH(" "&amp;Switches!$M$2:'Switches'!$M$1000&amp;" "," "&amp;L232&amp;" "),Switches!$M$2:'Switches'!$M$1000),"")</f>
        <v/>
      </c>
      <c r="X232">
        <v>-0.125</v>
      </c>
      <c r="Y232">
        <v>0</v>
      </c>
      <c r="Z232">
        <v>7.0000000000000007E-2</v>
      </c>
      <c r="AA232">
        <v>2</v>
      </c>
      <c r="AB232">
        <v>2</v>
      </c>
      <c r="AC232">
        <v>0</v>
      </c>
    </row>
    <row r="233" spans="1:29" x14ac:dyDescent="0.25">
      <c r="A233" s="1" t="s">
        <v>485</v>
      </c>
      <c r="B233" s="1" t="s">
        <v>486</v>
      </c>
      <c r="C233" t="str">
        <f t="shared" si="71"/>
        <v>20W AC-DC Diffuse</v>
      </c>
      <c r="D233" t="str">
        <f t="shared" si="72"/>
        <v>20W AC-DC Diffuse</v>
      </c>
      <c r="E233" t="str">
        <f t="shared" si="73"/>
        <v>20W AC-DC</v>
      </c>
      <c r="F233" t="str">
        <f t="shared" si="80"/>
        <v>20W</v>
      </c>
      <c r="G233" t="str">
        <f t="shared" si="81"/>
        <v>20W</v>
      </c>
      <c r="H233" t="str">
        <f t="shared" si="79"/>
        <v>20Вт</v>
      </c>
      <c r="I233" t="str">
        <f t="shared" si="76"/>
        <v>20</v>
      </c>
      <c r="J233" t="str">
        <f t="shared" si="78"/>
        <v>20</v>
      </c>
      <c r="K233" t="str">
        <f t="shared" si="74"/>
        <v>P865702</v>
      </c>
      <c r="L233" t="str">
        <f>LOOKUP(,-SEARCH(" "&amp;Switches!$A$2:'Switches'!$A$1000&amp;" "," "&amp;TRIM(B233)&amp;" "),Switches!$A$2:'Switches'!$A$1000)</f>
        <v>Stralis 125</v>
      </c>
      <c r="M233" t="str">
        <f>IFERROR(LOOKUP(,-SEARCH(" "&amp;Switches!$B$2:'Switches'!$B$1000&amp;" "," "&amp;C233&amp;" "),Switches!$B$2:'Switches'!$B$1000), "")</f>
        <v/>
      </c>
      <c r="N233" t="str">
        <f>LOOKUP(,-SEARCH(" "&amp;Switches!$C$2:'Switches'!$C$1000&amp;" "," "&amp;TRIM(B233)&amp;" "),Switches!$C$2:'Switches'!$C$1000)</f>
        <v>Diffuse</v>
      </c>
      <c r="O233" t="str">
        <f t="shared" si="75"/>
        <v>Diffuse.ies</v>
      </c>
      <c r="P233">
        <v>3000</v>
      </c>
      <c r="Q233">
        <v>8</v>
      </c>
      <c r="R233" s="7" t="str">
        <f t="shared" si="77"/>
        <v>20</v>
      </c>
      <c r="S233">
        <v>217</v>
      </c>
      <c r="T233">
        <f t="shared" si="70"/>
        <v>1736</v>
      </c>
      <c r="U233" t="str">
        <f>IF(ISTEXT(LOOKUP(,-SEARCH(" "&amp;Switches!$K$2:'Switches'!$K$60&amp;" "," "&amp;D233&amp;" "),Switches!$K$2:'Switches'!$K$60)), LOOKUP(,-SEARCH(" "&amp;Switches!$K$2:'Switches'!$K$60&amp;" "," "&amp;D233&amp;" "),Switches!$K$2:'Switches'!$K$60),"")</f>
        <v>AC-DC</v>
      </c>
      <c r="V233" t="str">
        <f>IFERROR(LOOKUP(,-SEARCH(" "&amp;Switches!$L$2:'Switches'!$L$1000&amp;" "," "&amp;F233&amp;" "),Switches!$L$2:'Switches'!$L$1000),"")</f>
        <v/>
      </c>
      <c r="W233" t="str">
        <f>IFERROR(LOOKUP(,-SEARCH(" "&amp;Switches!$M$2:'Switches'!$M$1000&amp;" "," "&amp;L233&amp;" "),Switches!$M$2:'Switches'!$M$1000),"")</f>
        <v/>
      </c>
      <c r="X233">
        <v>-0.125</v>
      </c>
      <c r="Y233">
        <v>0</v>
      </c>
      <c r="Z233">
        <v>7.0000000000000007E-2</v>
      </c>
      <c r="AA233">
        <v>2</v>
      </c>
      <c r="AB233">
        <v>2</v>
      </c>
      <c r="AC233">
        <v>0</v>
      </c>
    </row>
    <row r="234" spans="1:29" x14ac:dyDescent="0.25">
      <c r="A234" s="1" t="s">
        <v>561</v>
      </c>
      <c r="B234" s="1" t="s">
        <v>659</v>
      </c>
      <c r="C234" t="str">
        <f t="shared" ref="C234:C297" si="82">TRIM(MID(B234,SEARCH(L234,B234)+LEN(L234)+1,500))</f>
        <v>1608 35W Diffuse 5 DEG</v>
      </c>
      <c r="D234" t="str">
        <f t="shared" ref="D234:D297" si="83">TRIM(REPLACE(C234,SEARCH(M234,C234),LEN(M234),""))</f>
        <v>35W Diffuse 5 DEG</v>
      </c>
      <c r="E234" t="str">
        <f t="shared" ref="E234:E297" si="84">TRIM(REPLACE(D234,SEARCH(N234,D234),LEN(N234),""))</f>
        <v>35W 5 DEG</v>
      </c>
      <c r="F234" t="str">
        <f t="shared" si="80"/>
        <v>35W 5 DEG</v>
      </c>
      <c r="G234" t="str">
        <f t="shared" si="81"/>
        <v>35W</v>
      </c>
      <c r="H234" t="str">
        <f t="shared" si="79"/>
        <v>35Вт</v>
      </c>
      <c r="I234" t="str">
        <f t="shared" si="76"/>
        <v>35</v>
      </c>
      <c r="J234" t="str">
        <f t="shared" si="78"/>
        <v>35</v>
      </c>
      <c r="K234" t="str">
        <f t="shared" ref="K234:K297" si="85">LEFT(A234,7)</f>
        <v>P866795</v>
      </c>
      <c r="L234" t="str">
        <f>LOOKUP(,-SEARCH(" "&amp;Switches!$A$2:'Switches'!$A$1000&amp;" "," "&amp;TRIM(B234)&amp;" "),Switches!$A$2:'Switches'!$A$1000)</f>
        <v>Osio Line</v>
      </c>
      <c r="M234">
        <f>IFERROR(LOOKUP(,-SEARCH(" "&amp;Switches!$B$2:'Switches'!$B$1000&amp;" "," "&amp;C234&amp;" "),Switches!$B$2:'Switches'!$B$1000), "")</f>
        <v>1608</v>
      </c>
      <c r="N234" t="str">
        <f>LOOKUP(,-SEARCH(" "&amp;Switches!$C$2:'Switches'!$C$1000&amp;" "," "&amp;TRIM(B234)&amp;" "),Switches!$C$2:'Switches'!$C$1000)</f>
        <v>Diffuse</v>
      </c>
      <c r="O234" t="str">
        <f>IF(ISNUMBER(SEARCH("RGBW",B234)), "RGBW-"&amp;N234&amp;"-"&amp;P234&amp;IF(V234="5 DEG","-5 DEG","")&amp;".ies", N234&amp;IF(V234="5 DEG","-5 DEG","")&amp;".ies")</f>
        <v>Diffuse-5 DEG.ies</v>
      </c>
      <c r="P234">
        <v>3000</v>
      </c>
      <c r="Q234">
        <f>ROUND(M234/310,0)*6</f>
        <v>30</v>
      </c>
      <c r="R234" s="7" t="str">
        <f t="shared" si="77"/>
        <v>35</v>
      </c>
      <c r="S234">
        <v>110</v>
      </c>
      <c r="T234">
        <f t="shared" si="70"/>
        <v>3300</v>
      </c>
      <c r="U234" t="str">
        <f>IF(ISTEXT(LOOKUP(,-SEARCH(" "&amp;Switches!$K$2:'Switches'!$K$60&amp;" "," "&amp;D234&amp;" "),Switches!$K$2:'Switches'!$K$60)), LOOKUP(,-SEARCH(" "&amp;Switches!$K$2:'Switches'!$K$60&amp;" "," "&amp;D234&amp;" "),Switches!$K$2:'Switches'!$K$60),"")</f>
        <v/>
      </c>
      <c r="V234" t="str">
        <f>IFERROR(LOOKUP(,-SEARCH(" "&amp;Switches!$L$2:'Switches'!$L$1000&amp;" "," "&amp;F234&amp;" "),Switches!$L$2:'Switches'!$L$1000),"")</f>
        <v>5 DEG</v>
      </c>
      <c r="W234" t="str">
        <f>IFERROR(LOOKUP(,-SEARCH(" "&amp;Switches!$M$2:'Switches'!$M$1000&amp;" "," "&amp;L234&amp;" "),Switches!$M$2:'Switches'!$M$1000),"")</f>
        <v/>
      </c>
      <c r="X234">
        <v>9.5000000000000001E-2</v>
      </c>
      <c r="Y234">
        <f>M234/1000</f>
        <v>1.6080000000000001</v>
      </c>
      <c r="Z234">
        <v>7.0000000000000007E-2</v>
      </c>
      <c r="AA234">
        <v>2</v>
      </c>
      <c r="AB234">
        <v>2</v>
      </c>
      <c r="AC234">
        <v>0</v>
      </c>
    </row>
    <row r="235" spans="1:29" x14ac:dyDescent="0.25">
      <c r="A235" s="1" t="s">
        <v>559</v>
      </c>
      <c r="B235" s="1" t="s">
        <v>560</v>
      </c>
      <c r="C235" t="str">
        <f t="shared" si="82"/>
        <v>1608 35W Diffuse</v>
      </c>
      <c r="D235" t="str">
        <f t="shared" si="83"/>
        <v>35W Diffuse</v>
      </c>
      <c r="E235" t="str">
        <f t="shared" si="84"/>
        <v>35W</v>
      </c>
      <c r="F235" t="str">
        <f t="shared" si="80"/>
        <v>35W</v>
      </c>
      <c r="G235" t="str">
        <f t="shared" si="81"/>
        <v>35W</v>
      </c>
      <c r="H235" t="str">
        <f t="shared" si="79"/>
        <v>35Вт</v>
      </c>
      <c r="I235" t="str">
        <f t="shared" si="76"/>
        <v>35</v>
      </c>
      <c r="J235" t="str">
        <f t="shared" si="78"/>
        <v>35</v>
      </c>
      <c r="K235" t="str">
        <f t="shared" si="85"/>
        <v>P866795</v>
      </c>
      <c r="L235" t="str">
        <f>LOOKUP(,-SEARCH(" "&amp;Switches!$A$2:'Switches'!$A$1000&amp;" "," "&amp;TRIM(B235)&amp;" "),Switches!$A$2:'Switches'!$A$1000)</f>
        <v>Osio Line</v>
      </c>
      <c r="M235">
        <f>IFERROR(LOOKUP(,-SEARCH(" "&amp;Switches!$B$2:'Switches'!$B$1000&amp;" "," "&amp;C235&amp;" "),Switches!$B$2:'Switches'!$B$1000), "")</f>
        <v>1608</v>
      </c>
      <c r="N235" t="str">
        <f>LOOKUP(,-SEARCH(" "&amp;Switches!$C$2:'Switches'!$C$1000&amp;" "," "&amp;TRIM(B235)&amp;" "),Switches!$C$2:'Switches'!$C$1000)</f>
        <v>Diffuse</v>
      </c>
      <c r="O235" t="str">
        <f t="shared" ref="O235:O298" si="86">IF(ISNUMBER(SEARCH("RGBW",B235)), "RGBW-"&amp;N235&amp;"-"&amp;P235&amp;IF(V235="5 DEG","-5 DEG","")&amp;".ies", N235&amp;IF(V235="5 DEG","-5 DEG","")&amp;".ies")</f>
        <v>Diffuse.ies</v>
      </c>
      <c r="P235">
        <v>3000</v>
      </c>
      <c r="Q235">
        <f t="shared" ref="Q235:Q283" si="87">ROUND(M235/310,0)*6</f>
        <v>30</v>
      </c>
      <c r="R235" s="7" t="str">
        <f t="shared" si="77"/>
        <v>35</v>
      </c>
      <c r="S235">
        <v>110</v>
      </c>
      <c r="T235">
        <f t="shared" si="70"/>
        <v>3300</v>
      </c>
      <c r="U235" t="str">
        <f>IF(ISTEXT(LOOKUP(,-SEARCH(" "&amp;Switches!$K$2:'Switches'!$K$60&amp;" "," "&amp;D235&amp;" "),Switches!$K$2:'Switches'!$K$60)), LOOKUP(,-SEARCH(" "&amp;Switches!$K$2:'Switches'!$K$60&amp;" "," "&amp;D235&amp;" "),Switches!$K$2:'Switches'!$K$60),"")</f>
        <v/>
      </c>
      <c r="V235" t="str">
        <f>IFERROR(LOOKUP(,-SEARCH(" "&amp;Switches!$L$2:'Switches'!$L$1000&amp;" "," "&amp;F235&amp;" "),Switches!$L$2:'Switches'!$L$1000),"")</f>
        <v/>
      </c>
      <c r="W235" t="str">
        <f>IFERROR(LOOKUP(,-SEARCH(" "&amp;Switches!$M$2:'Switches'!$M$1000&amp;" "," "&amp;L235&amp;" "),Switches!$M$2:'Switches'!$M$1000),"")</f>
        <v/>
      </c>
      <c r="X235">
        <v>9.5000000000000001E-2</v>
      </c>
      <c r="Y235">
        <f t="shared" ref="Y235:Y298" si="88">M235/1000</f>
        <v>1.6080000000000001</v>
      </c>
      <c r="Z235">
        <v>7.0000000000000007E-2</v>
      </c>
      <c r="AA235">
        <v>2</v>
      </c>
      <c r="AB235">
        <v>2</v>
      </c>
      <c r="AC235">
        <v>0</v>
      </c>
    </row>
    <row r="236" spans="1:29" x14ac:dyDescent="0.25">
      <c r="A236" s="1" t="s">
        <v>558</v>
      </c>
      <c r="B236" s="1" t="s">
        <v>660</v>
      </c>
      <c r="C236" t="str">
        <f t="shared" si="82"/>
        <v>1608 35W Elliptical 5 DEG</v>
      </c>
      <c r="D236" t="str">
        <f t="shared" si="83"/>
        <v>35W Elliptical 5 DEG</v>
      </c>
      <c r="E236" t="str">
        <f t="shared" si="84"/>
        <v>35W 5 DEG</v>
      </c>
      <c r="F236" t="str">
        <f t="shared" si="80"/>
        <v>35W 5 DEG</v>
      </c>
      <c r="G236" t="str">
        <f t="shared" si="81"/>
        <v>35W</v>
      </c>
      <c r="H236" t="str">
        <f t="shared" si="79"/>
        <v>35Вт</v>
      </c>
      <c r="I236" t="str">
        <f t="shared" si="76"/>
        <v>35</v>
      </c>
      <c r="J236" t="str">
        <f t="shared" si="78"/>
        <v>35</v>
      </c>
      <c r="K236" t="str">
        <f t="shared" si="85"/>
        <v>P866794</v>
      </c>
      <c r="L236" t="str">
        <f>LOOKUP(,-SEARCH(" "&amp;Switches!$A$2:'Switches'!$A$1000&amp;" "," "&amp;TRIM(B236)&amp;" "),Switches!$A$2:'Switches'!$A$1000)</f>
        <v>Osio Line</v>
      </c>
      <c r="M236">
        <f>IFERROR(LOOKUP(,-SEARCH(" "&amp;Switches!$B$2:'Switches'!$B$1000&amp;" "," "&amp;C236&amp;" "),Switches!$B$2:'Switches'!$B$1000), "")</f>
        <v>1608</v>
      </c>
      <c r="N236" t="str">
        <f>LOOKUP(,-SEARCH(" "&amp;Switches!$C$2:'Switches'!$C$1000&amp;" "," "&amp;TRIM(B236)&amp;" "),Switches!$C$2:'Switches'!$C$1000)</f>
        <v>Elliptical</v>
      </c>
      <c r="O236" t="str">
        <f t="shared" si="86"/>
        <v>Elliptical-5 DEG.ies</v>
      </c>
      <c r="P236">
        <v>3000</v>
      </c>
      <c r="Q236">
        <f t="shared" si="87"/>
        <v>30</v>
      </c>
      <c r="R236" s="7" t="str">
        <f t="shared" si="77"/>
        <v>35</v>
      </c>
      <c r="S236">
        <v>110</v>
      </c>
      <c r="T236">
        <f t="shared" si="70"/>
        <v>3300</v>
      </c>
      <c r="U236" t="str">
        <f>IF(ISTEXT(LOOKUP(,-SEARCH(" "&amp;Switches!$K$2:'Switches'!$K$60&amp;" "," "&amp;D236&amp;" "),Switches!$K$2:'Switches'!$K$60)), LOOKUP(,-SEARCH(" "&amp;Switches!$K$2:'Switches'!$K$60&amp;" "," "&amp;D236&amp;" "),Switches!$K$2:'Switches'!$K$60),"")</f>
        <v/>
      </c>
      <c r="V236" t="str">
        <f>IFERROR(LOOKUP(,-SEARCH(" "&amp;Switches!$L$2:'Switches'!$L$1000&amp;" "," "&amp;F236&amp;" "),Switches!$L$2:'Switches'!$L$1000),"")</f>
        <v>5 DEG</v>
      </c>
      <c r="W236" t="str">
        <f>IFERROR(LOOKUP(,-SEARCH(" "&amp;Switches!$M$2:'Switches'!$M$1000&amp;" "," "&amp;L236&amp;" "),Switches!$M$2:'Switches'!$M$1000),"")</f>
        <v/>
      </c>
      <c r="X236">
        <v>9.5000000000000001E-2</v>
      </c>
      <c r="Y236">
        <f t="shared" si="88"/>
        <v>1.6080000000000001</v>
      </c>
      <c r="Z236">
        <v>7.0000000000000007E-2</v>
      </c>
      <c r="AA236">
        <v>2</v>
      </c>
      <c r="AB236">
        <v>2</v>
      </c>
      <c r="AC236">
        <v>0</v>
      </c>
    </row>
    <row r="237" spans="1:29" x14ac:dyDescent="0.25">
      <c r="A237" s="1" t="s">
        <v>556</v>
      </c>
      <c r="B237" s="1" t="s">
        <v>557</v>
      </c>
      <c r="C237" t="str">
        <f t="shared" si="82"/>
        <v>1608 35W Elliptical</v>
      </c>
      <c r="D237" t="str">
        <f t="shared" si="83"/>
        <v>35W Elliptical</v>
      </c>
      <c r="E237" t="str">
        <f t="shared" si="84"/>
        <v>35W</v>
      </c>
      <c r="F237" t="str">
        <f t="shared" si="80"/>
        <v>35W</v>
      </c>
      <c r="G237" t="str">
        <f t="shared" si="81"/>
        <v>35W</v>
      </c>
      <c r="H237" t="str">
        <f t="shared" si="79"/>
        <v>35Вт</v>
      </c>
      <c r="I237" t="str">
        <f t="shared" si="76"/>
        <v>35</v>
      </c>
      <c r="J237" t="str">
        <f t="shared" si="78"/>
        <v>35</v>
      </c>
      <c r="K237" t="str">
        <f t="shared" si="85"/>
        <v>P866794</v>
      </c>
      <c r="L237" t="str">
        <f>LOOKUP(,-SEARCH(" "&amp;Switches!$A$2:'Switches'!$A$1000&amp;" "," "&amp;TRIM(B237)&amp;" "),Switches!$A$2:'Switches'!$A$1000)</f>
        <v>Osio Line</v>
      </c>
      <c r="M237">
        <f>IFERROR(LOOKUP(,-SEARCH(" "&amp;Switches!$B$2:'Switches'!$B$1000&amp;" "," "&amp;C237&amp;" "),Switches!$B$2:'Switches'!$B$1000), "")</f>
        <v>1608</v>
      </c>
      <c r="N237" t="str">
        <f>LOOKUP(,-SEARCH(" "&amp;Switches!$C$2:'Switches'!$C$1000&amp;" "," "&amp;TRIM(B237)&amp;" "),Switches!$C$2:'Switches'!$C$1000)</f>
        <v>Elliptical</v>
      </c>
      <c r="O237" t="str">
        <f t="shared" si="86"/>
        <v>Elliptical.ies</v>
      </c>
      <c r="P237">
        <v>3000</v>
      </c>
      <c r="Q237">
        <f t="shared" si="87"/>
        <v>30</v>
      </c>
      <c r="R237" s="7" t="str">
        <f t="shared" si="77"/>
        <v>35</v>
      </c>
      <c r="S237">
        <v>110</v>
      </c>
      <c r="T237">
        <f t="shared" si="70"/>
        <v>3300</v>
      </c>
      <c r="U237" t="str">
        <f>IF(ISTEXT(LOOKUP(,-SEARCH(" "&amp;Switches!$K$2:'Switches'!$K$60&amp;" "," "&amp;D237&amp;" "),Switches!$K$2:'Switches'!$K$60)), LOOKUP(,-SEARCH(" "&amp;Switches!$K$2:'Switches'!$K$60&amp;" "," "&amp;D237&amp;" "),Switches!$K$2:'Switches'!$K$60),"")</f>
        <v/>
      </c>
      <c r="V237" t="str">
        <f>IFERROR(LOOKUP(,-SEARCH(" "&amp;Switches!$L$2:'Switches'!$L$1000&amp;" "," "&amp;F237&amp;" "),Switches!$L$2:'Switches'!$L$1000),"")</f>
        <v/>
      </c>
      <c r="W237" t="str">
        <f>IFERROR(LOOKUP(,-SEARCH(" "&amp;Switches!$M$2:'Switches'!$M$1000&amp;" "," "&amp;L237&amp;" "),Switches!$M$2:'Switches'!$M$1000),"")</f>
        <v/>
      </c>
      <c r="X237">
        <v>9.5000000000000001E-2</v>
      </c>
      <c r="Y237">
        <f t="shared" si="88"/>
        <v>1.6080000000000001</v>
      </c>
      <c r="Z237">
        <v>7.0000000000000007E-2</v>
      </c>
      <c r="AA237">
        <v>2</v>
      </c>
      <c r="AB237">
        <v>2</v>
      </c>
      <c r="AC237">
        <v>0</v>
      </c>
    </row>
    <row r="238" spans="1:29" x14ac:dyDescent="0.25">
      <c r="A238" s="1" t="s">
        <v>555</v>
      </c>
      <c r="B238" s="1" t="s">
        <v>661</v>
      </c>
      <c r="C238" t="str">
        <f t="shared" si="82"/>
        <v>1608 35W Flood 5 DEG</v>
      </c>
      <c r="D238" t="str">
        <f t="shared" si="83"/>
        <v>35W Flood 5 DEG</v>
      </c>
      <c r="E238" t="str">
        <f t="shared" si="84"/>
        <v>35W 5 DEG</v>
      </c>
      <c r="F238" t="str">
        <f t="shared" si="80"/>
        <v>35W 5 DEG</v>
      </c>
      <c r="G238" t="str">
        <f t="shared" si="81"/>
        <v>35W</v>
      </c>
      <c r="H238" t="str">
        <f t="shared" si="79"/>
        <v>35Вт</v>
      </c>
      <c r="I238" t="str">
        <f t="shared" si="76"/>
        <v>35</v>
      </c>
      <c r="J238" t="str">
        <f t="shared" si="78"/>
        <v>35</v>
      </c>
      <c r="K238" t="str">
        <f t="shared" si="85"/>
        <v>P866793</v>
      </c>
      <c r="L238" t="str">
        <f>LOOKUP(,-SEARCH(" "&amp;Switches!$A$2:'Switches'!$A$1000&amp;" "," "&amp;TRIM(B238)&amp;" "),Switches!$A$2:'Switches'!$A$1000)</f>
        <v>Osio Line</v>
      </c>
      <c r="M238">
        <f>IFERROR(LOOKUP(,-SEARCH(" "&amp;Switches!$B$2:'Switches'!$B$1000&amp;" "," "&amp;C238&amp;" "),Switches!$B$2:'Switches'!$B$1000), "")</f>
        <v>1608</v>
      </c>
      <c r="N238" t="str">
        <f>LOOKUP(,-SEARCH(" "&amp;Switches!$C$2:'Switches'!$C$1000&amp;" "," "&amp;TRIM(B238)&amp;" "),Switches!$C$2:'Switches'!$C$1000)</f>
        <v>Flood</v>
      </c>
      <c r="O238" t="str">
        <f t="shared" si="86"/>
        <v>Flood-5 DEG.ies</v>
      </c>
      <c r="P238">
        <v>3000</v>
      </c>
      <c r="Q238">
        <f t="shared" si="87"/>
        <v>30</v>
      </c>
      <c r="R238" s="7" t="str">
        <f t="shared" si="77"/>
        <v>35</v>
      </c>
      <c r="S238">
        <v>110</v>
      </c>
      <c r="T238">
        <f t="shared" si="70"/>
        <v>3300</v>
      </c>
      <c r="U238" t="str">
        <f>IF(ISTEXT(LOOKUP(,-SEARCH(" "&amp;Switches!$K$2:'Switches'!$K$60&amp;" "," "&amp;D238&amp;" "),Switches!$K$2:'Switches'!$K$60)), LOOKUP(,-SEARCH(" "&amp;Switches!$K$2:'Switches'!$K$60&amp;" "," "&amp;D238&amp;" "),Switches!$K$2:'Switches'!$K$60),"")</f>
        <v/>
      </c>
      <c r="V238" t="str">
        <f>IFERROR(LOOKUP(,-SEARCH(" "&amp;Switches!$L$2:'Switches'!$L$1000&amp;" "," "&amp;F238&amp;" "),Switches!$L$2:'Switches'!$L$1000),"")</f>
        <v>5 DEG</v>
      </c>
      <c r="W238" t="str">
        <f>IFERROR(LOOKUP(,-SEARCH(" "&amp;Switches!$M$2:'Switches'!$M$1000&amp;" "," "&amp;L238&amp;" "),Switches!$M$2:'Switches'!$M$1000),"")</f>
        <v/>
      </c>
      <c r="X238">
        <v>9.5000000000000001E-2</v>
      </c>
      <c r="Y238">
        <f t="shared" si="88"/>
        <v>1.6080000000000001</v>
      </c>
      <c r="Z238">
        <v>7.0000000000000007E-2</v>
      </c>
      <c r="AA238">
        <v>2</v>
      </c>
      <c r="AB238">
        <v>2</v>
      </c>
      <c r="AC238">
        <v>0</v>
      </c>
    </row>
    <row r="239" spans="1:29" x14ac:dyDescent="0.25">
      <c r="A239" s="1" t="s">
        <v>553</v>
      </c>
      <c r="B239" s="1" t="s">
        <v>554</v>
      </c>
      <c r="C239" t="str">
        <f t="shared" si="82"/>
        <v>1608 35W Flood</v>
      </c>
      <c r="D239" t="str">
        <f t="shared" si="83"/>
        <v>35W Flood</v>
      </c>
      <c r="E239" t="str">
        <f t="shared" si="84"/>
        <v>35W</v>
      </c>
      <c r="F239" t="str">
        <f t="shared" si="80"/>
        <v>35W</v>
      </c>
      <c r="G239" t="str">
        <f t="shared" si="81"/>
        <v>35W</v>
      </c>
      <c r="H239" t="str">
        <f t="shared" si="79"/>
        <v>35Вт</v>
      </c>
      <c r="I239" t="str">
        <f t="shared" si="76"/>
        <v>35</v>
      </c>
      <c r="J239" t="str">
        <f t="shared" si="78"/>
        <v>35</v>
      </c>
      <c r="K239" t="str">
        <f t="shared" si="85"/>
        <v>P866793</v>
      </c>
      <c r="L239" t="str">
        <f>LOOKUP(,-SEARCH(" "&amp;Switches!$A$2:'Switches'!$A$1000&amp;" "," "&amp;TRIM(B239)&amp;" "),Switches!$A$2:'Switches'!$A$1000)</f>
        <v>Osio Line</v>
      </c>
      <c r="M239">
        <f>IFERROR(LOOKUP(,-SEARCH(" "&amp;Switches!$B$2:'Switches'!$B$1000&amp;" "," "&amp;C239&amp;" "),Switches!$B$2:'Switches'!$B$1000), "")</f>
        <v>1608</v>
      </c>
      <c r="N239" t="str">
        <f>LOOKUP(,-SEARCH(" "&amp;Switches!$C$2:'Switches'!$C$1000&amp;" "," "&amp;TRIM(B239)&amp;" "),Switches!$C$2:'Switches'!$C$1000)</f>
        <v>Flood</v>
      </c>
      <c r="O239" t="str">
        <f t="shared" si="86"/>
        <v>Flood.ies</v>
      </c>
      <c r="P239">
        <v>3000</v>
      </c>
      <c r="Q239">
        <f t="shared" si="87"/>
        <v>30</v>
      </c>
      <c r="R239" s="7" t="str">
        <f t="shared" si="77"/>
        <v>35</v>
      </c>
      <c r="S239">
        <v>110</v>
      </c>
      <c r="T239">
        <f t="shared" ref="T239:T302" si="89">Q239*S239</f>
        <v>3300</v>
      </c>
      <c r="U239" t="str">
        <f>IF(ISTEXT(LOOKUP(,-SEARCH(" "&amp;Switches!$K$2:'Switches'!$K$60&amp;" "," "&amp;D239&amp;" "),Switches!$K$2:'Switches'!$K$60)), LOOKUP(,-SEARCH(" "&amp;Switches!$K$2:'Switches'!$K$60&amp;" "," "&amp;D239&amp;" "),Switches!$K$2:'Switches'!$K$60),"")</f>
        <v/>
      </c>
      <c r="V239" t="str">
        <f>IFERROR(LOOKUP(,-SEARCH(" "&amp;Switches!$L$2:'Switches'!$L$1000&amp;" "," "&amp;F239&amp;" "),Switches!$L$2:'Switches'!$L$1000),"")</f>
        <v/>
      </c>
      <c r="W239" t="str">
        <f>IFERROR(LOOKUP(,-SEARCH(" "&amp;Switches!$M$2:'Switches'!$M$1000&amp;" "," "&amp;L239&amp;" "),Switches!$M$2:'Switches'!$M$1000),"")</f>
        <v/>
      </c>
      <c r="X239">
        <v>9.5000000000000001E-2</v>
      </c>
      <c r="Y239">
        <f t="shared" si="88"/>
        <v>1.6080000000000001</v>
      </c>
      <c r="Z239">
        <v>7.0000000000000007E-2</v>
      </c>
      <c r="AA239">
        <v>2</v>
      </c>
      <c r="AB239">
        <v>2</v>
      </c>
      <c r="AC239">
        <v>0</v>
      </c>
    </row>
    <row r="240" spans="1:29" x14ac:dyDescent="0.25">
      <c r="A240" s="1" t="s">
        <v>552</v>
      </c>
      <c r="B240" s="1" t="s">
        <v>662</v>
      </c>
      <c r="C240" t="str">
        <f t="shared" si="82"/>
        <v>1608 35W Medium 5 DEG</v>
      </c>
      <c r="D240" t="str">
        <f t="shared" si="83"/>
        <v>35W Medium 5 DEG</v>
      </c>
      <c r="E240" t="str">
        <f t="shared" si="84"/>
        <v>35W 5 DEG</v>
      </c>
      <c r="F240" t="str">
        <f t="shared" si="80"/>
        <v>35W 5 DEG</v>
      </c>
      <c r="G240" t="str">
        <f t="shared" si="81"/>
        <v>35W</v>
      </c>
      <c r="H240" t="str">
        <f t="shared" si="79"/>
        <v>35Вт</v>
      </c>
      <c r="I240" t="str">
        <f t="shared" si="76"/>
        <v>35</v>
      </c>
      <c r="J240" t="str">
        <f t="shared" si="78"/>
        <v>35</v>
      </c>
      <c r="K240" t="str">
        <f t="shared" si="85"/>
        <v>P866792</v>
      </c>
      <c r="L240" t="str">
        <f>LOOKUP(,-SEARCH(" "&amp;Switches!$A$2:'Switches'!$A$1000&amp;" "," "&amp;TRIM(B240)&amp;" "),Switches!$A$2:'Switches'!$A$1000)</f>
        <v>Osio Line</v>
      </c>
      <c r="M240">
        <f>IFERROR(LOOKUP(,-SEARCH(" "&amp;Switches!$B$2:'Switches'!$B$1000&amp;" "," "&amp;C240&amp;" "),Switches!$B$2:'Switches'!$B$1000), "")</f>
        <v>1608</v>
      </c>
      <c r="N240" t="str">
        <f>LOOKUP(,-SEARCH(" "&amp;Switches!$C$2:'Switches'!$C$1000&amp;" "," "&amp;TRIM(B240)&amp;" "),Switches!$C$2:'Switches'!$C$1000)</f>
        <v>Medium</v>
      </c>
      <c r="O240" t="str">
        <f t="shared" si="86"/>
        <v>Medium-5 DEG.ies</v>
      </c>
      <c r="P240">
        <v>3000</v>
      </c>
      <c r="Q240">
        <f t="shared" si="87"/>
        <v>30</v>
      </c>
      <c r="R240" s="7" t="str">
        <f t="shared" si="77"/>
        <v>35</v>
      </c>
      <c r="S240">
        <v>110</v>
      </c>
      <c r="T240">
        <f t="shared" si="89"/>
        <v>3300</v>
      </c>
      <c r="U240" t="str">
        <f>IF(ISTEXT(LOOKUP(,-SEARCH(" "&amp;Switches!$K$2:'Switches'!$K$60&amp;" "," "&amp;D240&amp;" "),Switches!$K$2:'Switches'!$K$60)), LOOKUP(,-SEARCH(" "&amp;Switches!$K$2:'Switches'!$K$60&amp;" "," "&amp;D240&amp;" "),Switches!$K$2:'Switches'!$K$60),"")</f>
        <v/>
      </c>
      <c r="V240" t="str">
        <f>IFERROR(LOOKUP(,-SEARCH(" "&amp;Switches!$L$2:'Switches'!$L$1000&amp;" "," "&amp;F240&amp;" "),Switches!$L$2:'Switches'!$L$1000),"")</f>
        <v>5 DEG</v>
      </c>
      <c r="W240" t="str">
        <f>IFERROR(LOOKUP(,-SEARCH(" "&amp;Switches!$M$2:'Switches'!$M$1000&amp;" "," "&amp;L240&amp;" "),Switches!$M$2:'Switches'!$M$1000),"")</f>
        <v/>
      </c>
      <c r="X240">
        <v>9.5000000000000001E-2</v>
      </c>
      <c r="Y240">
        <f t="shared" si="88"/>
        <v>1.6080000000000001</v>
      </c>
      <c r="Z240">
        <v>7.0000000000000007E-2</v>
      </c>
      <c r="AA240">
        <v>2</v>
      </c>
      <c r="AB240">
        <v>2</v>
      </c>
      <c r="AC240">
        <v>0</v>
      </c>
    </row>
    <row r="241" spans="1:29" x14ac:dyDescent="0.25">
      <c r="A241" s="1" t="s">
        <v>550</v>
      </c>
      <c r="B241" s="1" t="s">
        <v>551</v>
      </c>
      <c r="C241" t="str">
        <f t="shared" si="82"/>
        <v>1608 35W Medium</v>
      </c>
      <c r="D241" t="str">
        <f t="shared" si="83"/>
        <v>35W Medium</v>
      </c>
      <c r="E241" t="str">
        <f t="shared" si="84"/>
        <v>35W</v>
      </c>
      <c r="F241" t="str">
        <f t="shared" si="80"/>
        <v>35W</v>
      </c>
      <c r="G241" t="str">
        <f t="shared" si="81"/>
        <v>35W</v>
      </c>
      <c r="H241" t="str">
        <f t="shared" si="79"/>
        <v>35Вт</v>
      </c>
      <c r="I241" t="str">
        <f t="shared" si="76"/>
        <v>35</v>
      </c>
      <c r="J241" t="str">
        <f t="shared" si="78"/>
        <v>35</v>
      </c>
      <c r="K241" t="str">
        <f t="shared" si="85"/>
        <v>P866792</v>
      </c>
      <c r="L241" t="str">
        <f>LOOKUP(,-SEARCH(" "&amp;Switches!$A$2:'Switches'!$A$1000&amp;" "," "&amp;TRIM(B241)&amp;" "),Switches!$A$2:'Switches'!$A$1000)</f>
        <v>Osio Line</v>
      </c>
      <c r="M241">
        <f>IFERROR(LOOKUP(,-SEARCH(" "&amp;Switches!$B$2:'Switches'!$B$1000&amp;" "," "&amp;C241&amp;" "),Switches!$B$2:'Switches'!$B$1000), "")</f>
        <v>1608</v>
      </c>
      <c r="N241" t="str">
        <f>LOOKUP(,-SEARCH(" "&amp;Switches!$C$2:'Switches'!$C$1000&amp;" "," "&amp;TRIM(B241)&amp;" "),Switches!$C$2:'Switches'!$C$1000)</f>
        <v>Medium</v>
      </c>
      <c r="O241" t="str">
        <f t="shared" si="86"/>
        <v>Medium.ies</v>
      </c>
      <c r="P241">
        <v>3000</v>
      </c>
      <c r="Q241">
        <f t="shared" si="87"/>
        <v>30</v>
      </c>
      <c r="R241" s="7" t="str">
        <f t="shared" si="77"/>
        <v>35</v>
      </c>
      <c r="S241">
        <v>110</v>
      </c>
      <c r="T241">
        <f t="shared" si="89"/>
        <v>3300</v>
      </c>
      <c r="U241" t="str">
        <f>IF(ISTEXT(LOOKUP(,-SEARCH(" "&amp;Switches!$K$2:'Switches'!$K$60&amp;" "," "&amp;D241&amp;" "),Switches!$K$2:'Switches'!$K$60)), LOOKUP(,-SEARCH(" "&amp;Switches!$K$2:'Switches'!$K$60&amp;" "," "&amp;D241&amp;" "),Switches!$K$2:'Switches'!$K$60),"")</f>
        <v/>
      </c>
      <c r="V241" t="str">
        <f>IFERROR(LOOKUP(,-SEARCH(" "&amp;Switches!$L$2:'Switches'!$L$1000&amp;" "," "&amp;F241&amp;" "),Switches!$L$2:'Switches'!$L$1000),"")</f>
        <v/>
      </c>
      <c r="W241" t="str">
        <f>IFERROR(LOOKUP(,-SEARCH(" "&amp;Switches!$M$2:'Switches'!$M$1000&amp;" "," "&amp;L241&amp;" "),Switches!$M$2:'Switches'!$M$1000),"")</f>
        <v/>
      </c>
      <c r="X241">
        <v>9.5000000000000001E-2</v>
      </c>
      <c r="Y241">
        <f t="shared" si="88"/>
        <v>1.6080000000000001</v>
      </c>
      <c r="Z241">
        <v>7.0000000000000007E-2</v>
      </c>
      <c r="AA241">
        <v>2</v>
      </c>
      <c r="AB241">
        <v>2</v>
      </c>
      <c r="AC241">
        <v>0</v>
      </c>
    </row>
    <row r="242" spans="1:29" x14ac:dyDescent="0.25">
      <c r="A242" s="1" t="s">
        <v>549</v>
      </c>
      <c r="B242" s="1" t="s">
        <v>663</v>
      </c>
      <c r="C242" t="str">
        <f t="shared" si="82"/>
        <v>1608 35W Spot 5 DEG</v>
      </c>
      <c r="D242" t="str">
        <f t="shared" si="83"/>
        <v>35W Spot 5 DEG</v>
      </c>
      <c r="E242" t="str">
        <f t="shared" si="84"/>
        <v>35W 5 DEG</v>
      </c>
      <c r="F242" t="str">
        <f t="shared" si="80"/>
        <v>35W 5 DEG</v>
      </c>
      <c r="G242" t="str">
        <f t="shared" si="81"/>
        <v>35W</v>
      </c>
      <c r="H242" t="str">
        <f t="shared" si="79"/>
        <v>35Вт</v>
      </c>
      <c r="I242" t="str">
        <f t="shared" si="76"/>
        <v>35</v>
      </c>
      <c r="J242" t="str">
        <f t="shared" si="78"/>
        <v>35</v>
      </c>
      <c r="K242" t="str">
        <f t="shared" si="85"/>
        <v>P866791</v>
      </c>
      <c r="L242" t="str">
        <f>LOOKUP(,-SEARCH(" "&amp;Switches!$A$2:'Switches'!$A$1000&amp;" "," "&amp;TRIM(B242)&amp;" "),Switches!$A$2:'Switches'!$A$1000)</f>
        <v>Osio Line</v>
      </c>
      <c r="M242">
        <f>IFERROR(LOOKUP(,-SEARCH(" "&amp;Switches!$B$2:'Switches'!$B$1000&amp;" "," "&amp;C242&amp;" "),Switches!$B$2:'Switches'!$B$1000), "")</f>
        <v>1608</v>
      </c>
      <c r="N242" t="str">
        <f>LOOKUP(,-SEARCH(" "&amp;Switches!$C$2:'Switches'!$C$1000&amp;" "," "&amp;TRIM(B242)&amp;" "),Switches!$C$2:'Switches'!$C$1000)</f>
        <v>Spot</v>
      </c>
      <c r="O242" t="str">
        <f t="shared" si="86"/>
        <v>Spot-5 DEG.ies</v>
      </c>
      <c r="P242">
        <v>3000</v>
      </c>
      <c r="Q242">
        <f t="shared" si="87"/>
        <v>30</v>
      </c>
      <c r="R242" s="7" t="str">
        <f t="shared" si="77"/>
        <v>35</v>
      </c>
      <c r="S242">
        <v>110</v>
      </c>
      <c r="T242">
        <f t="shared" si="89"/>
        <v>3300</v>
      </c>
      <c r="U242" t="str">
        <f>IF(ISTEXT(LOOKUP(,-SEARCH(" "&amp;Switches!$K$2:'Switches'!$K$60&amp;" "," "&amp;D242&amp;" "),Switches!$K$2:'Switches'!$K$60)), LOOKUP(,-SEARCH(" "&amp;Switches!$K$2:'Switches'!$K$60&amp;" "," "&amp;D242&amp;" "),Switches!$K$2:'Switches'!$K$60),"")</f>
        <v/>
      </c>
      <c r="V242" t="str">
        <f>IFERROR(LOOKUP(,-SEARCH(" "&amp;Switches!$L$2:'Switches'!$L$1000&amp;" "," "&amp;F242&amp;" "),Switches!$L$2:'Switches'!$L$1000),"")</f>
        <v>5 DEG</v>
      </c>
      <c r="W242" t="str">
        <f>IFERROR(LOOKUP(,-SEARCH(" "&amp;Switches!$M$2:'Switches'!$M$1000&amp;" "," "&amp;L242&amp;" "),Switches!$M$2:'Switches'!$M$1000),"")</f>
        <v/>
      </c>
      <c r="X242">
        <v>9.5000000000000001E-2</v>
      </c>
      <c r="Y242">
        <f t="shared" si="88"/>
        <v>1.6080000000000001</v>
      </c>
      <c r="Z242">
        <v>7.0000000000000007E-2</v>
      </c>
      <c r="AA242">
        <v>2</v>
      </c>
      <c r="AB242">
        <v>2</v>
      </c>
      <c r="AC242">
        <v>0</v>
      </c>
    </row>
    <row r="243" spans="1:29" x14ac:dyDescent="0.25">
      <c r="A243" s="1" t="s">
        <v>547</v>
      </c>
      <c r="B243" s="1" t="s">
        <v>548</v>
      </c>
      <c r="C243" t="str">
        <f t="shared" si="82"/>
        <v>1608 35W Spot</v>
      </c>
      <c r="D243" t="str">
        <f t="shared" si="83"/>
        <v>35W Spot</v>
      </c>
      <c r="E243" t="str">
        <f t="shared" si="84"/>
        <v>35W</v>
      </c>
      <c r="F243" t="str">
        <f t="shared" si="80"/>
        <v>35W</v>
      </c>
      <c r="G243" t="str">
        <f t="shared" si="81"/>
        <v>35W</v>
      </c>
      <c r="H243" t="str">
        <f t="shared" si="79"/>
        <v>35Вт</v>
      </c>
      <c r="I243" t="str">
        <f t="shared" si="76"/>
        <v>35</v>
      </c>
      <c r="J243" t="str">
        <f t="shared" si="78"/>
        <v>35</v>
      </c>
      <c r="K243" t="str">
        <f t="shared" si="85"/>
        <v>P866791</v>
      </c>
      <c r="L243" t="str">
        <f>LOOKUP(,-SEARCH(" "&amp;Switches!$A$2:'Switches'!$A$1000&amp;" "," "&amp;TRIM(B243)&amp;" "),Switches!$A$2:'Switches'!$A$1000)</f>
        <v>Osio Line</v>
      </c>
      <c r="M243">
        <f>IFERROR(LOOKUP(,-SEARCH(" "&amp;Switches!$B$2:'Switches'!$B$1000&amp;" "," "&amp;C243&amp;" "),Switches!$B$2:'Switches'!$B$1000), "")</f>
        <v>1608</v>
      </c>
      <c r="N243" t="str">
        <f>LOOKUP(,-SEARCH(" "&amp;Switches!$C$2:'Switches'!$C$1000&amp;" "," "&amp;TRIM(B243)&amp;" "),Switches!$C$2:'Switches'!$C$1000)</f>
        <v>Spot</v>
      </c>
      <c r="O243" t="str">
        <f t="shared" si="86"/>
        <v>Spot.ies</v>
      </c>
      <c r="P243">
        <v>3000</v>
      </c>
      <c r="Q243">
        <f t="shared" si="87"/>
        <v>30</v>
      </c>
      <c r="R243" s="7" t="str">
        <f t="shared" si="77"/>
        <v>35</v>
      </c>
      <c r="S243">
        <v>110</v>
      </c>
      <c r="T243">
        <f t="shared" si="89"/>
        <v>3300</v>
      </c>
      <c r="U243" t="str">
        <f>IF(ISTEXT(LOOKUP(,-SEARCH(" "&amp;Switches!$K$2:'Switches'!$K$60&amp;" "," "&amp;D243&amp;" "),Switches!$K$2:'Switches'!$K$60)), LOOKUP(,-SEARCH(" "&amp;Switches!$K$2:'Switches'!$K$60&amp;" "," "&amp;D243&amp;" "),Switches!$K$2:'Switches'!$K$60),"")</f>
        <v/>
      </c>
      <c r="V243" t="str">
        <f>IFERROR(LOOKUP(,-SEARCH(" "&amp;Switches!$L$2:'Switches'!$L$1000&amp;" "," "&amp;F243&amp;" "),Switches!$L$2:'Switches'!$L$1000),"")</f>
        <v/>
      </c>
      <c r="W243" t="str">
        <f>IFERROR(LOOKUP(,-SEARCH(" "&amp;Switches!$M$2:'Switches'!$M$1000&amp;" "," "&amp;L243&amp;" "),Switches!$M$2:'Switches'!$M$1000),"")</f>
        <v/>
      </c>
      <c r="X243">
        <v>9.5000000000000001E-2</v>
      </c>
      <c r="Y243">
        <f t="shared" si="88"/>
        <v>1.6080000000000001</v>
      </c>
      <c r="Z243">
        <v>7.0000000000000007E-2</v>
      </c>
      <c r="AA243">
        <v>2</v>
      </c>
      <c r="AB243">
        <v>2</v>
      </c>
      <c r="AC243">
        <v>0</v>
      </c>
    </row>
    <row r="244" spans="1:29" x14ac:dyDescent="0.25">
      <c r="A244" s="1" t="s">
        <v>546</v>
      </c>
      <c r="B244" s="1" t="s">
        <v>664</v>
      </c>
      <c r="C244" t="str">
        <f t="shared" si="82"/>
        <v>1308 28W Diffuse 5 DEG</v>
      </c>
      <c r="D244" t="str">
        <f t="shared" si="83"/>
        <v>28W Diffuse 5 DEG</v>
      </c>
      <c r="E244" t="str">
        <f t="shared" si="84"/>
        <v>28W 5 DEG</v>
      </c>
      <c r="F244" t="str">
        <f t="shared" si="80"/>
        <v>28W 5 DEG</v>
      </c>
      <c r="G244" t="str">
        <f t="shared" si="81"/>
        <v>28W</v>
      </c>
      <c r="H244" t="str">
        <f t="shared" si="79"/>
        <v>28Вт</v>
      </c>
      <c r="I244" t="str">
        <f t="shared" ref="I244:I307" si="90">IFERROR(REPLACE(H244,SEARCH("Вт",H244),2,""), H244)</f>
        <v>28</v>
      </c>
      <c r="J244" t="str">
        <f t="shared" si="78"/>
        <v>28</v>
      </c>
      <c r="K244" t="str">
        <f t="shared" si="85"/>
        <v>P866790</v>
      </c>
      <c r="L244" t="str">
        <f>LOOKUP(,-SEARCH(" "&amp;Switches!$A$2:'Switches'!$A$1000&amp;" "," "&amp;TRIM(B244)&amp;" "),Switches!$A$2:'Switches'!$A$1000)</f>
        <v>Osio Line</v>
      </c>
      <c r="M244">
        <f>IFERROR(LOOKUP(,-SEARCH(" "&amp;Switches!$B$2:'Switches'!$B$1000&amp;" "," "&amp;C244&amp;" "),Switches!$B$2:'Switches'!$B$1000), "")</f>
        <v>1308</v>
      </c>
      <c r="N244" t="str">
        <f>LOOKUP(,-SEARCH(" "&amp;Switches!$C$2:'Switches'!$C$1000&amp;" "," "&amp;TRIM(B244)&amp;" "),Switches!$C$2:'Switches'!$C$1000)</f>
        <v>Diffuse</v>
      </c>
      <c r="O244" t="str">
        <f t="shared" si="86"/>
        <v>Diffuse-5 DEG.ies</v>
      </c>
      <c r="P244">
        <v>3000</v>
      </c>
      <c r="Q244">
        <f t="shared" si="87"/>
        <v>24</v>
      </c>
      <c r="R244" s="7" t="str">
        <f t="shared" ref="R244:R307" si="91">J244</f>
        <v>28</v>
      </c>
      <c r="S244">
        <v>110</v>
      </c>
      <c r="T244">
        <f t="shared" si="89"/>
        <v>2640</v>
      </c>
      <c r="U244" t="str">
        <f>IF(ISTEXT(LOOKUP(,-SEARCH(" "&amp;Switches!$K$2:'Switches'!$K$60&amp;" "," "&amp;D244&amp;" "),Switches!$K$2:'Switches'!$K$60)), LOOKUP(,-SEARCH(" "&amp;Switches!$K$2:'Switches'!$K$60&amp;" "," "&amp;D244&amp;" "),Switches!$K$2:'Switches'!$K$60),"")</f>
        <v/>
      </c>
      <c r="V244" t="str">
        <f>IFERROR(LOOKUP(,-SEARCH(" "&amp;Switches!$L$2:'Switches'!$L$1000&amp;" "," "&amp;F244&amp;" "),Switches!$L$2:'Switches'!$L$1000),"")</f>
        <v>5 DEG</v>
      </c>
      <c r="W244" t="str">
        <f>IFERROR(LOOKUP(,-SEARCH(" "&amp;Switches!$M$2:'Switches'!$M$1000&amp;" "," "&amp;L244&amp;" "),Switches!$M$2:'Switches'!$M$1000),"")</f>
        <v/>
      </c>
      <c r="X244">
        <v>9.5000000000000001E-2</v>
      </c>
      <c r="Y244">
        <f t="shared" si="88"/>
        <v>1.3080000000000001</v>
      </c>
      <c r="Z244">
        <v>7.0000000000000007E-2</v>
      </c>
      <c r="AA244">
        <v>2</v>
      </c>
      <c r="AB244">
        <v>2</v>
      </c>
      <c r="AC244">
        <v>0</v>
      </c>
    </row>
    <row r="245" spans="1:29" x14ac:dyDescent="0.25">
      <c r="A245" s="1" t="s">
        <v>544</v>
      </c>
      <c r="B245" s="1" t="s">
        <v>545</v>
      </c>
      <c r="C245" t="str">
        <f t="shared" si="82"/>
        <v>1308 28W Diffuse</v>
      </c>
      <c r="D245" t="str">
        <f t="shared" si="83"/>
        <v>28W Diffuse</v>
      </c>
      <c r="E245" t="str">
        <f t="shared" si="84"/>
        <v>28W</v>
      </c>
      <c r="F245" t="str">
        <f t="shared" si="80"/>
        <v>28W</v>
      </c>
      <c r="G245" t="str">
        <f t="shared" si="81"/>
        <v>28W</v>
      </c>
      <c r="H245" t="str">
        <f t="shared" si="79"/>
        <v>28Вт</v>
      </c>
      <c r="I245" t="str">
        <f t="shared" si="90"/>
        <v>28</v>
      </c>
      <c r="J245" t="str">
        <f t="shared" si="78"/>
        <v>28</v>
      </c>
      <c r="K245" t="str">
        <f t="shared" si="85"/>
        <v>P866790</v>
      </c>
      <c r="L245" t="str">
        <f>LOOKUP(,-SEARCH(" "&amp;Switches!$A$2:'Switches'!$A$1000&amp;" "," "&amp;TRIM(B245)&amp;" "),Switches!$A$2:'Switches'!$A$1000)</f>
        <v>Osio Line</v>
      </c>
      <c r="M245">
        <f>IFERROR(LOOKUP(,-SEARCH(" "&amp;Switches!$B$2:'Switches'!$B$1000&amp;" "," "&amp;C245&amp;" "),Switches!$B$2:'Switches'!$B$1000), "")</f>
        <v>1308</v>
      </c>
      <c r="N245" t="str">
        <f>LOOKUP(,-SEARCH(" "&amp;Switches!$C$2:'Switches'!$C$1000&amp;" "," "&amp;TRIM(B245)&amp;" "),Switches!$C$2:'Switches'!$C$1000)</f>
        <v>Diffuse</v>
      </c>
      <c r="O245" t="str">
        <f t="shared" si="86"/>
        <v>Diffuse.ies</v>
      </c>
      <c r="P245">
        <v>3000</v>
      </c>
      <c r="Q245">
        <f t="shared" si="87"/>
        <v>24</v>
      </c>
      <c r="R245" s="7" t="str">
        <f t="shared" si="91"/>
        <v>28</v>
      </c>
      <c r="S245">
        <v>110</v>
      </c>
      <c r="T245">
        <f t="shared" si="89"/>
        <v>2640</v>
      </c>
      <c r="U245" t="str">
        <f>IF(ISTEXT(LOOKUP(,-SEARCH(" "&amp;Switches!$K$2:'Switches'!$K$60&amp;" "," "&amp;D245&amp;" "),Switches!$K$2:'Switches'!$K$60)), LOOKUP(,-SEARCH(" "&amp;Switches!$K$2:'Switches'!$K$60&amp;" "," "&amp;D245&amp;" "),Switches!$K$2:'Switches'!$K$60),"")</f>
        <v/>
      </c>
      <c r="V245" t="str">
        <f>IFERROR(LOOKUP(,-SEARCH(" "&amp;Switches!$L$2:'Switches'!$L$1000&amp;" "," "&amp;F245&amp;" "),Switches!$L$2:'Switches'!$L$1000),"")</f>
        <v/>
      </c>
      <c r="W245" t="str">
        <f>IFERROR(LOOKUP(,-SEARCH(" "&amp;Switches!$M$2:'Switches'!$M$1000&amp;" "," "&amp;L245&amp;" "),Switches!$M$2:'Switches'!$M$1000),"")</f>
        <v/>
      </c>
      <c r="X245">
        <v>9.5000000000000001E-2</v>
      </c>
      <c r="Y245">
        <f t="shared" si="88"/>
        <v>1.3080000000000001</v>
      </c>
      <c r="Z245">
        <v>7.0000000000000007E-2</v>
      </c>
      <c r="AA245">
        <v>2</v>
      </c>
      <c r="AB245">
        <v>2</v>
      </c>
      <c r="AC245">
        <v>0</v>
      </c>
    </row>
    <row r="246" spans="1:29" x14ac:dyDescent="0.25">
      <c r="A246" s="1" t="s">
        <v>543</v>
      </c>
      <c r="B246" s="1" t="s">
        <v>665</v>
      </c>
      <c r="C246" t="str">
        <f t="shared" si="82"/>
        <v>1308 28W Elliptical 5 DEG</v>
      </c>
      <c r="D246" t="str">
        <f t="shared" si="83"/>
        <v>28W Elliptical 5 DEG</v>
      </c>
      <c r="E246" t="str">
        <f t="shared" si="84"/>
        <v>28W 5 DEG</v>
      </c>
      <c r="F246" t="str">
        <f t="shared" si="80"/>
        <v>28W 5 DEG</v>
      </c>
      <c r="G246" t="str">
        <f t="shared" si="81"/>
        <v>28W</v>
      </c>
      <c r="H246" t="str">
        <f t="shared" si="79"/>
        <v>28Вт</v>
      </c>
      <c r="I246" t="str">
        <f t="shared" si="90"/>
        <v>28</v>
      </c>
      <c r="J246" t="str">
        <f t="shared" si="78"/>
        <v>28</v>
      </c>
      <c r="K246" t="str">
        <f t="shared" si="85"/>
        <v>P866789</v>
      </c>
      <c r="L246" t="str">
        <f>LOOKUP(,-SEARCH(" "&amp;Switches!$A$2:'Switches'!$A$1000&amp;" "," "&amp;TRIM(B246)&amp;" "),Switches!$A$2:'Switches'!$A$1000)</f>
        <v>Osio Line</v>
      </c>
      <c r="M246">
        <f>IFERROR(LOOKUP(,-SEARCH(" "&amp;Switches!$B$2:'Switches'!$B$1000&amp;" "," "&amp;C246&amp;" "),Switches!$B$2:'Switches'!$B$1000), "")</f>
        <v>1308</v>
      </c>
      <c r="N246" t="str">
        <f>LOOKUP(,-SEARCH(" "&amp;Switches!$C$2:'Switches'!$C$1000&amp;" "," "&amp;TRIM(B246)&amp;" "),Switches!$C$2:'Switches'!$C$1000)</f>
        <v>Elliptical</v>
      </c>
      <c r="O246" t="str">
        <f t="shared" si="86"/>
        <v>Elliptical-5 DEG.ies</v>
      </c>
      <c r="P246">
        <v>3000</v>
      </c>
      <c r="Q246">
        <f t="shared" si="87"/>
        <v>24</v>
      </c>
      <c r="R246" s="7" t="str">
        <f t="shared" si="91"/>
        <v>28</v>
      </c>
      <c r="S246">
        <v>110</v>
      </c>
      <c r="T246">
        <f t="shared" si="89"/>
        <v>2640</v>
      </c>
      <c r="U246" t="str">
        <f>IF(ISTEXT(LOOKUP(,-SEARCH(" "&amp;Switches!$K$2:'Switches'!$K$60&amp;" "," "&amp;D246&amp;" "),Switches!$K$2:'Switches'!$K$60)), LOOKUP(,-SEARCH(" "&amp;Switches!$K$2:'Switches'!$K$60&amp;" "," "&amp;D246&amp;" "),Switches!$K$2:'Switches'!$K$60),"")</f>
        <v/>
      </c>
      <c r="V246" t="str">
        <f>IFERROR(LOOKUP(,-SEARCH(" "&amp;Switches!$L$2:'Switches'!$L$1000&amp;" "," "&amp;F246&amp;" "),Switches!$L$2:'Switches'!$L$1000),"")</f>
        <v>5 DEG</v>
      </c>
      <c r="W246" t="str">
        <f>IFERROR(LOOKUP(,-SEARCH(" "&amp;Switches!$M$2:'Switches'!$M$1000&amp;" "," "&amp;L246&amp;" "),Switches!$M$2:'Switches'!$M$1000),"")</f>
        <v/>
      </c>
      <c r="X246">
        <v>9.5000000000000001E-2</v>
      </c>
      <c r="Y246">
        <f t="shared" si="88"/>
        <v>1.3080000000000001</v>
      </c>
      <c r="Z246">
        <v>7.0000000000000007E-2</v>
      </c>
      <c r="AA246">
        <v>2</v>
      </c>
      <c r="AB246">
        <v>2</v>
      </c>
      <c r="AC246">
        <v>0</v>
      </c>
    </row>
    <row r="247" spans="1:29" x14ac:dyDescent="0.25">
      <c r="A247" s="1" t="s">
        <v>541</v>
      </c>
      <c r="B247" s="1" t="s">
        <v>542</v>
      </c>
      <c r="C247" t="str">
        <f t="shared" si="82"/>
        <v>1308 28W Elliptical</v>
      </c>
      <c r="D247" t="str">
        <f t="shared" si="83"/>
        <v>28W Elliptical</v>
      </c>
      <c r="E247" t="str">
        <f t="shared" si="84"/>
        <v>28W</v>
      </c>
      <c r="F247" t="str">
        <f t="shared" si="80"/>
        <v>28W</v>
      </c>
      <c r="G247" t="str">
        <f t="shared" si="81"/>
        <v>28W</v>
      </c>
      <c r="H247" t="str">
        <f t="shared" si="79"/>
        <v>28Вт</v>
      </c>
      <c r="I247" t="str">
        <f t="shared" si="90"/>
        <v>28</v>
      </c>
      <c r="J247" t="str">
        <f t="shared" si="78"/>
        <v>28</v>
      </c>
      <c r="K247" t="str">
        <f t="shared" si="85"/>
        <v>P866789</v>
      </c>
      <c r="L247" t="str">
        <f>LOOKUP(,-SEARCH(" "&amp;Switches!$A$2:'Switches'!$A$1000&amp;" "," "&amp;TRIM(B247)&amp;" "),Switches!$A$2:'Switches'!$A$1000)</f>
        <v>Osio Line</v>
      </c>
      <c r="M247">
        <f>IFERROR(LOOKUP(,-SEARCH(" "&amp;Switches!$B$2:'Switches'!$B$1000&amp;" "," "&amp;C247&amp;" "),Switches!$B$2:'Switches'!$B$1000), "")</f>
        <v>1308</v>
      </c>
      <c r="N247" t="str">
        <f>LOOKUP(,-SEARCH(" "&amp;Switches!$C$2:'Switches'!$C$1000&amp;" "," "&amp;TRIM(B247)&amp;" "),Switches!$C$2:'Switches'!$C$1000)</f>
        <v>Elliptical</v>
      </c>
      <c r="O247" t="str">
        <f t="shared" si="86"/>
        <v>Elliptical.ies</v>
      </c>
      <c r="P247">
        <v>3000</v>
      </c>
      <c r="Q247">
        <f t="shared" si="87"/>
        <v>24</v>
      </c>
      <c r="R247" s="7" t="str">
        <f t="shared" si="91"/>
        <v>28</v>
      </c>
      <c r="S247">
        <v>110</v>
      </c>
      <c r="T247">
        <f t="shared" si="89"/>
        <v>2640</v>
      </c>
      <c r="U247" t="str">
        <f>IF(ISTEXT(LOOKUP(,-SEARCH(" "&amp;Switches!$K$2:'Switches'!$K$60&amp;" "," "&amp;D247&amp;" "),Switches!$K$2:'Switches'!$K$60)), LOOKUP(,-SEARCH(" "&amp;Switches!$K$2:'Switches'!$K$60&amp;" "," "&amp;D247&amp;" "),Switches!$K$2:'Switches'!$K$60),"")</f>
        <v/>
      </c>
      <c r="V247" t="str">
        <f>IFERROR(LOOKUP(,-SEARCH(" "&amp;Switches!$L$2:'Switches'!$L$1000&amp;" "," "&amp;F247&amp;" "),Switches!$L$2:'Switches'!$L$1000),"")</f>
        <v/>
      </c>
      <c r="W247" t="str">
        <f>IFERROR(LOOKUP(,-SEARCH(" "&amp;Switches!$M$2:'Switches'!$M$1000&amp;" "," "&amp;L247&amp;" "),Switches!$M$2:'Switches'!$M$1000),"")</f>
        <v/>
      </c>
      <c r="X247">
        <v>9.5000000000000001E-2</v>
      </c>
      <c r="Y247">
        <f t="shared" si="88"/>
        <v>1.3080000000000001</v>
      </c>
      <c r="Z247">
        <v>7.0000000000000007E-2</v>
      </c>
      <c r="AA247">
        <v>2</v>
      </c>
      <c r="AB247">
        <v>2</v>
      </c>
      <c r="AC247">
        <v>0</v>
      </c>
    </row>
    <row r="248" spans="1:29" x14ac:dyDescent="0.25">
      <c r="A248" s="1" t="s">
        <v>540</v>
      </c>
      <c r="B248" s="1" t="s">
        <v>666</v>
      </c>
      <c r="C248" t="str">
        <f t="shared" si="82"/>
        <v>1308 28W Flood 5 DEG</v>
      </c>
      <c r="D248" t="str">
        <f t="shared" si="83"/>
        <v>28W Flood 5 DEG</v>
      </c>
      <c r="E248" t="str">
        <f t="shared" si="84"/>
        <v>28W 5 DEG</v>
      </c>
      <c r="F248" t="str">
        <f t="shared" si="80"/>
        <v>28W 5 DEG</v>
      </c>
      <c r="G248" t="str">
        <f t="shared" si="81"/>
        <v>28W</v>
      </c>
      <c r="H248" t="str">
        <f t="shared" si="79"/>
        <v>28Вт</v>
      </c>
      <c r="I248" t="str">
        <f t="shared" si="90"/>
        <v>28</v>
      </c>
      <c r="J248" t="str">
        <f t="shared" si="78"/>
        <v>28</v>
      </c>
      <c r="K248" t="str">
        <f t="shared" si="85"/>
        <v>P866788</v>
      </c>
      <c r="L248" t="str">
        <f>LOOKUP(,-SEARCH(" "&amp;Switches!$A$2:'Switches'!$A$1000&amp;" "," "&amp;TRIM(B248)&amp;" "),Switches!$A$2:'Switches'!$A$1000)</f>
        <v>Osio Line</v>
      </c>
      <c r="M248">
        <f>IFERROR(LOOKUP(,-SEARCH(" "&amp;Switches!$B$2:'Switches'!$B$1000&amp;" "," "&amp;C248&amp;" "),Switches!$B$2:'Switches'!$B$1000), "")</f>
        <v>1308</v>
      </c>
      <c r="N248" t="str">
        <f>LOOKUP(,-SEARCH(" "&amp;Switches!$C$2:'Switches'!$C$1000&amp;" "," "&amp;TRIM(B248)&amp;" "),Switches!$C$2:'Switches'!$C$1000)</f>
        <v>Flood</v>
      </c>
      <c r="O248" t="str">
        <f t="shared" si="86"/>
        <v>Flood-5 DEG.ies</v>
      </c>
      <c r="P248">
        <v>3000</v>
      </c>
      <c r="Q248">
        <f t="shared" si="87"/>
        <v>24</v>
      </c>
      <c r="R248" s="7" t="str">
        <f t="shared" si="91"/>
        <v>28</v>
      </c>
      <c r="S248">
        <v>110</v>
      </c>
      <c r="T248">
        <f t="shared" si="89"/>
        <v>2640</v>
      </c>
      <c r="U248" t="str">
        <f>IF(ISTEXT(LOOKUP(,-SEARCH(" "&amp;Switches!$K$2:'Switches'!$K$60&amp;" "," "&amp;D248&amp;" "),Switches!$K$2:'Switches'!$K$60)), LOOKUP(,-SEARCH(" "&amp;Switches!$K$2:'Switches'!$K$60&amp;" "," "&amp;D248&amp;" "),Switches!$K$2:'Switches'!$K$60),"")</f>
        <v/>
      </c>
      <c r="V248" t="str">
        <f>IFERROR(LOOKUP(,-SEARCH(" "&amp;Switches!$L$2:'Switches'!$L$1000&amp;" "," "&amp;F248&amp;" "),Switches!$L$2:'Switches'!$L$1000),"")</f>
        <v>5 DEG</v>
      </c>
      <c r="W248" t="str">
        <f>IFERROR(LOOKUP(,-SEARCH(" "&amp;Switches!$M$2:'Switches'!$M$1000&amp;" "," "&amp;L248&amp;" "),Switches!$M$2:'Switches'!$M$1000),"")</f>
        <v/>
      </c>
      <c r="X248">
        <v>9.5000000000000001E-2</v>
      </c>
      <c r="Y248">
        <f t="shared" si="88"/>
        <v>1.3080000000000001</v>
      </c>
      <c r="Z248">
        <v>7.0000000000000007E-2</v>
      </c>
      <c r="AA248">
        <v>2</v>
      </c>
      <c r="AB248">
        <v>2</v>
      </c>
      <c r="AC248">
        <v>0</v>
      </c>
    </row>
    <row r="249" spans="1:29" x14ac:dyDescent="0.25">
      <c r="A249" s="1" t="s">
        <v>538</v>
      </c>
      <c r="B249" s="1" t="s">
        <v>539</v>
      </c>
      <c r="C249" t="str">
        <f t="shared" si="82"/>
        <v>1308 28W Flood</v>
      </c>
      <c r="D249" t="str">
        <f t="shared" si="83"/>
        <v>28W Flood</v>
      </c>
      <c r="E249" t="str">
        <f t="shared" si="84"/>
        <v>28W</v>
      </c>
      <c r="F249" t="str">
        <f t="shared" si="80"/>
        <v>28W</v>
      </c>
      <c r="G249" t="str">
        <f t="shared" si="81"/>
        <v>28W</v>
      </c>
      <c r="H249" t="str">
        <f t="shared" si="79"/>
        <v>28Вт</v>
      </c>
      <c r="I249" t="str">
        <f t="shared" si="90"/>
        <v>28</v>
      </c>
      <c r="J249" t="str">
        <f t="shared" si="78"/>
        <v>28</v>
      </c>
      <c r="K249" t="str">
        <f t="shared" si="85"/>
        <v>P866788</v>
      </c>
      <c r="L249" t="str">
        <f>LOOKUP(,-SEARCH(" "&amp;Switches!$A$2:'Switches'!$A$1000&amp;" "," "&amp;TRIM(B249)&amp;" "),Switches!$A$2:'Switches'!$A$1000)</f>
        <v>Osio Line</v>
      </c>
      <c r="M249">
        <f>IFERROR(LOOKUP(,-SEARCH(" "&amp;Switches!$B$2:'Switches'!$B$1000&amp;" "," "&amp;C249&amp;" "),Switches!$B$2:'Switches'!$B$1000), "")</f>
        <v>1308</v>
      </c>
      <c r="N249" t="str">
        <f>LOOKUP(,-SEARCH(" "&amp;Switches!$C$2:'Switches'!$C$1000&amp;" "," "&amp;TRIM(B249)&amp;" "),Switches!$C$2:'Switches'!$C$1000)</f>
        <v>Flood</v>
      </c>
      <c r="O249" t="str">
        <f t="shared" si="86"/>
        <v>Flood.ies</v>
      </c>
      <c r="P249">
        <v>3000</v>
      </c>
      <c r="Q249">
        <f t="shared" si="87"/>
        <v>24</v>
      </c>
      <c r="R249" s="7" t="str">
        <f t="shared" si="91"/>
        <v>28</v>
      </c>
      <c r="S249">
        <v>110</v>
      </c>
      <c r="T249">
        <f t="shared" si="89"/>
        <v>2640</v>
      </c>
      <c r="U249" t="str">
        <f>IF(ISTEXT(LOOKUP(,-SEARCH(" "&amp;Switches!$K$2:'Switches'!$K$60&amp;" "," "&amp;D249&amp;" "),Switches!$K$2:'Switches'!$K$60)), LOOKUP(,-SEARCH(" "&amp;Switches!$K$2:'Switches'!$K$60&amp;" "," "&amp;D249&amp;" "),Switches!$K$2:'Switches'!$K$60),"")</f>
        <v/>
      </c>
      <c r="V249" t="str">
        <f>IFERROR(LOOKUP(,-SEARCH(" "&amp;Switches!$L$2:'Switches'!$L$1000&amp;" "," "&amp;F249&amp;" "),Switches!$L$2:'Switches'!$L$1000),"")</f>
        <v/>
      </c>
      <c r="W249" t="str">
        <f>IFERROR(LOOKUP(,-SEARCH(" "&amp;Switches!$M$2:'Switches'!$M$1000&amp;" "," "&amp;L249&amp;" "),Switches!$M$2:'Switches'!$M$1000),"")</f>
        <v/>
      </c>
      <c r="X249">
        <v>9.5000000000000001E-2</v>
      </c>
      <c r="Y249">
        <f t="shared" si="88"/>
        <v>1.3080000000000001</v>
      </c>
      <c r="Z249">
        <v>7.0000000000000007E-2</v>
      </c>
      <c r="AA249">
        <v>2</v>
      </c>
      <c r="AB249">
        <v>2</v>
      </c>
      <c r="AC249">
        <v>0</v>
      </c>
    </row>
    <row r="250" spans="1:29" x14ac:dyDescent="0.25">
      <c r="A250" s="1" t="s">
        <v>537</v>
      </c>
      <c r="B250" s="1" t="s">
        <v>667</v>
      </c>
      <c r="C250" t="str">
        <f t="shared" si="82"/>
        <v>1308 28W Medium 5 DEG</v>
      </c>
      <c r="D250" t="str">
        <f t="shared" si="83"/>
        <v>28W Medium 5 DEG</v>
      </c>
      <c r="E250" t="str">
        <f t="shared" si="84"/>
        <v>28W 5 DEG</v>
      </c>
      <c r="F250" t="str">
        <f t="shared" si="80"/>
        <v>28W 5 DEG</v>
      </c>
      <c r="G250" t="str">
        <f t="shared" si="81"/>
        <v>28W</v>
      </c>
      <c r="H250" t="str">
        <f t="shared" si="79"/>
        <v>28Вт</v>
      </c>
      <c r="I250" t="str">
        <f t="shared" si="90"/>
        <v>28</v>
      </c>
      <c r="J250" t="str">
        <f t="shared" si="78"/>
        <v>28</v>
      </c>
      <c r="K250" t="str">
        <f t="shared" si="85"/>
        <v>P866787</v>
      </c>
      <c r="L250" t="str">
        <f>LOOKUP(,-SEARCH(" "&amp;Switches!$A$2:'Switches'!$A$1000&amp;" "," "&amp;TRIM(B250)&amp;" "),Switches!$A$2:'Switches'!$A$1000)</f>
        <v>Osio Line</v>
      </c>
      <c r="M250">
        <f>IFERROR(LOOKUP(,-SEARCH(" "&amp;Switches!$B$2:'Switches'!$B$1000&amp;" "," "&amp;C250&amp;" "),Switches!$B$2:'Switches'!$B$1000), "")</f>
        <v>1308</v>
      </c>
      <c r="N250" t="str">
        <f>LOOKUP(,-SEARCH(" "&amp;Switches!$C$2:'Switches'!$C$1000&amp;" "," "&amp;TRIM(B250)&amp;" "),Switches!$C$2:'Switches'!$C$1000)</f>
        <v>Medium</v>
      </c>
      <c r="O250" t="str">
        <f t="shared" si="86"/>
        <v>Medium-5 DEG.ies</v>
      </c>
      <c r="P250">
        <v>3000</v>
      </c>
      <c r="Q250">
        <f t="shared" si="87"/>
        <v>24</v>
      </c>
      <c r="R250" s="7" t="str">
        <f t="shared" si="91"/>
        <v>28</v>
      </c>
      <c r="S250">
        <v>110</v>
      </c>
      <c r="T250">
        <f t="shared" si="89"/>
        <v>2640</v>
      </c>
      <c r="U250" t="str">
        <f>IF(ISTEXT(LOOKUP(,-SEARCH(" "&amp;Switches!$K$2:'Switches'!$K$60&amp;" "," "&amp;D250&amp;" "),Switches!$K$2:'Switches'!$K$60)), LOOKUP(,-SEARCH(" "&amp;Switches!$K$2:'Switches'!$K$60&amp;" "," "&amp;D250&amp;" "),Switches!$K$2:'Switches'!$K$60),"")</f>
        <v/>
      </c>
      <c r="V250" t="str">
        <f>IFERROR(LOOKUP(,-SEARCH(" "&amp;Switches!$L$2:'Switches'!$L$1000&amp;" "," "&amp;F250&amp;" "),Switches!$L$2:'Switches'!$L$1000),"")</f>
        <v>5 DEG</v>
      </c>
      <c r="W250" t="str">
        <f>IFERROR(LOOKUP(,-SEARCH(" "&amp;Switches!$M$2:'Switches'!$M$1000&amp;" "," "&amp;L250&amp;" "),Switches!$M$2:'Switches'!$M$1000),"")</f>
        <v/>
      </c>
      <c r="X250">
        <v>9.5000000000000001E-2</v>
      </c>
      <c r="Y250">
        <f t="shared" si="88"/>
        <v>1.3080000000000001</v>
      </c>
      <c r="Z250">
        <v>7.0000000000000007E-2</v>
      </c>
      <c r="AA250">
        <v>2</v>
      </c>
      <c r="AB250">
        <v>2</v>
      </c>
      <c r="AC250">
        <v>0</v>
      </c>
    </row>
    <row r="251" spans="1:29" x14ac:dyDescent="0.25">
      <c r="A251" s="1" t="s">
        <v>535</v>
      </c>
      <c r="B251" s="1" t="s">
        <v>536</v>
      </c>
      <c r="C251" t="str">
        <f t="shared" si="82"/>
        <v>1308 28W Medium</v>
      </c>
      <c r="D251" t="str">
        <f t="shared" si="83"/>
        <v>28W Medium</v>
      </c>
      <c r="E251" t="str">
        <f t="shared" si="84"/>
        <v>28W</v>
      </c>
      <c r="F251" t="str">
        <f t="shared" si="80"/>
        <v>28W</v>
      </c>
      <c r="G251" t="str">
        <f t="shared" si="81"/>
        <v>28W</v>
      </c>
      <c r="H251" t="str">
        <f t="shared" si="79"/>
        <v>28Вт</v>
      </c>
      <c r="I251" t="str">
        <f t="shared" si="90"/>
        <v>28</v>
      </c>
      <c r="J251" t="str">
        <f t="shared" si="78"/>
        <v>28</v>
      </c>
      <c r="K251" t="str">
        <f t="shared" si="85"/>
        <v>P866787</v>
      </c>
      <c r="L251" t="str">
        <f>LOOKUP(,-SEARCH(" "&amp;Switches!$A$2:'Switches'!$A$1000&amp;" "," "&amp;TRIM(B251)&amp;" "),Switches!$A$2:'Switches'!$A$1000)</f>
        <v>Osio Line</v>
      </c>
      <c r="M251">
        <f>IFERROR(LOOKUP(,-SEARCH(" "&amp;Switches!$B$2:'Switches'!$B$1000&amp;" "," "&amp;C251&amp;" "),Switches!$B$2:'Switches'!$B$1000), "")</f>
        <v>1308</v>
      </c>
      <c r="N251" t="str">
        <f>LOOKUP(,-SEARCH(" "&amp;Switches!$C$2:'Switches'!$C$1000&amp;" "," "&amp;TRIM(B251)&amp;" "),Switches!$C$2:'Switches'!$C$1000)</f>
        <v>Medium</v>
      </c>
      <c r="O251" t="str">
        <f t="shared" si="86"/>
        <v>Medium.ies</v>
      </c>
      <c r="P251">
        <v>3000</v>
      </c>
      <c r="Q251">
        <f t="shared" si="87"/>
        <v>24</v>
      </c>
      <c r="R251" s="7" t="str">
        <f t="shared" si="91"/>
        <v>28</v>
      </c>
      <c r="S251">
        <v>110</v>
      </c>
      <c r="T251">
        <f t="shared" si="89"/>
        <v>2640</v>
      </c>
      <c r="U251" t="str">
        <f>IF(ISTEXT(LOOKUP(,-SEARCH(" "&amp;Switches!$K$2:'Switches'!$K$60&amp;" "," "&amp;D251&amp;" "),Switches!$K$2:'Switches'!$K$60)), LOOKUP(,-SEARCH(" "&amp;Switches!$K$2:'Switches'!$K$60&amp;" "," "&amp;D251&amp;" "),Switches!$K$2:'Switches'!$K$60),"")</f>
        <v/>
      </c>
      <c r="V251" t="str">
        <f>IFERROR(LOOKUP(,-SEARCH(" "&amp;Switches!$L$2:'Switches'!$L$1000&amp;" "," "&amp;F251&amp;" "),Switches!$L$2:'Switches'!$L$1000),"")</f>
        <v/>
      </c>
      <c r="W251" t="str">
        <f>IFERROR(LOOKUP(,-SEARCH(" "&amp;Switches!$M$2:'Switches'!$M$1000&amp;" "," "&amp;L251&amp;" "),Switches!$M$2:'Switches'!$M$1000),"")</f>
        <v/>
      </c>
      <c r="X251">
        <v>9.5000000000000001E-2</v>
      </c>
      <c r="Y251">
        <f t="shared" si="88"/>
        <v>1.3080000000000001</v>
      </c>
      <c r="Z251">
        <v>7.0000000000000007E-2</v>
      </c>
      <c r="AA251">
        <v>2</v>
      </c>
      <c r="AB251">
        <v>2</v>
      </c>
      <c r="AC251">
        <v>0</v>
      </c>
    </row>
    <row r="252" spans="1:29" x14ac:dyDescent="0.25">
      <c r="A252" s="1" t="s">
        <v>534</v>
      </c>
      <c r="B252" s="1" t="s">
        <v>668</v>
      </c>
      <c r="C252" t="str">
        <f t="shared" si="82"/>
        <v>1308 28W Spot 5 DEG</v>
      </c>
      <c r="D252" t="str">
        <f t="shared" si="83"/>
        <v>28W Spot 5 DEG</v>
      </c>
      <c r="E252" t="str">
        <f t="shared" si="84"/>
        <v>28W 5 DEG</v>
      </c>
      <c r="F252" t="str">
        <f t="shared" si="80"/>
        <v>28W 5 DEG</v>
      </c>
      <c r="G252" t="str">
        <f t="shared" si="81"/>
        <v>28W</v>
      </c>
      <c r="H252" t="str">
        <f t="shared" si="79"/>
        <v>28Вт</v>
      </c>
      <c r="I252" t="str">
        <f t="shared" si="90"/>
        <v>28</v>
      </c>
      <c r="J252" t="str">
        <f t="shared" si="78"/>
        <v>28</v>
      </c>
      <c r="K252" t="str">
        <f t="shared" si="85"/>
        <v>P866786</v>
      </c>
      <c r="L252" t="str">
        <f>LOOKUP(,-SEARCH(" "&amp;Switches!$A$2:'Switches'!$A$1000&amp;" "," "&amp;TRIM(B252)&amp;" "),Switches!$A$2:'Switches'!$A$1000)</f>
        <v>Osio Line</v>
      </c>
      <c r="M252">
        <f>IFERROR(LOOKUP(,-SEARCH(" "&amp;Switches!$B$2:'Switches'!$B$1000&amp;" "," "&amp;C252&amp;" "),Switches!$B$2:'Switches'!$B$1000), "")</f>
        <v>1308</v>
      </c>
      <c r="N252" t="str">
        <f>LOOKUP(,-SEARCH(" "&amp;Switches!$C$2:'Switches'!$C$1000&amp;" "," "&amp;TRIM(B252)&amp;" "),Switches!$C$2:'Switches'!$C$1000)</f>
        <v>Spot</v>
      </c>
      <c r="O252" t="str">
        <f t="shared" si="86"/>
        <v>Spot-5 DEG.ies</v>
      </c>
      <c r="P252">
        <v>3000</v>
      </c>
      <c r="Q252">
        <f t="shared" si="87"/>
        <v>24</v>
      </c>
      <c r="R252" s="7" t="str">
        <f t="shared" si="91"/>
        <v>28</v>
      </c>
      <c r="S252">
        <v>110</v>
      </c>
      <c r="T252">
        <f t="shared" si="89"/>
        <v>2640</v>
      </c>
      <c r="U252" t="str">
        <f>IF(ISTEXT(LOOKUP(,-SEARCH(" "&amp;Switches!$K$2:'Switches'!$K$60&amp;" "," "&amp;D252&amp;" "),Switches!$K$2:'Switches'!$K$60)), LOOKUP(,-SEARCH(" "&amp;Switches!$K$2:'Switches'!$K$60&amp;" "," "&amp;D252&amp;" "),Switches!$K$2:'Switches'!$K$60),"")</f>
        <v/>
      </c>
      <c r="V252" t="str">
        <f>IFERROR(LOOKUP(,-SEARCH(" "&amp;Switches!$L$2:'Switches'!$L$1000&amp;" "," "&amp;F252&amp;" "),Switches!$L$2:'Switches'!$L$1000),"")</f>
        <v>5 DEG</v>
      </c>
      <c r="W252" t="str">
        <f>IFERROR(LOOKUP(,-SEARCH(" "&amp;Switches!$M$2:'Switches'!$M$1000&amp;" "," "&amp;L252&amp;" "),Switches!$M$2:'Switches'!$M$1000),"")</f>
        <v/>
      </c>
      <c r="X252">
        <v>9.5000000000000001E-2</v>
      </c>
      <c r="Y252">
        <f t="shared" si="88"/>
        <v>1.3080000000000001</v>
      </c>
      <c r="Z252">
        <v>7.0000000000000007E-2</v>
      </c>
      <c r="AA252">
        <v>2</v>
      </c>
      <c r="AB252">
        <v>2</v>
      </c>
      <c r="AC252">
        <v>0</v>
      </c>
    </row>
    <row r="253" spans="1:29" x14ac:dyDescent="0.25">
      <c r="A253" s="1" t="s">
        <v>532</v>
      </c>
      <c r="B253" s="1" t="s">
        <v>533</v>
      </c>
      <c r="C253" t="str">
        <f t="shared" si="82"/>
        <v>1308 28W Spot</v>
      </c>
      <c r="D253" t="str">
        <f t="shared" si="83"/>
        <v>28W Spot</v>
      </c>
      <c r="E253" t="str">
        <f t="shared" si="84"/>
        <v>28W</v>
      </c>
      <c r="F253" t="str">
        <f t="shared" si="80"/>
        <v>28W</v>
      </c>
      <c r="G253" t="str">
        <f t="shared" si="81"/>
        <v>28W</v>
      </c>
      <c r="H253" t="str">
        <f t="shared" si="79"/>
        <v>28Вт</v>
      </c>
      <c r="I253" t="str">
        <f t="shared" si="90"/>
        <v>28</v>
      </c>
      <c r="J253" t="str">
        <f t="shared" si="78"/>
        <v>28</v>
      </c>
      <c r="K253" t="str">
        <f t="shared" si="85"/>
        <v>P866786</v>
      </c>
      <c r="L253" t="str">
        <f>LOOKUP(,-SEARCH(" "&amp;Switches!$A$2:'Switches'!$A$1000&amp;" "," "&amp;TRIM(B253)&amp;" "),Switches!$A$2:'Switches'!$A$1000)</f>
        <v>Osio Line</v>
      </c>
      <c r="M253">
        <f>IFERROR(LOOKUP(,-SEARCH(" "&amp;Switches!$B$2:'Switches'!$B$1000&amp;" "," "&amp;C253&amp;" "),Switches!$B$2:'Switches'!$B$1000), "")</f>
        <v>1308</v>
      </c>
      <c r="N253" t="str">
        <f>LOOKUP(,-SEARCH(" "&amp;Switches!$C$2:'Switches'!$C$1000&amp;" "," "&amp;TRIM(B253)&amp;" "),Switches!$C$2:'Switches'!$C$1000)</f>
        <v>Spot</v>
      </c>
      <c r="O253" t="str">
        <f t="shared" si="86"/>
        <v>Spot.ies</v>
      </c>
      <c r="P253">
        <v>3000</v>
      </c>
      <c r="Q253">
        <f t="shared" si="87"/>
        <v>24</v>
      </c>
      <c r="R253" s="7" t="str">
        <f t="shared" si="91"/>
        <v>28</v>
      </c>
      <c r="S253">
        <v>110</v>
      </c>
      <c r="T253">
        <f t="shared" si="89"/>
        <v>2640</v>
      </c>
      <c r="U253" t="str">
        <f>IF(ISTEXT(LOOKUP(,-SEARCH(" "&amp;Switches!$K$2:'Switches'!$K$60&amp;" "," "&amp;D253&amp;" "),Switches!$K$2:'Switches'!$K$60)), LOOKUP(,-SEARCH(" "&amp;Switches!$K$2:'Switches'!$K$60&amp;" "," "&amp;D253&amp;" "),Switches!$K$2:'Switches'!$K$60),"")</f>
        <v/>
      </c>
      <c r="V253" t="str">
        <f>IFERROR(LOOKUP(,-SEARCH(" "&amp;Switches!$L$2:'Switches'!$L$1000&amp;" "," "&amp;F253&amp;" "),Switches!$L$2:'Switches'!$L$1000),"")</f>
        <v/>
      </c>
      <c r="W253" t="str">
        <f>IFERROR(LOOKUP(,-SEARCH(" "&amp;Switches!$M$2:'Switches'!$M$1000&amp;" "," "&amp;L253&amp;" "),Switches!$M$2:'Switches'!$M$1000),"")</f>
        <v/>
      </c>
      <c r="X253">
        <v>9.5000000000000001E-2</v>
      </c>
      <c r="Y253">
        <f t="shared" si="88"/>
        <v>1.3080000000000001</v>
      </c>
      <c r="Z253">
        <v>7.0000000000000007E-2</v>
      </c>
      <c r="AA253">
        <v>2</v>
      </c>
      <c r="AB253">
        <v>2</v>
      </c>
      <c r="AC253">
        <v>0</v>
      </c>
    </row>
    <row r="254" spans="1:29" x14ac:dyDescent="0.25">
      <c r="A254" s="1" t="s">
        <v>531</v>
      </c>
      <c r="B254" s="1" t="s">
        <v>669</v>
      </c>
      <c r="C254" t="str">
        <f t="shared" si="82"/>
        <v>1008 21W Diffuse 5 DEG</v>
      </c>
      <c r="D254" t="str">
        <f t="shared" si="83"/>
        <v>21W Diffuse 5 DEG</v>
      </c>
      <c r="E254" t="str">
        <f t="shared" si="84"/>
        <v>21W 5 DEG</v>
      </c>
      <c r="F254" t="str">
        <f t="shared" si="80"/>
        <v>21W 5 DEG</v>
      </c>
      <c r="G254" t="str">
        <f t="shared" si="81"/>
        <v>21W</v>
      </c>
      <c r="H254" t="str">
        <f t="shared" si="79"/>
        <v>21Вт</v>
      </c>
      <c r="I254" t="str">
        <f t="shared" si="90"/>
        <v>21</v>
      </c>
      <c r="J254" t="str">
        <f t="shared" ref="J254:J317" si="92">IFERROR(2*REPLACE(I254,1,SEARCH("х",I254),""), I254)</f>
        <v>21</v>
      </c>
      <c r="K254" t="str">
        <f t="shared" si="85"/>
        <v>P866785</v>
      </c>
      <c r="L254" t="str">
        <f>LOOKUP(,-SEARCH(" "&amp;Switches!$A$2:'Switches'!$A$1000&amp;" "," "&amp;TRIM(B254)&amp;" "),Switches!$A$2:'Switches'!$A$1000)</f>
        <v>Osio Line</v>
      </c>
      <c r="M254">
        <f>IFERROR(LOOKUP(,-SEARCH(" "&amp;Switches!$B$2:'Switches'!$B$1000&amp;" "," "&amp;C254&amp;" "),Switches!$B$2:'Switches'!$B$1000), "")</f>
        <v>1008</v>
      </c>
      <c r="N254" t="str">
        <f>LOOKUP(,-SEARCH(" "&amp;Switches!$C$2:'Switches'!$C$1000&amp;" "," "&amp;TRIM(B254)&amp;" "),Switches!$C$2:'Switches'!$C$1000)</f>
        <v>Diffuse</v>
      </c>
      <c r="O254" t="str">
        <f t="shared" si="86"/>
        <v>Diffuse-5 DEG.ies</v>
      </c>
      <c r="P254">
        <v>3000</v>
      </c>
      <c r="Q254">
        <f t="shared" si="87"/>
        <v>18</v>
      </c>
      <c r="R254" s="7" t="str">
        <f t="shared" si="91"/>
        <v>21</v>
      </c>
      <c r="S254">
        <v>110</v>
      </c>
      <c r="T254">
        <f t="shared" si="89"/>
        <v>1980</v>
      </c>
      <c r="U254" t="str">
        <f>IF(ISTEXT(LOOKUP(,-SEARCH(" "&amp;Switches!$K$2:'Switches'!$K$60&amp;" "," "&amp;D254&amp;" "),Switches!$K$2:'Switches'!$K$60)), LOOKUP(,-SEARCH(" "&amp;Switches!$K$2:'Switches'!$K$60&amp;" "," "&amp;D254&amp;" "),Switches!$K$2:'Switches'!$K$60),"")</f>
        <v/>
      </c>
      <c r="V254" t="str">
        <f>IFERROR(LOOKUP(,-SEARCH(" "&amp;Switches!$L$2:'Switches'!$L$1000&amp;" "," "&amp;F254&amp;" "),Switches!$L$2:'Switches'!$L$1000),"")</f>
        <v>5 DEG</v>
      </c>
      <c r="W254" t="str">
        <f>IFERROR(LOOKUP(,-SEARCH(" "&amp;Switches!$M$2:'Switches'!$M$1000&amp;" "," "&amp;L254&amp;" "),Switches!$M$2:'Switches'!$M$1000),"")</f>
        <v/>
      </c>
      <c r="X254">
        <v>9.5000000000000001E-2</v>
      </c>
      <c r="Y254">
        <f t="shared" si="88"/>
        <v>1.008</v>
      </c>
      <c r="Z254">
        <v>7.0000000000000007E-2</v>
      </c>
      <c r="AA254">
        <v>2</v>
      </c>
      <c r="AB254">
        <v>2</v>
      </c>
      <c r="AC254">
        <v>0</v>
      </c>
    </row>
    <row r="255" spans="1:29" x14ac:dyDescent="0.25">
      <c r="A255" s="1" t="s">
        <v>529</v>
      </c>
      <c r="B255" s="1" t="s">
        <v>530</v>
      </c>
      <c r="C255" t="str">
        <f t="shared" si="82"/>
        <v>1008 21W Diffuse</v>
      </c>
      <c r="D255" t="str">
        <f t="shared" si="83"/>
        <v>21W Diffuse</v>
      </c>
      <c r="E255" t="str">
        <f t="shared" si="84"/>
        <v>21W</v>
      </c>
      <c r="F255" t="str">
        <f t="shared" si="80"/>
        <v>21W</v>
      </c>
      <c r="G255" t="str">
        <f t="shared" si="81"/>
        <v>21W</v>
      </c>
      <c r="H255" t="str">
        <f t="shared" si="79"/>
        <v>21Вт</v>
      </c>
      <c r="I255" t="str">
        <f t="shared" si="90"/>
        <v>21</v>
      </c>
      <c r="J255" t="str">
        <f t="shared" si="92"/>
        <v>21</v>
      </c>
      <c r="K255" t="str">
        <f t="shared" si="85"/>
        <v>P866785</v>
      </c>
      <c r="L255" t="str">
        <f>LOOKUP(,-SEARCH(" "&amp;Switches!$A$2:'Switches'!$A$1000&amp;" "," "&amp;TRIM(B255)&amp;" "),Switches!$A$2:'Switches'!$A$1000)</f>
        <v>Osio Line</v>
      </c>
      <c r="M255">
        <f>IFERROR(LOOKUP(,-SEARCH(" "&amp;Switches!$B$2:'Switches'!$B$1000&amp;" "," "&amp;C255&amp;" "),Switches!$B$2:'Switches'!$B$1000), "")</f>
        <v>1008</v>
      </c>
      <c r="N255" t="str">
        <f>LOOKUP(,-SEARCH(" "&amp;Switches!$C$2:'Switches'!$C$1000&amp;" "," "&amp;TRIM(B255)&amp;" "),Switches!$C$2:'Switches'!$C$1000)</f>
        <v>Diffuse</v>
      </c>
      <c r="O255" t="str">
        <f t="shared" si="86"/>
        <v>Diffuse.ies</v>
      </c>
      <c r="P255">
        <v>3000</v>
      </c>
      <c r="Q255">
        <f t="shared" si="87"/>
        <v>18</v>
      </c>
      <c r="R255" s="7" t="str">
        <f t="shared" si="91"/>
        <v>21</v>
      </c>
      <c r="S255">
        <v>110</v>
      </c>
      <c r="T255">
        <f t="shared" si="89"/>
        <v>1980</v>
      </c>
      <c r="U255" t="str">
        <f>IF(ISTEXT(LOOKUP(,-SEARCH(" "&amp;Switches!$K$2:'Switches'!$K$60&amp;" "," "&amp;D255&amp;" "),Switches!$K$2:'Switches'!$K$60)), LOOKUP(,-SEARCH(" "&amp;Switches!$K$2:'Switches'!$K$60&amp;" "," "&amp;D255&amp;" "),Switches!$K$2:'Switches'!$K$60),"")</f>
        <v/>
      </c>
      <c r="V255" t="str">
        <f>IFERROR(LOOKUP(,-SEARCH(" "&amp;Switches!$L$2:'Switches'!$L$1000&amp;" "," "&amp;F255&amp;" "),Switches!$L$2:'Switches'!$L$1000),"")</f>
        <v/>
      </c>
      <c r="W255" t="str">
        <f>IFERROR(LOOKUP(,-SEARCH(" "&amp;Switches!$M$2:'Switches'!$M$1000&amp;" "," "&amp;L255&amp;" "),Switches!$M$2:'Switches'!$M$1000),"")</f>
        <v/>
      </c>
      <c r="X255">
        <v>9.5000000000000001E-2</v>
      </c>
      <c r="Y255">
        <f t="shared" si="88"/>
        <v>1.008</v>
      </c>
      <c r="Z255">
        <v>7.0000000000000007E-2</v>
      </c>
      <c r="AA255">
        <v>2</v>
      </c>
      <c r="AB255">
        <v>2</v>
      </c>
      <c r="AC255">
        <v>0</v>
      </c>
    </row>
    <row r="256" spans="1:29" x14ac:dyDescent="0.25">
      <c r="A256" s="1" t="s">
        <v>528</v>
      </c>
      <c r="B256" s="1" t="s">
        <v>670</v>
      </c>
      <c r="C256" t="str">
        <f t="shared" si="82"/>
        <v>1008 21W Elliptical 5 DEG</v>
      </c>
      <c r="D256" t="str">
        <f t="shared" si="83"/>
        <v>21W Elliptical 5 DEG</v>
      </c>
      <c r="E256" t="str">
        <f t="shared" si="84"/>
        <v>21W 5 DEG</v>
      </c>
      <c r="F256" t="str">
        <f t="shared" si="80"/>
        <v>21W 5 DEG</v>
      </c>
      <c r="G256" t="str">
        <f t="shared" si="81"/>
        <v>21W</v>
      </c>
      <c r="H256" t="str">
        <f t="shared" si="79"/>
        <v>21Вт</v>
      </c>
      <c r="I256" t="str">
        <f t="shared" si="90"/>
        <v>21</v>
      </c>
      <c r="J256" t="str">
        <f t="shared" si="92"/>
        <v>21</v>
      </c>
      <c r="K256" t="str">
        <f t="shared" si="85"/>
        <v>P866784</v>
      </c>
      <c r="L256" t="str">
        <f>LOOKUP(,-SEARCH(" "&amp;Switches!$A$2:'Switches'!$A$1000&amp;" "," "&amp;TRIM(B256)&amp;" "),Switches!$A$2:'Switches'!$A$1000)</f>
        <v>Osio Line</v>
      </c>
      <c r="M256">
        <f>IFERROR(LOOKUP(,-SEARCH(" "&amp;Switches!$B$2:'Switches'!$B$1000&amp;" "," "&amp;C256&amp;" "),Switches!$B$2:'Switches'!$B$1000), "")</f>
        <v>1008</v>
      </c>
      <c r="N256" t="str">
        <f>LOOKUP(,-SEARCH(" "&amp;Switches!$C$2:'Switches'!$C$1000&amp;" "," "&amp;TRIM(B256)&amp;" "),Switches!$C$2:'Switches'!$C$1000)</f>
        <v>Elliptical</v>
      </c>
      <c r="O256" t="str">
        <f t="shared" si="86"/>
        <v>Elliptical-5 DEG.ies</v>
      </c>
      <c r="P256">
        <v>3000</v>
      </c>
      <c r="Q256">
        <f t="shared" si="87"/>
        <v>18</v>
      </c>
      <c r="R256" s="7" t="str">
        <f t="shared" si="91"/>
        <v>21</v>
      </c>
      <c r="S256">
        <v>110</v>
      </c>
      <c r="T256">
        <f t="shared" si="89"/>
        <v>1980</v>
      </c>
      <c r="U256" t="str">
        <f>IF(ISTEXT(LOOKUP(,-SEARCH(" "&amp;Switches!$K$2:'Switches'!$K$60&amp;" "," "&amp;D256&amp;" "),Switches!$K$2:'Switches'!$K$60)), LOOKUP(,-SEARCH(" "&amp;Switches!$K$2:'Switches'!$K$60&amp;" "," "&amp;D256&amp;" "),Switches!$K$2:'Switches'!$K$60),"")</f>
        <v/>
      </c>
      <c r="V256" t="str">
        <f>IFERROR(LOOKUP(,-SEARCH(" "&amp;Switches!$L$2:'Switches'!$L$1000&amp;" "," "&amp;F256&amp;" "),Switches!$L$2:'Switches'!$L$1000),"")</f>
        <v>5 DEG</v>
      </c>
      <c r="W256" t="str">
        <f>IFERROR(LOOKUP(,-SEARCH(" "&amp;Switches!$M$2:'Switches'!$M$1000&amp;" "," "&amp;L256&amp;" "),Switches!$M$2:'Switches'!$M$1000),"")</f>
        <v/>
      </c>
      <c r="X256">
        <v>9.5000000000000001E-2</v>
      </c>
      <c r="Y256">
        <f t="shared" si="88"/>
        <v>1.008</v>
      </c>
      <c r="Z256">
        <v>7.0000000000000007E-2</v>
      </c>
      <c r="AA256">
        <v>2</v>
      </c>
      <c r="AB256">
        <v>2</v>
      </c>
      <c r="AC256">
        <v>0</v>
      </c>
    </row>
    <row r="257" spans="1:29" x14ac:dyDescent="0.25">
      <c r="A257" s="1" t="s">
        <v>526</v>
      </c>
      <c r="B257" s="1" t="s">
        <v>527</v>
      </c>
      <c r="C257" t="str">
        <f t="shared" si="82"/>
        <v>1008 21W Elliptical</v>
      </c>
      <c r="D257" t="str">
        <f t="shared" si="83"/>
        <v>21W Elliptical</v>
      </c>
      <c r="E257" t="str">
        <f t="shared" si="84"/>
        <v>21W</v>
      </c>
      <c r="F257" t="str">
        <f t="shared" si="80"/>
        <v>21W</v>
      </c>
      <c r="G257" t="str">
        <f t="shared" si="81"/>
        <v>21W</v>
      </c>
      <c r="H257" t="str">
        <f t="shared" si="79"/>
        <v>21Вт</v>
      </c>
      <c r="I257" t="str">
        <f t="shared" si="90"/>
        <v>21</v>
      </c>
      <c r="J257" t="str">
        <f t="shared" si="92"/>
        <v>21</v>
      </c>
      <c r="K257" t="str">
        <f t="shared" si="85"/>
        <v>P866784</v>
      </c>
      <c r="L257" t="str">
        <f>LOOKUP(,-SEARCH(" "&amp;Switches!$A$2:'Switches'!$A$1000&amp;" "," "&amp;TRIM(B257)&amp;" "),Switches!$A$2:'Switches'!$A$1000)</f>
        <v>Osio Line</v>
      </c>
      <c r="M257">
        <f>IFERROR(LOOKUP(,-SEARCH(" "&amp;Switches!$B$2:'Switches'!$B$1000&amp;" "," "&amp;C257&amp;" "),Switches!$B$2:'Switches'!$B$1000), "")</f>
        <v>1008</v>
      </c>
      <c r="N257" t="str">
        <f>LOOKUP(,-SEARCH(" "&amp;Switches!$C$2:'Switches'!$C$1000&amp;" "," "&amp;TRIM(B257)&amp;" "),Switches!$C$2:'Switches'!$C$1000)</f>
        <v>Elliptical</v>
      </c>
      <c r="O257" t="str">
        <f t="shared" si="86"/>
        <v>Elliptical.ies</v>
      </c>
      <c r="P257">
        <v>3000</v>
      </c>
      <c r="Q257">
        <f t="shared" si="87"/>
        <v>18</v>
      </c>
      <c r="R257" s="7" t="str">
        <f t="shared" si="91"/>
        <v>21</v>
      </c>
      <c r="S257">
        <v>110</v>
      </c>
      <c r="T257">
        <f t="shared" si="89"/>
        <v>1980</v>
      </c>
      <c r="U257" t="str">
        <f>IF(ISTEXT(LOOKUP(,-SEARCH(" "&amp;Switches!$K$2:'Switches'!$K$60&amp;" "," "&amp;D257&amp;" "),Switches!$K$2:'Switches'!$K$60)), LOOKUP(,-SEARCH(" "&amp;Switches!$K$2:'Switches'!$K$60&amp;" "," "&amp;D257&amp;" "),Switches!$K$2:'Switches'!$K$60),"")</f>
        <v/>
      </c>
      <c r="V257" t="str">
        <f>IFERROR(LOOKUP(,-SEARCH(" "&amp;Switches!$L$2:'Switches'!$L$1000&amp;" "," "&amp;F257&amp;" "),Switches!$L$2:'Switches'!$L$1000),"")</f>
        <v/>
      </c>
      <c r="W257" t="str">
        <f>IFERROR(LOOKUP(,-SEARCH(" "&amp;Switches!$M$2:'Switches'!$M$1000&amp;" "," "&amp;L257&amp;" "),Switches!$M$2:'Switches'!$M$1000),"")</f>
        <v/>
      </c>
      <c r="X257">
        <v>9.5000000000000001E-2</v>
      </c>
      <c r="Y257">
        <f t="shared" si="88"/>
        <v>1.008</v>
      </c>
      <c r="Z257">
        <v>7.0000000000000007E-2</v>
      </c>
      <c r="AA257">
        <v>2</v>
      </c>
      <c r="AB257">
        <v>2</v>
      </c>
      <c r="AC257">
        <v>0</v>
      </c>
    </row>
    <row r="258" spans="1:29" x14ac:dyDescent="0.25">
      <c r="A258" s="1" t="s">
        <v>525</v>
      </c>
      <c r="B258" s="1" t="s">
        <v>671</v>
      </c>
      <c r="C258" t="str">
        <f t="shared" si="82"/>
        <v>1008 21W Flood 5 DEG</v>
      </c>
      <c r="D258" t="str">
        <f t="shared" si="83"/>
        <v>21W Flood 5 DEG</v>
      </c>
      <c r="E258" t="str">
        <f t="shared" si="84"/>
        <v>21W 5 DEG</v>
      </c>
      <c r="F258" t="str">
        <f t="shared" si="80"/>
        <v>21W 5 DEG</v>
      </c>
      <c r="G258" t="str">
        <f t="shared" si="81"/>
        <v>21W</v>
      </c>
      <c r="H258" t="str">
        <f t="shared" si="79"/>
        <v>21Вт</v>
      </c>
      <c r="I258" t="str">
        <f t="shared" si="90"/>
        <v>21</v>
      </c>
      <c r="J258" t="str">
        <f t="shared" si="92"/>
        <v>21</v>
      </c>
      <c r="K258" t="str">
        <f t="shared" si="85"/>
        <v>P866783</v>
      </c>
      <c r="L258" t="str">
        <f>LOOKUP(,-SEARCH(" "&amp;Switches!$A$2:'Switches'!$A$1000&amp;" "," "&amp;TRIM(B258)&amp;" "),Switches!$A$2:'Switches'!$A$1000)</f>
        <v>Osio Line</v>
      </c>
      <c r="M258">
        <f>IFERROR(LOOKUP(,-SEARCH(" "&amp;Switches!$B$2:'Switches'!$B$1000&amp;" "," "&amp;C258&amp;" "),Switches!$B$2:'Switches'!$B$1000), "")</f>
        <v>1008</v>
      </c>
      <c r="N258" t="str">
        <f>LOOKUP(,-SEARCH(" "&amp;Switches!$C$2:'Switches'!$C$1000&amp;" "," "&amp;TRIM(B258)&amp;" "),Switches!$C$2:'Switches'!$C$1000)</f>
        <v>Flood</v>
      </c>
      <c r="O258" t="str">
        <f t="shared" si="86"/>
        <v>Flood-5 DEG.ies</v>
      </c>
      <c r="P258">
        <v>3000</v>
      </c>
      <c r="Q258">
        <f t="shared" si="87"/>
        <v>18</v>
      </c>
      <c r="R258" s="7" t="str">
        <f t="shared" si="91"/>
        <v>21</v>
      </c>
      <c r="S258">
        <v>110</v>
      </c>
      <c r="T258">
        <f t="shared" si="89"/>
        <v>1980</v>
      </c>
      <c r="U258" t="str">
        <f>IF(ISTEXT(LOOKUP(,-SEARCH(" "&amp;Switches!$K$2:'Switches'!$K$60&amp;" "," "&amp;D258&amp;" "),Switches!$K$2:'Switches'!$K$60)), LOOKUP(,-SEARCH(" "&amp;Switches!$K$2:'Switches'!$K$60&amp;" "," "&amp;D258&amp;" "),Switches!$K$2:'Switches'!$K$60),"")</f>
        <v/>
      </c>
      <c r="V258" t="str">
        <f>IFERROR(LOOKUP(,-SEARCH(" "&amp;Switches!$L$2:'Switches'!$L$1000&amp;" "," "&amp;F258&amp;" "),Switches!$L$2:'Switches'!$L$1000),"")</f>
        <v>5 DEG</v>
      </c>
      <c r="W258" t="str">
        <f>IFERROR(LOOKUP(,-SEARCH(" "&amp;Switches!$M$2:'Switches'!$M$1000&amp;" "," "&amp;L258&amp;" "),Switches!$M$2:'Switches'!$M$1000),"")</f>
        <v/>
      </c>
      <c r="X258">
        <v>9.5000000000000001E-2</v>
      </c>
      <c r="Y258">
        <f t="shared" si="88"/>
        <v>1.008</v>
      </c>
      <c r="Z258">
        <v>7.0000000000000007E-2</v>
      </c>
      <c r="AA258">
        <v>2</v>
      </c>
      <c r="AB258">
        <v>2</v>
      </c>
      <c r="AC258">
        <v>0</v>
      </c>
    </row>
    <row r="259" spans="1:29" x14ac:dyDescent="0.25">
      <c r="A259" s="1" t="s">
        <v>523</v>
      </c>
      <c r="B259" s="1" t="s">
        <v>524</v>
      </c>
      <c r="C259" t="str">
        <f t="shared" si="82"/>
        <v>1008 21W Flood</v>
      </c>
      <c r="D259" t="str">
        <f t="shared" si="83"/>
        <v>21W Flood</v>
      </c>
      <c r="E259" t="str">
        <f t="shared" si="84"/>
        <v>21W</v>
      </c>
      <c r="F259" t="str">
        <f t="shared" si="80"/>
        <v>21W</v>
      </c>
      <c r="G259" t="str">
        <f t="shared" si="81"/>
        <v>21W</v>
      </c>
      <c r="H259" t="str">
        <f t="shared" si="79"/>
        <v>21Вт</v>
      </c>
      <c r="I259" t="str">
        <f t="shared" si="90"/>
        <v>21</v>
      </c>
      <c r="J259" t="str">
        <f t="shared" si="92"/>
        <v>21</v>
      </c>
      <c r="K259" t="str">
        <f t="shared" si="85"/>
        <v>P866783</v>
      </c>
      <c r="L259" t="str">
        <f>LOOKUP(,-SEARCH(" "&amp;Switches!$A$2:'Switches'!$A$1000&amp;" "," "&amp;TRIM(B259)&amp;" "),Switches!$A$2:'Switches'!$A$1000)</f>
        <v>Osio Line</v>
      </c>
      <c r="M259">
        <f>IFERROR(LOOKUP(,-SEARCH(" "&amp;Switches!$B$2:'Switches'!$B$1000&amp;" "," "&amp;C259&amp;" "),Switches!$B$2:'Switches'!$B$1000), "")</f>
        <v>1008</v>
      </c>
      <c r="N259" t="str">
        <f>LOOKUP(,-SEARCH(" "&amp;Switches!$C$2:'Switches'!$C$1000&amp;" "," "&amp;TRIM(B259)&amp;" "),Switches!$C$2:'Switches'!$C$1000)</f>
        <v>Flood</v>
      </c>
      <c r="O259" t="str">
        <f t="shared" si="86"/>
        <v>Flood.ies</v>
      </c>
      <c r="P259">
        <v>3000</v>
      </c>
      <c r="Q259">
        <f t="shared" si="87"/>
        <v>18</v>
      </c>
      <c r="R259" s="7" t="str">
        <f t="shared" si="91"/>
        <v>21</v>
      </c>
      <c r="S259">
        <v>110</v>
      </c>
      <c r="T259">
        <f t="shared" si="89"/>
        <v>1980</v>
      </c>
      <c r="U259" t="str">
        <f>IF(ISTEXT(LOOKUP(,-SEARCH(" "&amp;Switches!$K$2:'Switches'!$K$60&amp;" "," "&amp;D259&amp;" "),Switches!$K$2:'Switches'!$K$60)), LOOKUP(,-SEARCH(" "&amp;Switches!$K$2:'Switches'!$K$60&amp;" "," "&amp;D259&amp;" "),Switches!$K$2:'Switches'!$K$60),"")</f>
        <v/>
      </c>
      <c r="V259" t="str">
        <f>IFERROR(LOOKUP(,-SEARCH(" "&amp;Switches!$L$2:'Switches'!$L$1000&amp;" "," "&amp;F259&amp;" "),Switches!$L$2:'Switches'!$L$1000),"")</f>
        <v/>
      </c>
      <c r="W259" t="str">
        <f>IFERROR(LOOKUP(,-SEARCH(" "&amp;Switches!$M$2:'Switches'!$M$1000&amp;" "," "&amp;L259&amp;" "),Switches!$M$2:'Switches'!$M$1000),"")</f>
        <v/>
      </c>
      <c r="X259">
        <v>9.5000000000000001E-2</v>
      </c>
      <c r="Y259">
        <f t="shared" si="88"/>
        <v>1.008</v>
      </c>
      <c r="Z259">
        <v>7.0000000000000007E-2</v>
      </c>
      <c r="AA259">
        <v>2</v>
      </c>
      <c r="AB259">
        <v>2</v>
      </c>
      <c r="AC259">
        <v>0</v>
      </c>
    </row>
    <row r="260" spans="1:29" x14ac:dyDescent="0.25">
      <c r="A260" s="1" t="s">
        <v>522</v>
      </c>
      <c r="B260" s="1" t="s">
        <v>672</v>
      </c>
      <c r="C260" t="str">
        <f t="shared" si="82"/>
        <v>1008 21W Medium 5 DEG</v>
      </c>
      <c r="D260" t="str">
        <f t="shared" si="83"/>
        <v>21W Medium 5 DEG</v>
      </c>
      <c r="E260" t="str">
        <f t="shared" si="84"/>
        <v>21W 5 DEG</v>
      </c>
      <c r="F260" t="str">
        <f t="shared" si="80"/>
        <v>21W 5 DEG</v>
      </c>
      <c r="G260" t="str">
        <f t="shared" si="81"/>
        <v>21W</v>
      </c>
      <c r="H260" t="str">
        <f t="shared" ref="H260:H323" si="93">IFERROR(REPLACE(G260,SEARCH("W",G260),1,"Вт"), G260)</f>
        <v>21Вт</v>
      </c>
      <c r="I260" t="str">
        <f t="shared" si="90"/>
        <v>21</v>
      </c>
      <c r="J260" t="str">
        <f t="shared" si="92"/>
        <v>21</v>
      </c>
      <c r="K260" t="str">
        <f t="shared" si="85"/>
        <v>P866782</v>
      </c>
      <c r="L260" t="str">
        <f>LOOKUP(,-SEARCH(" "&amp;Switches!$A$2:'Switches'!$A$1000&amp;" "," "&amp;TRIM(B260)&amp;" "),Switches!$A$2:'Switches'!$A$1000)</f>
        <v>Osio Line</v>
      </c>
      <c r="M260">
        <f>IFERROR(LOOKUP(,-SEARCH(" "&amp;Switches!$B$2:'Switches'!$B$1000&amp;" "," "&amp;C260&amp;" "),Switches!$B$2:'Switches'!$B$1000), "")</f>
        <v>1008</v>
      </c>
      <c r="N260" t="str">
        <f>LOOKUP(,-SEARCH(" "&amp;Switches!$C$2:'Switches'!$C$1000&amp;" "," "&amp;TRIM(B260)&amp;" "),Switches!$C$2:'Switches'!$C$1000)</f>
        <v>Medium</v>
      </c>
      <c r="O260" t="str">
        <f t="shared" si="86"/>
        <v>Medium-5 DEG.ies</v>
      </c>
      <c r="P260">
        <v>3000</v>
      </c>
      <c r="Q260">
        <f t="shared" si="87"/>
        <v>18</v>
      </c>
      <c r="R260" s="7" t="str">
        <f t="shared" si="91"/>
        <v>21</v>
      </c>
      <c r="S260">
        <v>110</v>
      </c>
      <c r="T260">
        <f t="shared" si="89"/>
        <v>1980</v>
      </c>
      <c r="U260" t="str">
        <f>IF(ISTEXT(LOOKUP(,-SEARCH(" "&amp;Switches!$K$2:'Switches'!$K$60&amp;" "," "&amp;D260&amp;" "),Switches!$K$2:'Switches'!$K$60)), LOOKUP(,-SEARCH(" "&amp;Switches!$K$2:'Switches'!$K$60&amp;" "," "&amp;D260&amp;" "),Switches!$K$2:'Switches'!$K$60),"")</f>
        <v/>
      </c>
      <c r="V260" t="str">
        <f>IFERROR(LOOKUP(,-SEARCH(" "&amp;Switches!$L$2:'Switches'!$L$1000&amp;" "," "&amp;F260&amp;" "),Switches!$L$2:'Switches'!$L$1000),"")</f>
        <v>5 DEG</v>
      </c>
      <c r="W260" t="str">
        <f>IFERROR(LOOKUP(,-SEARCH(" "&amp;Switches!$M$2:'Switches'!$M$1000&amp;" "," "&amp;L260&amp;" "),Switches!$M$2:'Switches'!$M$1000),"")</f>
        <v/>
      </c>
      <c r="X260">
        <v>9.5000000000000001E-2</v>
      </c>
      <c r="Y260">
        <f t="shared" si="88"/>
        <v>1.008</v>
      </c>
      <c r="Z260">
        <v>7.0000000000000007E-2</v>
      </c>
      <c r="AA260">
        <v>2</v>
      </c>
      <c r="AB260">
        <v>2</v>
      </c>
      <c r="AC260">
        <v>0</v>
      </c>
    </row>
    <row r="261" spans="1:29" x14ac:dyDescent="0.25">
      <c r="A261" s="1" t="s">
        <v>520</v>
      </c>
      <c r="B261" s="1" t="s">
        <v>521</v>
      </c>
      <c r="C261" t="str">
        <f t="shared" si="82"/>
        <v>1008 21W Medium</v>
      </c>
      <c r="D261" t="str">
        <f t="shared" si="83"/>
        <v>21W Medium</v>
      </c>
      <c r="E261" t="str">
        <f t="shared" si="84"/>
        <v>21W</v>
      </c>
      <c r="F261" t="str">
        <f t="shared" si="80"/>
        <v>21W</v>
      </c>
      <c r="G261" t="str">
        <f t="shared" si="81"/>
        <v>21W</v>
      </c>
      <c r="H261" t="str">
        <f t="shared" si="93"/>
        <v>21Вт</v>
      </c>
      <c r="I261" t="str">
        <f t="shared" si="90"/>
        <v>21</v>
      </c>
      <c r="J261" t="str">
        <f t="shared" si="92"/>
        <v>21</v>
      </c>
      <c r="K261" t="str">
        <f t="shared" si="85"/>
        <v>P866782</v>
      </c>
      <c r="L261" t="str">
        <f>LOOKUP(,-SEARCH(" "&amp;Switches!$A$2:'Switches'!$A$1000&amp;" "," "&amp;TRIM(B261)&amp;" "),Switches!$A$2:'Switches'!$A$1000)</f>
        <v>Osio Line</v>
      </c>
      <c r="M261">
        <f>IFERROR(LOOKUP(,-SEARCH(" "&amp;Switches!$B$2:'Switches'!$B$1000&amp;" "," "&amp;C261&amp;" "),Switches!$B$2:'Switches'!$B$1000), "")</f>
        <v>1008</v>
      </c>
      <c r="N261" t="str">
        <f>LOOKUP(,-SEARCH(" "&amp;Switches!$C$2:'Switches'!$C$1000&amp;" "," "&amp;TRIM(B261)&amp;" "),Switches!$C$2:'Switches'!$C$1000)</f>
        <v>Medium</v>
      </c>
      <c r="O261" t="str">
        <f t="shared" si="86"/>
        <v>Medium.ies</v>
      </c>
      <c r="P261">
        <v>3000</v>
      </c>
      <c r="Q261">
        <f t="shared" si="87"/>
        <v>18</v>
      </c>
      <c r="R261" s="7" t="str">
        <f t="shared" si="91"/>
        <v>21</v>
      </c>
      <c r="S261">
        <v>110</v>
      </c>
      <c r="T261">
        <f t="shared" si="89"/>
        <v>1980</v>
      </c>
      <c r="U261" t="str">
        <f>IF(ISTEXT(LOOKUP(,-SEARCH(" "&amp;Switches!$K$2:'Switches'!$K$60&amp;" "," "&amp;D261&amp;" "),Switches!$K$2:'Switches'!$K$60)), LOOKUP(,-SEARCH(" "&amp;Switches!$K$2:'Switches'!$K$60&amp;" "," "&amp;D261&amp;" "),Switches!$K$2:'Switches'!$K$60),"")</f>
        <v/>
      </c>
      <c r="V261" t="str">
        <f>IFERROR(LOOKUP(,-SEARCH(" "&amp;Switches!$L$2:'Switches'!$L$1000&amp;" "," "&amp;F261&amp;" "),Switches!$L$2:'Switches'!$L$1000),"")</f>
        <v/>
      </c>
      <c r="W261" t="str">
        <f>IFERROR(LOOKUP(,-SEARCH(" "&amp;Switches!$M$2:'Switches'!$M$1000&amp;" "," "&amp;L261&amp;" "),Switches!$M$2:'Switches'!$M$1000),"")</f>
        <v/>
      </c>
      <c r="X261">
        <v>9.5000000000000001E-2</v>
      </c>
      <c r="Y261">
        <f t="shared" si="88"/>
        <v>1.008</v>
      </c>
      <c r="Z261">
        <v>7.0000000000000007E-2</v>
      </c>
      <c r="AA261">
        <v>2</v>
      </c>
      <c r="AB261">
        <v>2</v>
      </c>
      <c r="AC261">
        <v>0</v>
      </c>
    </row>
    <row r="262" spans="1:29" x14ac:dyDescent="0.25">
      <c r="A262" s="1" t="s">
        <v>519</v>
      </c>
      <c r="B262" s="1" t="s">
        <v>673</v>
      </c>
      <c r="C262" t="str">
        <f t="shared" si="82"/>
        <v>1008 21W Spot 5 DEG</v>
      </c>
      <c r="D262" t="str">
        <f t="shared" si="83"/>
        <v>21W Spot 5 DEG</v>
      </c>
      <c r="E262" t="str">
        <f t="shared" si="84"/>
        <v>21W 5 DEG</v>
      </c>
      <c r="F262" t="str">
        <f t="shared" si="80"/>
        <v>21W 5 DEG</v>
      </c>
      <c r="G262" t="str">
        <f t="shared" si="81"/>
        <v>21W</v>
      </c>
      <c r="H262" t="str">
        <f t="shared" si="93"/>
        <v>21Вт</v>
      </c>
      <c r="I262" t="str">
        <f t="shared" si="90"/>
        <v>21</v>
      </c>
      <c r="J262" t="str">
        <f t="shared" si="92"/>
        <v>21</v>
      </c>
      <c r="K262" t="str">
        <f t="shared" si="85"/>
        <v>P866781</v>
      </c>
      <c r="L262" t="str">
        <f>LOOKUP(,-SEARCH(" "&amp;Switches!$A$2:'Switches'!$A$1000&amp;" "," "&amp;TRIM(B262)&amp;" "),Switches!$A$2:'Switches'!$A$1000)</f>
        <v>Osio Line</v>
      </c>
      <c r="M262">
        <f>IFERROR(LOOKUP(,-SEARCH(" "&amp;Switches!$B$2:'Switches'!$B$1000&amp;" "," "&amp;C262&amp;" "),Switches!$B$2:'Switches'!$B$1000), "")</f>
        <v>1008</v>
      </c>
      <c r="N262" t="str">
        <f>LOOKUP(,-SEARCH(" "&amp;Switches!$C$2:'Switches'!$C$1000&amp;" "," "&amp;TRIM(B262)&amp;" "),Switches!$C$2:'Switches'!$C$1000)</f>
        <v>Spot</v>
      </c>
      <c r="O262" t="str">
        <f t="shared" si="86"/>
        <v>Spot-5 DEG.ies</v>
      </c>
      <c r="P262">
        <v>3000</v>
      </c>
      <c r="Q262">
        <f t="shared" si="87"/>
        <v>18</v>
      </c>
      <c r="R262" s="7" t="str">
        <f t="shared" si="91"/>
        <v>21</v>
      </c>
      <c r="S262">
        <v>110</v>
      </c>
      <c r="T262">
        <f t="shared" si="89"/>
        <v>1980</v>
      </c>
      <c r="U262" t="str">
        <f>IF(ISTEXT(LOOKUP(,-SEARCH(" "&amp;Switches!$K$2:'Switches'!$K$60&amp;" "," "&amp;D262&amp;" "),Switches!$K$2:'Switches'!$K$60)), LOOKUP(,-SEARCH(" "&amp;Switches!$K$2:'Switches'!$K$60&amp;" "," "&amp;D262&amp;" "),Switches!$K$2:'Switches'!$K$60),"")</f>
        <v/>
      </c>
      <c r="V262" t="str">
        <f>IFERROR(LOOKUP(,-SEARCH(" "&amp;Switches!$L$2:'Switches'!$L$1000&amp;" "," "&amp;F262&amp;" "),Switches!$L$2:'Switches'!$L$1000),"")</f>
        <v>5 DEG</v>
      </c>
      <c r="W262" t="str">
        <f>IFERROR(LOOKUP(,-SEARCH(" "&amp;Switches!$M$2:'Switches'!$M$1000&amp;" "," "&amp;L262&amp;" "),Switches!$M$2:'Switches'!$M$1000),"")</f>
        <v/>
      </c>
      <c r="X262">
        <v>9.5000000000000001E-2</v>
      </c>
      <c r="Y262">
        <f t="shared" si="88"/>
        <v>1.008</v>
      </c>
      <c r="Z262">
        <v>7.0000000000000007E-2</v>
      </c>
      <c r="AA262">
        <v>2</v>
      </c>
      <c r="AB262">
        <v>2</v>
      </c>
      <c r="AC262">
        <v>0</v>
      </c>
    </row>
    <row r="263" spans="1:29" x14ac:dyDescent="0.25">
      <c r="A263" s="1" t="s">
        <v>517</v>
      </c>
      <c r="B263" s="1" t="s">
        <v>518</v>
      </c>
      <c r="C263" t="str">
        <f t="shared" si="82"/>
        <v>1008 21W Spot</v>
      </c>
      <c r="D263" t="str">
        <f t="shared" si="83"/>
        <v>21W Spot</v>
      </c>
      <c r="E263" t="str">
        <f t="shared" si="84"/>
        <v>21W</v>
      </c>
      <c r="F263" t="str">
        <f t="shared" si="80"/>
        <v>21W</v>
      </c>
      <c r="G263" t="str">
        <f t="shared" si="81"/>
        <v>21W</v>
      </c>
      <c r="H263" t="str">
        <f t="shared" si="93"/>
        <v>21Вт</v>
      </c>
      <c r="I263" t="str">
        <f t="shared" si="90"/>
        <v>21</v>
      </c>
      <c r="J263" t="str">
        <f t="shared" si="92"/>
        <v>21</v>
      </c>
      <c r="K263" t="str">
        <f t="shared" si="85"/>
        <v>P866781</v>
      </c>
      <c r="L263" t="str">
        <f>LOOKUP(,-SEARCH(" "&amp;Switches!$A$2:'Switches'!$A$1000&amp;" "," "&amp;TRIM(B263)&amp;" "),Switches!$A$2:'Switches'!$A$1000)</f>
        <v>Osio Line</v>
      </c>
      <c r="M263">
        <f>IFERROR(LOOKUP(,-SEARCH(" "&amp;Switches!$B$2:'Switches'!$B$1000&amp;" "," "&amp;C263&amp;" "),Switches!$B$2:'Switches'!$B$1000), "")</f>
        <v>1008</v>
      </c>
      <c r="N263" t="str">
        <f>LOOKUP(,-SEARCH(" "&amp;Switches!$C$2:'Switches'!$C$1000&amp;" "," "&amp;TRIM(B263)&amp;" "),Switches!$C$2:'Switches'!$C$1000)</f>
        <v>Spot</v>
      </c>
      <c r="O263" t="str">
        <f t="shared" si="86"/>
        <v>Spot.ies</v>
      </c>
      <c r="P263">
        <v>3000</v>
      </c>
      <c r="Q263">
        <f t="shared" si="87"/>
        <v>18</v>
      </c>
      <c r="R263" s="7" t="str">
        <f t="shared" si="91"/>
        <v>21</v>
      </c>
      <c r="S263">
        <v>110</v>
      </c>
      <c r="T263">
        <f t="shared" si="89"/>
        <v>1980</v>
      </c>
      <c r="U263" t="str">
        <f>IF(ISTEXT(LOOKUP(,-SEARCH(" "&amp;Switches!$K$2:'Switches'!$K$60&amp;" "," "&amp;D263&amp;" "),Switches!$K$2:'Switches'!$K$60)), LOOKUP(,-SEARCH(" "&amp;Switches!$K$2:'Switches'!$K$60&amp;" "," "&amp;D263&amp;" "),Switches!$K$2:'Switches'!$K$60),"")</f>
        <v/>
      </c>
      <c r="V263" t="str">
        <f>IFERROR(LOOKUP(,-SEARCH(" "&amp;Switches!$L$2:'Switches'!$L$1000&amp;" "," "&amp;F263&amp;" "),Switches!$L$2:'Switches'!$L$1000),"")</f>
        <v/>
      </c>
      <c r="W263" t="str">
        <f>IFERROR(LOOKUP(,-SEARCH(" "&amp;Switches!$M$2:'Switches'!$M$1000&amp;" "," "&amp;L263&amp;" "),Switches!$M$2:'Switches'!$M$1000),"")</f>
        <v/>
      </c>
      <c r="X263">
        <v>9.5000000000000001E-2</v>
      </c>
      <c r="Y263">
        <f t="shared" si="88"/>
        <v>1.008</v>
      </c>
      <c r="Z263">
        <v>7.0000000000000007E-2</v>
      </c>
      <c r="AA263">
        <v>2</v>
      </c>
      <c r="AB263">
        <v>2</v>
      </c>
      <c r="AC263">
        <v>0</v>
      </c>
    </row>
    <row r="264" spans="1:29" x14ac:dyDescent="0.25">
      <c r="A264" s="1" t="s">
        <v>516</v>
      </c>
      <c r="B264" s="1" t="s">
        <v>674</v>
      </c>
      <c r="C264" t="str">
        <f t="shared" si="82"/>
        <v>708 14W Diffuse 5 DEG</v>
      </c>
      <c r="D264" t="str">
        <f t="shared" si="83"/>
        <v>14W Diffuse 5 DEG</v>
      </c>
      <c r="E264" t="str">
        <f t="shared" si="84"/>
        <v>14W 5 DEG</v>
      </c>
      <c r="F264" t="str">
        <f t="shared" si="80"/>
        <v>14W 5 DEG</v>
      </c>
      <c r="G264" t="str">
        <f t="shared" si="81"/>
        <v>14W</v>
      </c>
      <c r="H264" t="str">
        <f t="shared" si="93"/>
        <v>14Вт</v>
      </c>
      <c r="I264" t="str">
        <f t="shared" si="90"/>
        <v>14</v>
      </c>
      <c r="J264" t="str">
        <f t="shared" si="92"/>
        <v>14</v>
      </c>
      <c r="K264" t="str">
        <f t="shared" si="85"/>
        <v>P866780</v>
      </c>
      <c r="L264" t="str">
        <f>LOOKUP(,-SEARCH(" "&amp;Switches!$A$2:'Switches'!$A$1000&amp;" "," "&amp;TRIM(B264)&amp;" "),Switches!$A$2:'Switches'!$A$1000)</f>
        <v>Osio Line</v>
      </c>
      <c r="M264">
        <f>IFERROR(LOOKUP(,-SEARCH(" "&amp;Switches!$B$2:'Switches'!$B$1000&amp;" "," "&amp;C264&amp;" "),Switches!$B$2:'Switches'!$B$1000), "")</f>
        <v>708</v>
      </c>
      <c r="N264" t="str">
        <f>LOOKUP(,-SEARCH(" "&amp;Switches!$C$2:'Switches'!$C$1000&amp;" "," "&amp;TRIM(B264)&amp;" "),Switches!$C$2:'Switches'!$C$1000)</f>
        <v>Diffuse</v>
      </c>
      <c r="O264" t="str">
        <f t="shared" si="86"/>
        <v>Diffuse-5 DEG.ies</v>
      </c>
      <c r="P264">
        <v>3000</v>
      </c>
      <c r="Q264">
        <f t="shared" si="87"/>
        <v>12</v>
      </c>
      <c r="R264" s="7" t="str">
        <f t="shared" si="91"/>
        <v>14</v>
      </c>
      <c r="S264">
        <v>110</v>
      </c>
      <c r="T264">
        <f t="shared" si="89"/>
        <v>1320</v>
      </c>
      <c r="U264" t="str">
        <f>IF(ISTEXT(LOOKUP(,-SEARCH(" "&amp;Switches!$K$2:'Switches'!$K$60&amp;" "," "&amp;D264&amp;" "),Switches!$K$2:'Switches'!$K$60)), LOOKUP(,-SEARCH(" "&amp;Switches!$K$2:'Switches'!$K$60&amp;" "," "&amp;D264&amp;" "),Switches!$K$2:'Switches'!$K$60),"")</f>
        <v/>
      </c>
      <c r="V264" t="str">
        <f>IFERROR(LOOKUP(,-SEARCH(" "&amp;Switches!$L$2:'Switches'!$L$1000&amp;" "," "&amp;F264&amp;" "),Switches!$L$2:'Switches'!$L$1000),"")</f>
        <v>5 DEG</v>
      </c>
      <c r="W264" t="str">
        <f>IFERROR(LOOKUP(,-SEARCH(" "&amp;Switches!$M$2:'Switches'!$M$1000&amp;" "," "&amp;L264&amp;" "),Switches!$M$2:'Switches'!$M$1000),"")</f>
        <v/>
      </c>
      <c r="X264">
        <v>9.5000000000000001E-2</v>
      </c>
      <c r="Y264">
        <f t="shared" si="88"/>
        <v>0.70799999999999996</v>
      </c>
      <c r="Z264">
        <v>7.0000000000000007E-2</v>
      </c>
      <c r="AA264">
        <v>2</v>
      </c>
      <c r="AB264">
        <v>2</v>
      </c>
      <c r="AC264">
        <v>0</v>
      </c>
    </row>
    <row r="265" spans="1:29" x14ac:dyDescent="0.25">
      <c r="A265" s="1" t="s">
        <v>514</v>
      </c>
      <c r="B265" s="1" t="s">
        <v>515</v>
      </c>
      <c r="C265" t="str">
        <f t="shared" si="82"/>
        <v>708 14W Diffuse</v>
      </c>
      <c r="D265" t="str">
        <f t="shared" si="83"/>
        <v>14W Diffuse</v>
      </c>
      <c r="E265" t="str">
        <f t="shared" si="84"/>
        <v>14W</v>
      </c>
      <c r="F265" t="str">
        <f t="shared" si="80"/>
        <v>14W</v>
      </c>
      <c r="G265" t="str">
        <f t="shared" si="81"/>
        <v>14W</v>
      </c>
      <c r="H265" t="str">
        <f t="shared" si="93"/>
        <v>14Вт</v>
      </c>
      <c r="I265" t="str">
        <f t="shared" si="90"/>
        <v>14</v>
      </c>
      <c r="J265" t="str">
        <f t="shared" si="92"/>
        <v>14</v>
      </c>
      <c r="K265" t="str">
        <f t="shared" si="85"/>
        <v>P866780</v>
      </c>
      <c r="L265" t="str">
        <f>LOOKUP(,-SEARCH(" "&amp;Switches!$A$2:'Switches'!$A$1000&amp;" "," "&amp;TRIM(B265)&amp;" "),Switches!$A$2:'Switches'!$A$1000)</f>
        <v>Osio Line</v>
      </c>
      <c r="M265">
        <f>IFERROR(LOOKUP(,-SEARCH(" "&amp;Switches!$B$2:'Switches'!$B$1000&amp;" "," "&amp;C265&amp;" "),Switches!$B$2:'Switches'!$B$1000), "")</f>
        <v>708</v>
      </c>
      <c r="N265" t="str">
        <f>LOOKUP(,-SEARCH(" "&amp;Switches!$C$2:'Switches'!$C$1000&amp;" "," "&amp;TRIM(B265)&amp;" "),Switches!$C$2:'Switches'!$C$1000)</f>
        <v>Diffuse</v>
      </c>
      <c r="O265" t="str">
        <f t="shared" si="86"/>
        <v>Diffuse.ies</v>
      </c>
      <c r="P265">
        <v>3000</v>
      </c>
      <c r="Q265">
        <f t="shared" si="87"/>
        <v>12</v>
      </c>
      <c r="R265" s="7" t="str">
        <f t="shared" si="91"/>
        <v>14</v>
      </c>
      <c r="S265">
        <v>110</v>
      </c>
      <c r="T265">
        <f t="shared" si="89"/>
        <v>1320</v>
      </c>
      <c r="U265" t="str">
        <f>IF(ISTEXT(LOOKUP(,-SEARCH(" "&amp;Switches!$K$2:'Switches'!$K$60&amp;" "," "&amp;D265&amp;" "),Switches!$K$2:'Switches'!$K$60)), LOOKUP(,-SEARCH(" "&amp;Switches!$K$2:'Switches'!$K$60&amp;" "," "&amp;D265&amp;" "),Switches!$K$2:'Switches'!$K$60),"")</f>
        <v/>
      </c>
      <c r="V265" t="str">
        <f>IFERROR(LOOKUP(,-SEARCH(" "&amp;Switches!$L$2:'Switches'!$L$1000&amp;" "," "&amp;F265&amp;" "),Switches!$L$2:'Switches'!$L$1000),"")</f>
        <v/>
      </c>
      <c r="W265" t="str">
        <f>IFERROR(LOOKUP(,-SEARCH(" "&amp;Switches!$M$2:'Switches'!$M$1000&amp;" "," "&amp;L265&amp;" "),Switches!$M$2:'Switches'!$M$1000),"")</f>
        <v/>
      </c>
      <c r="X265">
        <v>9.5000000000000001E-2</v>
      </c>
      <c r="Y265">
        <f t="shared" si="88"/>
        <v>0.70799999999999996</v>
      </c>
      <c r="Z265">
        <v>7.0000000000000007E-2</v>
      </c>
      <c r="AA265">
        <v>2</v>
      </c>
      <c r="AB265">
        <v>2</v>
      </c>
      <c r="AC265">
        <v>0</v>
      </c>
    </row>
    <row r="266" spans="1:29" x14ac:dyDescent="0.25">
      <c r="A266" s="1" t="s">
        <v>513</v>
      </c>
      <c r="B266" s="1" t="s">
        <v>675</v>
      </c>
      <c r="C266" t="str">
        <f t="shared" si="82"/>
        <v>708 14W Elliptical 5 DEG</v>
      </c>
      <c r="D266" t="str">
        <f t="shared" si="83"/>
        <v>14W Elliptical 5 DEG</v>
      </c>
      <c r="E266" t="str">
        <f t="shared" si="84"/>
        <v>14W 5 DEG</v>
      </c>
      <c r="F266" t="str">
        <f t="shared" si="80"/>
        <v>14W 5 DEG</v>
      </c>
      <c r="G266" t="str">
        <f t="shared" si="81"/>
        <v>14W</v>
      </c>
      <c r="H266" t="str">
        <f t="shared" si="93"/>
        <v>14Вт</v>
      </c>
      <c r="I266" t="str">
        <f t="shared" si="90"/>
        <v>14</v>
      </c>
      <c r="J266" t="str">
        <f t="shared" si="92"/>
        <v>14</v>
      </c>
      <c r="K266" t="str">
        <f t="shared" si="85"/>
        <v>P866779</v>
      </c>
      <c r="L266" t="str">
        <f>LOOKUP(,-SEARCH(" "&amp;Switches!$A$2:'Switches'!$A$1000&amp;" "," "&amp;TRIM(B266)&amp;" "),Switches!$A$2:'Switches'!$A$1000)</f>
        <v>Osio Line</v>
      </c>
      <c r="M266">
        <f>IFERROR(LOOKUP(,-SEARCH(" "&amp;Switches!$B$2:'Switches'!$B$1000&amp;" "," "&amp;C266&amp;" "),Switches!$B$2:'Switches'!$B$1000), "")</f>
        <v>708</v>
      </c>
      <c r="N266" t="str">
        <f>LOOKUP(,-SEARCH(" "&amp;Switches!$C$2:'Switches'!$C$1000&amp;" "," "&amp;TRIM(B266)&amp;" "),Switches!$C$2:'Switches'!$C$1000)</f>
        <v>Elliptical</v>
      </c>
      <c r="O266" t="str">
        <f t="shared" si="86"/>
        <v>Elliptical-5 DEG.ies</v>
      </c>
      <c r="P266">
        <v>3000</v>
      </c>
      <c r="Q266">
        <f t="shared" si="87"/>
        <v>12</v>
      </c>
      <c r="R266" s="7" t="str">
        <f t="shared" si="91"/>
        <v>14</v>
      </c>
      <c r="S266">
        <v>110</v>
      </c>
      <c r="T266">
        <f t="shared" si="89"/>
        <v>1320</v>
      </c>
      <c r="U266" t="str">
        <f>IF(ISTEXT(LOOKUP(,-SEARCH(" "&amp;Switches!$K$2:'Switches'!$K$60&amp;" "," "&amp;D266&amp;" "),Switches!$K$2:'Switches'!$K$60)), LOOKUP(,-SEARCH(" "&amp;Switches!$K$2:'Switches'!$K$60&amp;" "," "&amp;D266&amp;" "),Switches!$K$2:'Switches'!$K$60),"")</f>
        <v/>
      </c>
      <c r="V266" t="str">
        <f>IFERROR(LOOKUP(,-SEARCH(" "&amp;Switches!$L$2:'Switches'!$L$1000&amp;" "," "&amp;F266&amp;" "),Switches!$L$2:'Switches'!$L$1000),"")</f>
        <v>5 DEG</v>
      </c>
      <c r="W266" t="str">
        <f>IFERROR(LOOKUP(,-SEARCH(" "&amp;Switches!$M$2:'Switches'!$M$1000&amp;" "," "&amp;L266&amp;" "),Switches!$M$2:'Switches'!$M$1000),"")</f>
        <v/>
      </c>
      <c r="X266">
        <v>9.5000000000000001E-2</v>
      </c>
      <c r="Y266">
        <f t="shared" si="88"/>
        <v>0.70799999999999996</v>
      </c>
      <c r="Z266">
        <v>7.0000000000000007E-2</v>
      </c>
      <c r="AA266">
        <v>2</v>
      </c>
      <c r="AB266">
        <v>2</v>
      </c>
      <c r="AC266">
        <v>0</v>
      </c>
    </row>
    <row r="267" spans="1:29" x14ac:dyDescent="0.25">
      <c r="A267" s="1" t="s">
        <v>511</v>
      </c>
      <c r="B267" s="1" t="s">
        <v>512</v>
      </c>
      <c r="C267" t="str">
        <f t="shared" si="82"/>
        <v>708 14W Elliptical</v>
      </c>
      <c r="D267" t="str">
        <f t="shared" si="83"/>
        <v>14W Elliptical</v>
      </c>
      <c r="E267" t="str">
        <f t="shared" si="84"/>
        <v>14W</v>
      </c>
      <c r="F267" t="str">
        <f t="shared" si="80"/>
        <v>14W</v>
      </c>
      <c r="G267" t="str">
        <f t="shared" si="81"/>
        <v>14W</v>
      </c>
      <c r="H267" t="str">
        <f t="shared" si="93"/>
        <v>14Вт</v>
      </c>
      <c r="I267" t="str">
        <f t="shared" si="90"/>
        <v>14</v>
      </c>
      <c r="J267" t="str">
        <f t="shared" si="92"/>
        <v>14</v>
      </c>
      <c r="K267" t="str">
        <f t="shared" si="85"/>
        <v>P866779</v>
      </c>
      <c r="L267" t="str">
        <f>LOOKUP(,-SEARCH(" "&amp;Switches!$A$2:'Switches'!$A$1000&amp;" "," "&amp;TRIM(B267)&amp;" "),Switches!$A$2:'Switches'!$A$1000)</f>
        <v>Osio Line</v>
      </c>
      <c r="M267">
        <f>IFERROR(LOOKUP(,-SEARCH(" "&amp;Switches!$B$2:'Switches'!$B$1000&amp;" "," "&amp;C267&amp;" "),Switches!$B$2:'Switches'!$B$1000), "")</f>
        <v>708</v>
      </c>
      <c r="N267" t="str">
        <f>LOOKUP(,-SEARCH(" "&amp;Switches!$C$2:'Switches'!$C$1000&amp;" "," "&amp;TRIM(B267)&amp;" "),Switches!$C$2:'Switches'!$C$1000)</f>
        <v>Elliptical</v>
      </c>
      <c r="O267" t="str">
        <f t="shared" si="86"/>
        <v>Elliptical.ies</v>
      </c>
      <c r="P267">
        <v>3000</v>
      </c>
      <c r="Q267">
        <f t="shared" si="87"/>
        <v>12</v>
      </c>
      <c r="R267" s="7" t="str">
        <f t="shared" si="91"/>
        <v>14</v>
      </c>
      <c r="S267">
        <v>110</v>
      </c>
      <c r="T267">
        <f t="shared" si="89"/>
        <v>1320</v>
      </c>
      <c r="U267" t="str">
        <f>IF(ISTEXT(LOOKUP(,-SEARCH(" "&amp;Switches!$K$2:'Switches'!$K$60&amp;" "," "&amp;D267&amp;" "),Switches!$K$2:'Switches'!$K$60)), LOOKUP(,-SEARCH(" "&amp;Switches!$K$2:'Switches'!$K$60&amp;" "," "&amp;D267&amp;" "),Switches!$K$2:'Switches'!$K$60),"")</f>
        <v/>
      </c>
      <c r="V267" t="str">
        <f>IFERROR(LOOKUP(,-SEARCH(" "&amp;Switches!$L$2:'Switches'!$L$1000&amp;" "," "&amp;F267&amp;" "),Switches!$L$2:'Switches'!$L$1000),"")</f>
        <v/>
      </c>
      <c r="W267" t="str">
        <f>IFERROR(LOOKUP(,-SEARCH(" "&amp;Switches!$M$2:'Switches'!$M$1000&amp;" "," "&amp;L267&amp;" "),Switches!$M$2:'Switches'!$M$1000),"")</f>
        <v/>
      </c>
      <c r="X267">
        <v>9.5000000000000001E-2</v>
      </c>
      <c r="Y267">
        <f t="shared" si="88"/>
        <v>0.70799999999999996</v>
      </c>
      <c r="Z267">
        <v>7.0000000000000007E-2</v>
      </c>
      <c r="AA267">
        <v>2</v>
      </c>
      <c r="AB267">
        <v>2</v>
      </c>
      <c r="AC267">
        <v>0</v>
      </c>
    </row>
    <row r="268" spans="1:29" x14ac:dyDescent="0.25">
      <c r="A268" s="1" t="s">
        <v>510</v>
      </c>
      <c r="B268" s="1" t="s">
        <v>676</v>
      </c>
      <c r="C268" t="str">
        <f t="shared" si="82"/>
        <v>708 14W Flood 5 DEG</v>
      </c>
      <c r="D268" t="str">
        <f t="shared" si="83"/>
        <v>14W Flood 5 DEG</v>
      </c>
      <c r="E268" t="str">
        <f t="shared" si="84"/>
        <v>14W 5 DEG</v>
      </c>
      <c r="F268" t="str">
        <f t="shared" si="80"/>
        <v>14W 5 DEG</v>
      </c>
      <c r="G268" t="str">
        <f t="shared" si="81"/>
        <v>14W</v>
      </c>
      <c r="H268" t="str">
        <f t="shared" si="93"/>
        <v>14Вт</v>
      </c>
      <c r="I268" t="str">
        <f t="shared" si="90"/>
        <v>14</v>
      </c>
      <c r="J268" t="str">
        <f t="shared" si="92"/>
        <v>14</v>
      </c>
      <c r="K268" t="str">
        <f t="shared" si="85"/>
        <v>P866778</v>
      </c>
      <c r="L268" t="str">
        <f>LOOKUP(,-SEARCH(" "&amp;Switches!$A$2:'Switches'!$A$1000&amp;" "," "&amp;TRIM(B268)&amp;" "),Switches!$A$2:'Switches'!$A$1000)</f>
        <v>Osio Line</v>
      </c>
      <c r="M268">
        <f>IFERROR(LOOKUP(,-SEARCH(" "&amp;Switches!$B$2:'Switches'!$B$1000&amp;" "," "&amp;C268&amp;" "),Switches!$B$2:'Switches'!$B$1000), "")</f>
        <v>708</v>
      </c>
      <c r="N268" t="str">
        <f>LOOKUP(,-SEARCH(" "&amp;Switches!$C$2:'Switches'!$C$1000&amp;" "," "&amp;TRIM(B268)&amp;" "),Switches!$C$2:'Switches'!$C$1000)</f>
        <v>Flood</v>
      </c>
      <c r="O268" t="str">
        <f t="shared" si="86"/>
        <v>Flood-5 DEG.ies</v>
      </c>
      <c r="P268">
        <v>3000</v>
      </c>
      <c r="Q268">
        <f t="shared" si="87"/>
        <v>12</v>
      </c>
      <c r="R268" s="7" t="str">
        <f t="shared" si="91"/>
        <v>14</v>
      </c>
      <c r="S268">
        <v>110</v>
      </c>
      <c r="T268">
        <f t="shared" si="89"/>
        <v>1320</v>
      </c>
      <c r="U268" t="str">
        <f>IF(ISTEXT(LOOKUP(,-SEARCH(" "&amp;Switches!$K$2:'Switches'!$K$60&amp;" "," "&amp;D268&amp;" "),Switches!$K$2:'Switches'!$K$60)), LOOKUP(,-SEARCH(" "&amp;Switches!$K$2:'Switches'!$K$60&amp;" "," "&amp;D268&amp;" "),Switches!$K$2:'Switches'!$K$60),"")</f>
        <v/>
      </c>
      <c r="V268" t="str">
        <f>IFERROR(LOOKUP(,-SEARCH(" "&amp;Switches!$L$2:'Switches'!$L$1000&amp;" "," "&amp;F268&amp;" "),Switches!$L$2:'Switches'!$L$1000),"")</f>
        <v>5 DEG</v>
      </c>
      <c r="W268" t="str">
        <f>IFERROR(LOOKUP(,-SEARCH(" "&amp;Switches!$M$2:'Switches'!$M$1000&amp;" "," "&amp;L268&amp;" "),Switches!$M$2:'Switches'!$M$1000),"")</f>
        <v/>
      </c>
      <c r="X268">
        <v>9.5000000000000001E-2</v>
      </c>
      <c r="Y268">
        <f t="shared" si="88"/>
        <v>0.70799999999999996</v>
      </c>
      <c r="Z268">
        <v>7.0000000000000007E-2</v>
      </c>
      <c r="AA268">
        <v>2</v>
      </c>
      <c r="AB268">
        <v>2</v>
      </c>
      <c r="AC268">
        <v>0</v>
      </c>
    </row>
    <row r="269" spans="1:29" x14ac:dyDescent="0.25">
      <c r="A269" s="1" t="s">
        <v>508</v>
      </c>
      <c r="B269" s="1" t="s">
        <v>509</v>
      </c>
      <c r="C269" t="str">
        <f t="shared" si="82"/>
        <v>708 14W Flood</v>
      </c>
      <c r="D269" t="str">
        <f t="shared" si="83"/>
        <v>14W Flood</v>
      </c>
      <c r="E269" t="str">
        <f t="shared" si="84"/>
        <v>14W</v>
      </c>
      <c r="F269" t="str">
        <f t="shared" si="80"/>
        <v>14W</v>
      </c>
      <c r="G269" t="str">
        <f t="shared" si="81"/>
        <v>14W</v>
      </c>
      <c r="H269" t="str">
        <f t="shared" si="93"/>
        <v>14Вт</v>
      </c>
      <c r="I269" t="str">
        <f t="shared" si="90"/>
        <v>14</v>
      </c>
      <c r="J269" t="str">
        <f t="shared" si="92"/>
        <v>14</v>
      </c>
      <c r="K269" t="str">
        <f t="shared" si="85"/>
        <v>P866778</v>
      </c>
      <c r="L269" t="str">
        <f>LOOKUP(,-SEARCH(" "&amp;Switches!$A$2:'Switches'!$A$1000&amp;" "," "&amp;TRIM(B269)&amp;" "),Switches!$A$2:'Switches'!$A$1000)</f>
        <v>Osio Line</v>
      </c>
      <c r="M269">
        <f>IFERROR(LOOKUP(,-SEARCH(" "&amp;Switches!$B$2:'Switches'!$B$1000&amp;" "," "&amp;C269&amp;" "),Switches!$B$2:'Switches'!$B$1000), "")</f>
        <v>708</v>
      </c>
      <c r="N269" t="str">
        <f>LOOKUP(,-SEARCH(" "&amp;Switches!$C$2:'Switches'!$C$1000&amp;" "," "&amp;TRIM(B269)&amp;" "),Switches!$C$2:'Switches'!$C$1000)</f>
        <v>Flood</v>
      </c>
      <c r="O269" t="str">
        <f t="shared" si="86"/>
        <v>Flood.ies</v>
      </c>
      <c r="P269">
        <v>3000</v>
      </c>
      <c r="Q269">
        <f t="shared" si="87"/>
        <v>12</v>
      </c>
      <c r="R269" s="7" t="str">
        <f t="shared" si="91"/>
        <v>14</v>
      </c>
      <c r="S269">
        <v>110</v>
      </c>
      <c r="T269">
        <f t="shared" si="89"/>
        <v>1320</v>
      </c>
      <c r="U269" t="str">
        <f>IF(ISTEXT(LOOKUP(,-SEARCH(" "&amp;Switches!$K$2:'Switches'!$K$60&amp;" "," "&amp;D269&amp;" "),Switches!$K$2:'Switches'!$K$60)), LOOKUP(,-SEARCH(" "&amp;Switches!$K$2:'Switches'!$K$60&amp;" "," "&amp;D269&amp;" "),Switches!$K$2:'Switches'!$K$60),"")</f>
        <v/>
      </c>
      <c r="V269" t="str">
        <f>IFERROR(LOOKUP(,-SEARCH(" "&amp;Switches!$L$2:'Switches'!$L$1000&amp;" "," "&amp;F269&amp;" "),Switches!$L$2:'Switches'!$L$1000),"")</f>
        <v/>
      </c>
      <c r="W269" t="str">
        <f>IFERROR(LOOKUP(,-SEARCH(" "&amp;Switches!$M$2:'Switches'!$M$1000&amp;" "," "&amp;L269&amp;" "),Switches!$M$2:'Switches'!$M$1000),"")</f>
        <v/>
      </c>
      <c r="X269">
        <v>9.5000000000000001E-2</v>
      </c>
      <c r="Y269">
        <f t="shared" si="88"/>
        <v>0.70799999999999996</v>
      </c>
      <c r="Z269">
        <v>7.0000000000000007E-2</v>
      </c>
      <c r="AA269">
        <v>2</v>
      </c>
      <c r="AB269">
        <v>2</v>
      </c>
      <c r="AC269">
        <v>0</v>
      </c>
    </row>
    <row r="270" spans="1:29" x14ac:dyDescent="0.25">
      <c r="A270" s="1" t="s">
        <v>507</v>
      </c>
      <c r="B270" s="1" t="s">
        <v>677</v>
      </c>
      <c r="C270" t="str">
        <f t="shared" si="82"/>
        <v>708 14W Medium 5 DEG</v>
      </c>
      <c r="D270" t="str">
        <f t="shared" si="83"/>
        <v>14W Medium 5 DEG</v>
      </c>
      <c r="E270" t="str">
        <f t="shared" si="84"/>
        <v>14W 5 DEG</v>
      </c>
      <c r="F270" t="str">
        <f t="shared" si="80"/>
        <v>14W 5 DEG</v>
      </c>
      <c r="G270" t="str">
        <f t="shared" si="81"/>
        <v>14W</v>
      </c>
      <c r="H270" t="str">
        <f t="shared" si="93"/>
        <v>14Вт</v>
      </c>
      <c r="I270" t="str">
        <f t="shared" si="90"/>
        <v>14</v>
      </c>
      <c r="J270" t="str">
        <f t="shared" si="92"/>
        <v>14</v>
      </c>
      <c r="K270" t="str">
        <f t="shared" si="85"/>
        <v>P866777</v>
      </c>
      <c r="L270" t="str">
        <f>LOOKUP(,-SEARCH(" "&amp;Switches!$A$2:'Switches'!$A$1000&amp;" "," "&amp;TRIM(B270)&amp;" "),Switches!$A$2:'Switches'!$A$1000)</f>
        <v>Osio Line</v>
      </c>
      <c r="M270">
        <f>IFERROR(LOOKUP(,-SEARCH(" "&amp;Switches!$B$2:'Switches'!$B$1000&amp;" "," "&amp;C270&amp;" "),Switches!$B$2:'Switches'!$B$1000), "")</f>
        <v>708</v>
      </c>
      <c r="N270" t="str">
        <f>LOOKUP(,-SEARCH(" "&amp;Switches!$C$2:'Switches'!$C$1000&amp;" "," "&amp;TRIM(B270)&amp;" "),Switches!$C$2:'Switches'!$C$1000)</f>
        <v>Medium</v>
      </c>
      <c r="O270" t="str">
        <f t="shared" si="86"/>
        <v>Medium-5 DEG.ies</v>
      </c>
      <c r="P270">
        <v>3000</v>
      </c>
      <c r="Q270">
        <f t="shared" si="87"/>
        <v>12</v>
      </c>
      <c r="R270" s="7" t="str">
        <f t="shared" si="91"/>
        <v>14</v>
      </c>
      <c r="S270">
        <v>110</v>
      </c>
      <c r="T270">
        <f t="shared" si="89"/>
        <v>1320</v>
      </c>
      <c r="U270" t="str">
        <f>IF(ISTEXT(LOOKUP(,-SEARCH(" "&amp;Switches!$K$2:'Switches'!$K$60&amp;" "," "&amp;D270&amp;" "),Switches!$K$2:'Switches'!$K$60)), LOOKUP(,-SEARCH(" "&amp;Switches!$K$2:'Switches'!$K$60&amp;" "," "&amp;D270&amp;" "),Switches!$K$2:'Switches'!$K$60),"")</f>
        <v/>
      </c>
      <c r="V270" t="str">
        <f>IFERROR(LOOKUP(,-SEARCH(" "&amp;Switches!$L$2:'Switches'!$L$1000&amp;" "," "&amp;F270&amp;" "),Switches!$L$2:'Switches'!$L$1000),"")</f>
        <v>5 DEG</v>
      </c>
      <c r="W270" t="str">
        <f>IFERROR(LOOKUP(,-SEARCH(" "&amp;Switches!$M$2:'Switches'!$M$1000&amp;" "," "&amp;L270&amp;" "),Switches!$M$2:'Switches'!$M$1000),"")</f>
        <v/>
      </c>
      <c r="X270">
        <v>9.5000000000000001E-2</v>
      </c>
      <c r="Y270">
        <f t="shared" si="88"/>
        <v>0.70799999999999996</v>
      </c>
      <c r="Z270">
        <v>7.0000000000000007E-2</v>
      </c>
      <c r="AA270">
        <v>2</v>
      </c>
      <c r="AB270">
        <v>2</v>
      </c>
      <c r="AC270">
        <v>0</v>
      </c>
    </row>
    <row r="271" spans="1:29" x14ac:dyDescent="0.25">
      <c r="A271" s="1" t="s">
        <v>505</v>
      </c>
      <c r="B271" s="1" t="s">
        <v>506</v>
      </c>
      <c r="C271" t="str">
        <f t="shared" si="82"/>
        <v>708 14W Medium</v>
      </c>
      <c r="D271" t="str">
        <f t="shared" si="83"/>
        <v>14W Medium</v>
      </c>
      <c r="E271" t="str">
        <f t="shared" si="84"/>
        <v>14W</v>
      </c>
      <c r="F271" t="str">
        <f t="shared" si="80"/>
        <v>14W</v>
      </c>
      <c r="G271" t="str">
        <f t="shared" si="81"/>
        <v>14W</v>
      </c>
      <c r="H271" t="str">
        <f t="shared" si="93"/>
        <v>14Вт</v>
      </c>
      <c r="I271" t="str">
        <f t="shared" si="90"/>
        <v>14</v>
      </c>
      <c r="J271" t="str">
        <f t="shared" si="92"/>
        <v>14</v>
      </c>
      <c r="K271" t="str">
        <f t="shared" si="85"/>
        <v>P866777</v>
      </c>
      <c r="L271" t="str">
        <f>LOOKUP(,-SEARCH(" "&amp;Switches!$A$2:'Switches'!$A$1000&amp;" "," "&amp;TRIM(B271)&amp;" "),Switches!$A$2:'Switches'!$A$1000)</f>
        <v>Osio Line</v>
      </c>
      <c r="M271">
        <f>IFERROR(LOOKUP(,-SEARCH(" "&amp;Switches!$B$2:'Switches'!$B$1000&amp;" "," "&amp;C271&amp;" "),Switches!$B$2:'Switches'!$B$1000), "")</f>
        <v>708</v>
      </c>
      <c r="N271" t="str">
        <f>LOOKUP(,-SEARCH(" "&amp;Switches!$C$2:'Switches'!$C$1000&amp;" "," "&amp;TRIM(B271)&amp;" "),Switches!$C$2:'Switches'!$C$1000)</f>
        <v>Medium</v>
      </c>
      <c r="O271" t="str">
        <f t="shared" si="86"/>
        <v>Medium.ies</v>
      </c>
      <c r="P271">
        <v>3000</v>
      </c>
      <c r="Q271">
        <f t="shared" si="87"/>
        <v>12</v>
      </c>
      <c r="R271" s="7" t="str">
        <f t="shared" si="91"/>
        <v>14</v>
      </c>
      <c r="S271">
        <v>110</v>
      </c>
      <c r="T271">
        <f t="shared" si="89"/>
        <v>1320</v>
      </c>
      <c r="U271" t="str">
        <f>IF(ISTEXT(LOOKUP(,-SEARCH(" "&amp;Switches!$K$2:'Switches'!$K$60&amp;" "," "&amp;D271&amp;" "),Switches!$K$2:'Switches'!$K$60)), LOOKUP(,-SEARCH(" "&amp;Switches!$K$2:'Switches'!$K$60&amp;" "," "&amp;D271&amp;" "),Switches!$K$2:'Switches'!$K$60),"")</f>
        <v/>
      </c>
      <c r="V271" t="str">
        <f>IFERROR(LOOKUP(,-SEARCH(" "&amp;Switches!$L$2:'Switches'!$L$1000&amp;" "," "&amp;F271&amp;" "),Switches!$L$2:'Switches'!$L$1000),"")</f>
        <v/>
      </c>
      <c r="W271" t="str">
        <f>IFERROR(LOOKUP(,-SEARCH(" "&amp;Switches!$M$2:'Switches'!$M$1000&amp;" "," "&amp;L271&amp;" "),Switches!$M$2:'Switches'!$M$1000),"")</f>
        <v/>
      </c>
      <c r="X271">
        <v>9.5000000000000001E-2</v>
      </c>
      <c r="Y271">
        <f t="shared" si="88"/>
        <v>0.70799999999999996</v>
      </c>
      <c r="Z271">
        <v>7.0000000000000007E-2</v>
      </c>
      <c r="AA271">
        <v>2</v>
      </c>
      <c r="AB271">
        <v>2</v>
      </c>
      <c r="AC271">
        <v>0</v>
      </c>
    </row>
    <row r="272" spans="1:29" x14ac:dyDescent="0.25">
      <c r="A272" s="1" t="s">
        <v>504</v>
      </c>
      <c r="B272" s="1" t="s">
        <v>678</v>
      </c>
      <c r="C272" t="str">
        <f t="shared" si="82"/>
        <v>708 14W Spot 5 DEG</v>
      </c>
      <c r="D272" t="str">
        <f t="shared" si="83"/>
        <v>14W Spot 5 DEG</v>
      </c>
      <c r="E272" t="str">
        <f t="shared" si="84"/>
        <v>14W 5 DEG</v>
      </c>
      <c r="F272" t="str">
        <f t="shared" si="80"/>
        <v>14W 5 DEG</v>
      </c>
      <c r="G272" t="str">
        <f t="shared" si="81"/>
        <v>14W</v>
      </c>
      <c r="H272" t="str">
        <f t="shared" si="93"/>
        <v>14Вт</v>
      </c>
      <c r="I272" t="str">
        <f t="shared" si="90"/>
        <v>14</v>
      </c>
      <c r="J272" t="str">
        <f t="shared" si="92"/>
        <v>14</v>
      </c>
      <c r="K272" t="str">
        <f t="shared" si="85"/>
        <v>P866776</v>
      </c>
      <c r="L272" t="str">
        <f>LOOKUP(,-SEARCH(" "&amp;Switches!$A$2:'Switches'!$A$1000&amp;" "," "&amp;TRIM(B272)&amp;" "),Switches!$A$2:'Switches'!$A$1000)</f>
        <v>Osio Line</v>
      </c>
      <c r="M272">
        <f>IFERROR(LOOKUP(,-SEARCH(" "&amp;Switches!$B$2:'Switches'!$B$1000&amp;" "," "&amp;C272&amp;" "),Switches!$B$2:'Switches'!$B$1000), "")</f>
        <v>708</v>
      </c>
      <c r="N272" t="str">
        <f>LOOKUP(,-SEARCH(" "&amp;Switches!$C$2:'Switches'!$C$1000&amp;" "," "&amp;TRIM(B272)&amp;" "),Switches!$C$2:'Switches'!$C$1000)</f>
        <v>Spot</v>
      </c>
      <c r="O272" t="str">
        <f t="shared" si="86"/>
        <v>Spot-5 DEG.ies</v>
      </c>
      <c r="P272">
        <v>3000</v>
      </c>
      <c r="Q272">
        <f t="shared" si="87"/>
        <v>12</v>
      </c>
      <c r="R272" s="7" t="str">
        <f t="shared" si="91"/>
        <v>14</v>
      </c>
      <c r="S272">
        <v>110</v>
      </c>
      <c r="T272">
        <f t="shared" si="89"/>
        <v>1320</v>
      </c>
      <c r="U272" t="str">
        <f>IF(ISTEXT(LOOKUP(,-SEARCH(" "&amp;Switches!$K$2:'Switches'!$K$60&amp;" "," "&amp;D272&amp;" "),Switches!$K$2:'Switches'!$K$60)), LOOKUP(,-SEARCH(" "&amp;Switches!$K$2:'Switches'!$K$60&amp;" "," "&amp;D272&amp;" "),Switches!$K$2:'Switches'!$K$60),"")</f>
        <v/>
      </c>
      <c r="V272" t="str">
        <f>IFERROR(LOOKUP(,-SEARCH(" "&amp;Switches!$L$2:'Switches'!$L$1000&amp;" "," "&amp;F272&amp;" "),Switches!$L$2:'Switches'!$L$1000),"")</f>
        <v>5 DEG</v>
      </c>
      <c r="W272" t="str">
        <f>IFERROR(LOOKUP(,-SEARCH(" "&amp;Switches!$M$2:'Switches'!$M$1000&amp;" "," "&amp;L272&amp;" "),Switches!$M$2:'Switches'!$M$1000),"")</f>
        <v/>
      </c>
      <c r="X272">
        <v>9.5000000000000001E-2</v>
      </c>
      <c r="Y272">
        <f t="shared" si="88"/>
        <v>0.70799999999999996</v>
      </c>
      <c r="Z272">
        <v>7.0000000000000007E-2</v>
      </c>
      <c r="AA272">
        <v>2</v>
      </c>
      <c r="AB272">
        <v>2</v>
      </c>
      <c r="AC272">
        <v>0</v>
      </c>
    </row>
    <row r="273" spans="1:29" x14ac:dyDescent="0.25">
      <c r="A273" s="1" t="s">
        <v>502</v>
      </c>
      <c r="B273" s="1" t="s">
        <v>503</v>
      </c>
      <c r="C273" t="str">
        <f t="shared" si="82"/>
        <v>708 14W Spot</v>
      </c>
      <c r="D273" t="str">
        <f t="shared" si="83"/>
        <v>14W Spot</v>
      </c>
      <c r="E273" t="str">
        <f t="shared" si="84"/>
        <v>14W</v>
      </c>
      <c r="F273" t="str">
        <f t="shared" si="80"/>
        <v>14W</v>
      </c>
      <c r="G273" t="str">
        <f t="shared" si="81"/>
        <v>14W</v>
      </c>
      <c r="H273" t="str">
        <f t="shared" si="93"/>
        <v>14Вт</v>
      </c>
      <c r="I273" t="str">
        <f t="shared" si="90"/>
        <v>14</v>
      </c>
      <c r="J273" t="str">
        <f t="shared" si="92"/>
        <v>14</v>
      </c>
      <c r="K273" t="str">
        <f t="shared" si="85"/>
        <v>P866776</v>
      </c>
      <c r="L273" t="str">
        <f>LOOKUP(,-SEARCH(" "&amp;Switches!$A$2:'Switches'!$A$1000&amp;" "," "&amp;TRIM(B273)&amp;" "),Switches!$A$2:'Switches'!$A$1000)</f>
        <v>Osio Line</v>
      </c>
      <c r="M273">
        <f>IFERROR(LOOKUP(,-SEARCH(" "&amp;Switches!$B$2:'Switches'!$B$1000&amp;" "," "&amp;C273&amp;" "),Switches!$B$2:'Switches'!$B$1000), "")</f>
        <v>708</v>
      </c>
      <c r="N273" t="str">
        <f>LOOKUP(,-SEARCH(" "&amp;Switches!$C$2:'Switches'!$C$1000&amp;" "," "&amp;TRIM(B273)&amp;" "),Switches!$C$2:'Switches'!$C$1000)</f>
        <v>Spot</v>
      </c>
      <c r="O273" t="str">
        <f t="shared" si="86"/>
        <v>Spot.ies</v>
      </c>
      <c r="P273">
        <v>3000</v>
      </c>
      <c r="Q273">
        <f t="shared" si="87"/>
        <v>12</v>
      </c>
      <c r="R273" s="7" t="str">
        <f t="shared" si="91"/>
        <v>14</v>
      </c>
      <c r="S273">
        <v>110</v>
      </c>
      <c r="T273">
        <f t="shared" si="89"/>
        <v>1320</v>
      </c>
      <c r="U273" t="str">
        <f>IF(ISTEXT(LOOKUP(,-SEARCH(" "&amp;Switches!$K$2:'Switches'!$K$60&amp;" "," "&amp;D273&amp;" "),Switches!$K$2:'Switches'!$K$60)), LOOKUP(,-SEARCH(" "&amp;Switches!$K$2:'Switches'!$K$60&amp;" "," "&amp;D273&amp;" "),Switches!$K$2:'Switches'!$K$60),"")</f>
        <v/>
      </c>
      <c r="V273" t="str">
        <f>IFERROR(LOOKUP(,-SEARCH(" "&amp;Switches!$L$2:'Switches'!$L$1000&amp;" "," "&amp;F273&amp;" "),Switches!$L$2:'Switches'!$L$1000),"")</f>
        <v/>
      </c>
      <c r="W273" t="str">
        <f>IFERROR(LOOKUP(,-SEARCH(" "&amp;Switches!$M$2:'Switches'!$M$1000&amp;" "," "&amp;L273&amp;" "),Switches!$M$2:'Switches'!$M$1000),"")</f>
        <v/>
      </c>
      <c r="X273">
        <v>9.5000000000000001E-2</v>
      </c>
      <c r="Y273">
        <f t="shared" si="88"/>
        <v>0.70799999999999996</v>
      </c>
      <c r="Z273">
        <v>7.0000000000000007E-2</v>
      </c>
      <c r="AA273">
        <v>2</v>
      </c>
      <c r="AB273">
        <v>2</v>
      </c>
      <c r="AC273">
        <v>0</v>
      </c>
    </row>
    <row r="274" spans="1:29" x14ac:dyDescent="0.25">
      <c r="A274" s="1" t="s">
        <v>501</v>
      </c>
      <c r="B274" s="1" t="s">
        <v>679</v>
      </c>
      <c r="C274" t="str">
        <f t="shared" si="82"/>
        <v>408 7W Diffuse 5 DEG</v>
      </c>
      <c r="D274" t="str">
        <f t="shared" si="83"/>
        <v>7W Diffuse 5 DEG</v>
      </c>
      <c r="E274" t="str">
        <f t="shared" si="84"/>
        <v>7W 5 DEG</v>
      </c>
      <c r="F274" t="str">
        <f t="shared" si="80"/>
        <v>7W 5 DEG</v>
      </c>
      <c r="G274" t="str">
        <f t="shared" si="81"/>
        <v>7W</v>
      </c>
      <c r="H274" t="str">
        <f t="shared" si="93"/>
        <v>7Вт</v>
      </c>
      <c r="I274" t="str">
        <f t="shared" si="90"/>
        <v>7</v>
      </c>
      <c r="J274" t="str">
        <f t="shared" si="92"/>
        <v>7</v>
      </c>
      <c r="K274" t="str">
        <f t="shared" si="85"/>
        <v>P866775</v>
      </c>
      <c r="L274" t="str">
        <f>LOOKUP(,-SEARCH(" "&amp;Switches!$A$2:'Switches'!$A$1000&amp;" "," "&amp;TRIM(B274)&amp;" "),Switches!$A$2:'Switches'!$A$1000)</f>
        <v>Osio Line</v>
      </c>
      <c r="M274">
        <f>IFERROR(LOOKUP(,-SEARCH(" "&amp;Switches!$B$2:'Switches'!$B$1000&amp;" "," "&amp;C274&amp;" "),Switches!$B$2:'Switches'!$B$1000), "")</f>
        <v>408</v>
      </c>
      <c r="N274" t="str">
        <f>LOOKUP(,-SEARCH(" "&amp;Switches!$C$2:'Switches'!$C$1000&amp;" "," "&amp;TRIM(B274)&amp;" "),Switches!$C$2:'Switches'!$C$1000)</f>
        <v>Diffuse</v>
      </c>
      <c r="O274" t="str">
        <f t="shared" si="86"/>
        <v>Diffuse-5 DEG.ies</v>
      </c>
      <c r="P274">
        <v>3000</v>
      </c>
      <c r="Q274">
        <f t="shared" si="87"/>
        <v>6</v>
      </c>
      <c r="R274" s="7" t="str">
        <f t="shared" si="91"/>
        <v>7</v>
      </c>
      <c r="S274">
        <v>110</v>
      </c>
      <c r="T274">
        <f t="shared" si="89"/>
        <v>660</v>
      </c>
      <c r="U274" t="str">
        <f>IF(ISTEXT(LOOKUP(,-SEARCH(" "&amp;Switches!$K$2:'Switches'!$K$60&amp;" "," "&amp;D274&amp;" "),Switches!$K$2:'Switches'!$K$60)), LOOKUP(,-SEARCH(" "&amp;Switches!$K$2:'Switches'!$K$60&amp;" "," "&amp;D274&amp;" "),Switches!$K$2:'Switches'!$K$60),"")</f>
        <v/>
      </c>
      <c r="V274" t="str">
        <f>IFERROR(LOOKUP(,-SEARCH(" "&amp;Switches!$L$2:'Switches'!$L$1000&amp;" "," "&amp;F274&amp;" "),Switches!$L$2:'Switches'!$L$1000),"")</f>
        <v>5 DEG</v>
      </c>
      <c r="W274" t="str">
        <f>IFERROR(LOOKUP(,-SEARCH(" "&amp;Switches!$M$2:'Switches'!$M$1000&amp;" "," "&amp;L274&amp;" "),Switches!$M$2:'Switches'!$M$1000),"")</f>
        <v/>
      </c>
      <c r="X274">
        <v>9.5000000000000001E-2</v>
      </c>
      <c r="Y274">
        <f t="shared" si="88"/>
        <v>0.40799999999999997</v>
      </c>
      <c r="Z274">
        <v>7.0000000000000007E-2</v>
      </c>
      <c r="AA274">
        <v>2</v>
      </c>
      <c r="AB274">
        <v>2</v>
      </c>
      <c r="AC274">
        <v>0</v>
      </c>
    </row>
    <row r="275" spans="1:29" x14ac:dyDescent="0.25">
      <c r="A275" s="1" t="s">
        <v>499</v>
      </c>
      <c r="B275" s="1" t="s">
        <v>500</v>
      </c>
      <c r="C275" t="str">
        <f t="shared" si="82"/>
        <v>408 7W Diffuse</v>
      </c>
      <c r="D275" t="str">
        <f t="shared" si="83"/>
        <v>7W Diffuse</v>
      </c>
      <c r="E275" t="str">
        <f t="shared" si="84"/>
        <v>7W</v>
      </c>
      <c r="F275" t="str">
        <f t="shared" si="80"/>
        <v>7W</v>
      </c>
      <c r="G275" t="str">
        <f t="shared" si="81"/>
        <v>7W</v>
      </c>
      <c r="H275" t="str">
        <f t="shared" si="93"/>
        <v>7Вт</v>
      </c>
      <c r="I275" t="str">
        <f t="shared" si="90"/>
        <v>7</v>
      </c>
      <c r="J275" t="str">
        <f t="shared" si="92"/>
        <v>7</v>
      </c>
      <c r="K275" t="str">
        <f t="shared" si="85"/>
        <v>P866775</v>
      </c>
      <c r="L275" t="str">
        <f>LOOKUP(,-SEARCH(" "&amp;Switches!$A$2:'Switches'!$A$1000&amp;" "," "&amp;TRIM(B275)&amp;" "),Switches!$A$2:'Switches'!$A$1000)</f>
        <v>Osio Line</v>
      </c>
      <c r="M275">
        <f>IFERROR(LOOKUP(,-SEARCH(" "&amp;Switches!$B$2:'Switches'!$B$1000&amp;" "," "&amp;C275&amp;" "),Switches!$B$2:'Switches'!$B$1000), "")</f>
        <v>408</v>
      </c>
      <c r="N275" t="str">
        <f>LOOKUP(,-SEARCH(" "&amp;Switches!$C$2:'Switches'!$C$1000&amp;" "," "&amp;TRIM(B275)&amp;" "),Switches!$C$2:'Switches'!$C$1000)</f>
        <v>Diffuse</v>
      </c>
      <c r="O275" t="str">
        <f t="shared" si="86"/>
        <v>Diffuse.ies</v>
      </c>
      <c r="P275">
        <v>3000</v>
      </c>
      <c r="Q275">
        <f t="shared" si="87"/>
        <v>6</v>
      </c>
      <c r="R275" s="7" t="str">
        <f t="shared" si="91"/>
        <v>7</v>
      </c>
      <c r="S275">
        <v>110</v>
      </c>
      <c r="T275">
        <f t="shared" si="89"/>
        <v>660</v>
      </c>
      <c r="U275" t="str">
        <f>IF(ISTEXT(LOOKUP(,-SEARCH(" "&amp;Switches!$K$2:'Switches'!$K$60&amp;" "," "&amp;D275&amp;" "),Switches!$K$2:'Switches'!$K$60)), LOOKUP(,-SEARCH(" "&amp;Switches!$K$2:'Switches'!$K$60&amp;" "," "&amp;D275&amp;" "),Switches!$K$2:'Switches'!$K$60),"")</f>
        <v/>
      </c>
      <c r="V275" t="str">
        <f>IFERROR(LOOKUP(,-SEARCH(" "&amp;Switches!$L$2:'Switches'!$L$1000&amp;" "," "&amp;F275&amp;" "),Switches!$L$2:'Switches'!$L$1000),"")</f>
        <v/>
      </c>
      <c r="W275" t="str">
        <f>IFERROR(LOOKUP(,-SEARCH(" "&amp;Switches!$M$2:'Switches'!$M$1000&amp;" "," "&amp;L275&amp;" "),Switches!$M$2:'Switches'!$M$1000),"")</f>
        <v/>
      </c>
      <c r="X275">
        <v>9.5000000000000001E-2</v>
      </c>
      <c r="Y275">
        <f t="shared" si="88"/>
        <v>0.40799999999999997</v>
      </c>
      <c r="Z275">
        <v>7.0000000000000007E-2</v>
      </c>
      <c r="AA275">
        <v>2</v>
      </c>
      <c r="AB275">
        <v>2</v>
      </c>
      <c r="AC275">
        <v>0</v>
      </c>
    </row>
    <row r="276" spans="1:29" x14ac:dyDescent="0.25">
      <c r="A276" s="1" t="s">
        <v>498</v>
      </c>
      <c r="B276" s="1" t="s">
        <v>680</v>
      </c>
      <c r="C276" t="str">
        <f t="shared" si="82"/>
        <v>408 7W Elliptical 5 DEG</v>
      </c>
      <c r="D276" t="str">
        <f t="shared" si="83"/>
        <v>7W Elliptical 5 DEG</v>
      </c>
      <c r="E276" t="str">
        <f t="shared" si="84"/>
        <v>7W 5 DEG</v>
      </c>
      <c r="F276" t="str">
        <f t="shared" si="80"/>
        <v>7W 5 DEG</v>
      </c>
      <c r="G276" t="str">
        <f t="shared" si="81"/>
        <v>7W</v>
      </c>
      <c r="H276" t="str">
        <f t="shared" si="93"/>
        <v>7Вт</v>
      </c>
      <c r="I276" t="str">
        <f t="shared" si="90"/>
        <v>7</v>
      </c>
      <c r="J276" t="str">
        <f t="shared" si="92"/>
        <v>7</v>
      </c>
      <c r="K276" t="str">
        <f t="shared" si="85"/>
        <v>P866774</v>
      </c>
      <c r="L276" t="str">
        <f>LOOKUP(,-SEARCH(" "&amp;Switches!$A$2:'Switches'!$A$1000&amp;" "," "&amp;TRIM(B276)&amp;" "),Switches!$A$2:'Switches'!$A$1000)</f>
        <v>Osio Line</v>
      </c>
      <c r="M276">
        <f>IFERROR(LOOKUP(,-SEARCH(" "&amp;Switches!$B$2:'Switches'!$B$1000&amp;" "," "&amp;C276&amp;" "),Switches!$B$2:'Switches'!$B$1000), "")</f>
        <v>408</v>
      </c>
      <c r="N276" t="str">
        <f>LOOKUP(,-SEARCH(" "&amp;Switches!$C$2:'Switches'!$C$1000&amp;" "," "&amp;TRIM(B276)&amp;" "),Switches!$C$2:'Switches'!$C$1000)</f>
        <v>Elliptical</v>
      </c>
      <c r="O276" t="str">
        <f t="shared" si="86"/>
        <v>Elliptical-5 DEG.ies</v>
      </c>
      <c r="P276">
        <v>3000</v>
      </c>
      <c r="Q276">
        <f t="shared" si="87"/>
        <v>6</v>
      </c>
      <c r="R276" s="7" t="str">
        <f t="shared" si="91"/>
        <v>7</v>
      </c>
      <c r="S276">
        <v>110</v>
      </c>
      <c r="T276">
        <f t="shared" si="89"/>
        <v>660</v>
      </c>
      <c r="U276" t="str">
        <f>IF(ISTEXT(LOOKUP(,-SEARCH(" "&amp;Switches!$K$2:'Switches'!$K$60&amp;" "," "&amp;D276&amp;" "),Switches!$K$2:'Switches'!$K$60)), LOOKUP(,-SEARCH(" "&amp;Switches!$K$2:'Switches'!$K$60&amp;" "," "&amp;D276&amp;" "),Switches!$K$2:'Switches'!$K$60),"")</f>
        <v/>
      </c>
      <c r="V276" t="str">
        <f>IFERROR(LOOKUP(,-SEARCH(" "&amp;Switches!$L$2:'Switches'!$L$1000&amp;" "," "&amp;F276&amp;" "),Switches!$L$2:'Switches'!$L$1000),"")</f>
        <v>5 DEG</v>
      </c>
      <c r="W276" t="str">
        <f>IFERROR(LOOKUP(,-SEARCH(" "&amp;Switches!$M$2:'Switches'!$M$1000&amp;" "," "&amp;L276&amp;" "),Switches!$M$2:'Switches'!$M$1000),"")</f>
        <v/>
      </c>
      <c r="X276">
        <v>9.5000000000000001E-2</v>
      </c>
      <c r="Y276">
        <f t="shared" si="88"/>
        <v>0.40799999999999997</v>
      </c>
      <c r="Z276">
        <v>7.0000000000000007E-2</v>
      </c>
      <c r="AA276">
        <v>2</v>
      </c>
      <c r="AB276">
        <v>2</v>
      </c>
      <c r="AC276">
        <v>0</v>
      </c>
    </row>
    <row r="277" spans="1:29" x14ac:dyDescent="0.25">
      <c r="A277" s="1" t="s">
        <v>496</v>
      </c>
      <c r="B277" s="1" t="s">
        <v>497</v>
      </c>
      <c r="C277" t="str">
        <f t="shared" si="82"/>
        <v>408 7W Elliptical</v>
      </c>
      <c r="D277" t="str">
        <f t="shared" si="83"/>
        <v>7W Elliptical</v>
      </c>
      <c r="E277" t="str">
        <f t="shared" si="84"/>
        <v>7W</v>
      </c>
      <c r="F277" t="str">
        <f t="shared" si="80"/>
        <v>7W</v>
      </c>
      <c r="G277" t="str">
        <f t="shared" si="81"/>
        <v>7W</v>
      </c>
      <c r="H277" t="str">
        <f t="shared" si="93"/>
        <v>7Вт</v>
      </c>
      <c r="I277" t="str">
        <f t="shared" si="90"/>
        <v>7</v>
      </c>
      <c r="J277" t="str">
        <f t="shared" si="92"/>
        <v>7</v>
      </c>
      <c r="K277" t="str">
        <f t="shared" si="85"/>
        <v>P866774</v>
      </c>
      <c r="L277" t="str">
        <f>LOOKUP(,-SEARCH(" "&amp;Switches!$A$2:'Switches'!$A$1000&amp;" "," "&amp;TRIM(B277)&amp;" "),Switches!$A$2:'Switches'!$A$1000)</f>
        <v>Osio Line</v>
      </c>
      <c r="M277">
        <f>IFERROR(LOOKUP(,-SEARCH(" "&amp;Switches!$B$2:'Switches'!$B$1000&amp;" "," "&amp;C277&amp;" "),Switches!$B$2:'Switches'!$B$1000), "")</f>
        <v>408</v>
      </c>
      <c r="N277" t="str">
        <f>LOOKUP(,-SEARCH(" "&amp;Switches!$C$2:'Switches'!$C$1000&amp;" "," "&amp;TRIM(B277)&amp;" "),Switches!$C$2:'Switches'!$C$1000)</f>
        <v>Elliptical</v>
      </c>
      <c r="O277" t="str">
        <f t="shared" si="86"/>
        <v>Elliptical.ies</v>
      </c>
      <c r="P277">
        <v>3000</v>
      </c>
      <c r="Q277">
        <f t="shared" si="87"/>
        <v>6</v>
      </c>
      <c r="R277" s="7" t="str">
        <f t="shared" si="91"/>
        <v>7</v>
      </c>
      <c r="S277">
        <v>110</v>
      </c>
      <c r="T277">
        <f t="shared" si="89"/>
        <v>660</v>
      </c>
      <c r="U277" t="str">
        <f>IF(ISTEXT(LOOKUP(,-SEARCH(" "&amp;Switches!$K$2:'Switches'!$K$60&amp;" "," "&amp;D277&amp;" "),Switches!$K$2:'Switches'!$K$60)), LOOKUP(,-SEARCH(" "&amp;Switches!$K$2:'Switches'!$K$60&amp;" "," "&amp;D277&amp;" "),Switches!$K$2:'Switches'!$K$60),"")</f>
        <v/>
      </c>
      <c r="V277" t="str">
        <f>IFERROR(LOOKUP(,-SEARCH(" "&amp;Switches!$L$2:'Switches'!$L$1000&amp;" "," "&amp;F277&amp;" "),Switches!$L$2:'Switches'!$L$1000),"")</f>
        <v/>
      </c>
      <c r="W277" t="str">
        <f>IFERROR(LOOKUP(,-SEARCH(" "&amp;Switches!$M$2:'Switches'!$M$1000&amp;" "," "&amp;L277&amp;" "),Switches!$M$2:'Switches'!$M$1000),"")</f>
        <v/>
      </c>
      <c r="X277">
        <v>9.5000000000000001E-2</v>
      </c>
      <c r="Y277">
        <f t="shared" si="88"/>
        <v>0.40799999999999997</v>
      </c>
      <c r="Z277">
        <v>7.0000000000000007E-2</v>
      </c>
      <c r="AA277">
        <v>2</v>
      </c>
      <c r="AB277">
        <v>2</v>
      </c>
      <c r="AC277">
        <v>0</v>
      </c>
    </row>
    <row r="278" spans="1:29" x14ac:dyDescent="0.25">
      <c r="A278" s="1" t="s">
        <v>495</v>
      </c>
      <c r="B278" s="1" t="s">
        <v>681</v>
      </c>
      <c r="C278" t="str">
        <f t="shared" si="82"/>
        <v>408 7W Flood 5 DEG</v>
      </c>
      <c r="D278" t="str">
        <f t="shared" si="83"/>
        <v>7W Flood 5 DEG</v>
      </c>
      <c r="E278" t="str">
        <f t="shared" si="84"/>
        <v>7W 5 DEG</v>
      </c>
      <c r="F278" t="str">
        <f t="shared" si="80"/>
        <v>7W 5 DEG</v>
      </c>
      <c r="G278" t="str">
        <f t="shared" si="81"/>
        <v>7W</v>
      </c>
      <c r="H278" t="str">
        <f t="shared" si="93"/>
        <v>7Вт</v>
      </c>
      <c r="I278" t="str">
        <f t="shared" si="90"/>
        <v>7</v>
      </c>
      <c r="J278" t="str">
        <f t="shared" si="92"/>
        <v>7</v>
      </c>
      <c r="K278" t="str">
        <f t="shared" si="85"/>
        <v>P866773</v>
      </c>
      <c r="L278" t="str">
        <f>LOOKUP(,-SEARCH(" "&amp;Switches!$A$2:'Switches'!$A$1000&amp;" "," "&amp;TRIM(B278)&amp;" "),Switches!$A$2:'Switches'!$A$1000)</f>
        <v>Osio Line</v>
      </c>
      <c r="M278">
        <f>IFERROR(LOOKUP(,-SEARCH(" "&amp;Switches!$B$2:'Switches'!$B$1000&amp;" "," "&amp;C278&amp;" "),Switches!$B$2:'Switches'!$B$1000), "")</f>
        <v>408</v>
      </c>
      <c r="N278" t="str">
        <f>LOOKUP(,-SEARCH(" "&amp;Switches!$C$2:'Switches'!$C$1000&amp;" "," "&amp;TRIM(B278)&amp;" "),Switches!$C$2:'Switches'!$C$1000)</f>
        <v>Flood</v>
      </c>
      <c r="O278" t="str">
        <f t="shared" si="86"/>
        <v>Flood-5 DEG.ies</v>
      </c>
      <c r="P278">
        <v>3000</v>
      </c>
      <c r="Q278">
        <f t="shared" si="87"/>
        <v>6</v>
      </c>
      <c r="R278" s="7" t="str">
        <f t="shared" si="91"/>
        <v>7</v>
      </c>
      <c r="S278">
        <v>110</v>
      </c>
      <c r="T278">
        <f t="shared" si="89"/>
        <v>660</v>
      </c>
      <c r="U278" t="str">
        <f>IF(ISTEXT(LOOKUP(,-SEARCH(" "&amp;Switches!$K$2:'Switches'!$K$60&amp;" "," "&amp;D278&amp;" "),Switches!$K$2:'Switches'!$K$60)), LOOKUP(,-SEARCH(" "&amp;Switches!$K$2:'Switches'!$K$60&amp;" "," "&amp;D278&amp;" "),Switches!$K$2:'Switches'!$K$60),"")</f>
        <v/>
      </c>
      <c r="V278" t="str">
        <f>IFERROR(LOOKUP(,-SEARCH(" "&amp;Switches!$L$2:'Switches'!$L$1000&amp;" "," "&amp;F278&amp;" "),Switches!$L$2:'Switches'!$L$1000),"")</f>
        <v>5 DEG</v>
      </c>
      <c r="W278" t="str">
        <f>IFERROR(LOOKUP(,-SEARCH(" "&amp;Switches!$M$2:'Switches'!$M$1000&amp;" "," "&amp;L278&amp;" "),Switches!$M$2:'Switches'!$M$1000),"")</f>
        <v/>
      </c>
      <c r="X278">
        <v>9.5000000000000001E-2</v>
      </c>
      <c r="Y278">
        <f t="shared" si="88"/>
        <v>0.40799999999999997</v>
      </c>
      <c r="Z278">
        <v>7.0000000000000007E-2</v>
      </c>
      <c r="AA278">
        <v>2</v>
      </c>
      <c r="AB278">
        <v>2</v>
      </c>
      <c r="AC278">
        <v>0</v>
      </c>
    </row>
    <row r="279" spans="1:29" x14ac:dyDescent="0.25">
      <c r="A279" s="1" t="s">
        <v>493</v>
      </c>
      <c r="B279" s="1" t="s">
        <v>494</v>
      </c>
      <c r="C279" t="str">
        <f t="shared" si="82"/>
        <v>408 7W Flood</v>
      </c>
      <c r="D279" t="str">
        <f t="shared" si="83"/>
        <v>7W Flood</v>
      </c>
      <c r="E279" t="str">
        <f t="shared" si="84"/>
        <v>7W</v>
      </c>
      <c r="F279" t="str">
        <f t="shared" si="80"/>
        <v>7W</v>
      </c>
      <c r="G279" t="str">
        <f t="shared" si="81"/>
        <v>7W</v>
      </c>
      <c r="H279" t="str">
        <f t="shared" si="93"/>
        <v>7Вт</v>
      </c>
      <c r="I279" t="str">
        <f t="shared" si="90"/>
        <v>7</v>
      </c>
      <c r="J279" t="str">
        <f t="shared" si="92"/>
        <v>7</v>
      </c>
      <c r="K279" t="str">
        <f t="shared" si="85"/>
        <v>P866773</v>
      </c>
      <c r="L279" t="str">
        <f>LOOKUP(,-SEARCH(" "&amp;Switches!$A$2:'Switches'!$A$1000&amp;" "," "&amp;TRIM(B279)&amp;" "),Switches!$A$2:'Switches'!$A$1000)</f>
        <v>Osio Line</v>
      </c>
      <c r="M279">
        <f>IFERROR(LOOKUP(,-SEARCH(" "&amp;Switches!$B$2:'Switches'!$B$1000&amp;" "," "&amp;C279&amp;" "),Switches!$B$2:'Switches'!$B$1000), "")</f>
        <v>408</v>
      </c>
      <c r="N279" t="str">
        <f>LOOKUP(,-SEARCH(" "&amp;Switches!$C$2:'Switches'!$C$1000&amp;" "," "&amp;TRIM(B279)&amp;" "),Switches!$C$2:'Switches'!$C$1000)</f>
        <v>Flood</v>
      </c>
      <c r="O279" t="str">
        <f t="shared" si="86"/>
        <v>Flood.ies</v>
      </c>
      <c r="P279">
        <v>3000</v>
      </c>
      <c r="Q279">
        <f t="shared" si="87"/>
        <v>6</v>
      </c>
      <c r="R279" s="7" t="str">
        <f t="shared" si="91"/>
        <v>7</v>
      </c>
      <c r="S279">
        <v>110</v>
      </c>
      <c r="T279">
        <f t="shared" si="89"/>
        <v>660</v>
      </c>
      <c r="U279" t="str">
        <f>IF(ISTEXT(LOOKUP(,-SEARCH(" "&amp;Switches!$K$2:'Switches'!$K$60&amp;" "," "&amp;D279&amp;" "),Switches!$K$2:'Switches'!$K$60)), LOOKUP(,-SEARCH(" "&amp;Switches!$K$2:'Switches'!$K$60&amp;" "," "&amp;D279&amp;" "),Switches!$K$2:'Switches'!$K$60),"")</f>
        <v/>
      </c>
      <c r="V279" t="str">
        <f>IFERROR(LOOKUP(,-SEARCH(" "&amp;Switches!$L$2:'Switches'!$L$1000&amp;" "," "&amp;F279&amp;" "),Switches!$L$2:'Switches'!$L$1000),"")</f>
        <v/>
      </c>
      <c r="W279" t="str">
        <f>IFERROR(LOOKUP(,-SEARCH(" "&amp;Switches!$M$2:'Switches'!$M$1000&amp;" "," "&amp;L279&amp;" "),Switches!$M$2:'Switches'!$M$1000),"")</f>
        <v/>
      </c>
      <c r="X279">
        <v>9.5000000000000001E-2</v>
      </c>
      <c r="Y279">
        <f t="shared" si="88"/>
        <v>0.40799999999999997</v>
      </c>
      <c r="Z279">
        <v>7.0000000000000007E-2</v>
      </c>
      <c r="AA279">
        <v>2</v>
      </c>
      <c r="AB279">
        <v>2</v>
      </c>
      <c r="AC279">
        <v>0</v>
      </c>
    </row>
    <row r="280" spans="1:29" x14ac:dyDescent="0.25">
      <c r="A280" s="1" t="s">
        <v>492</v>
      </c>
      <c r="B280" s="1" t="s">
        <v>682</v>
      </c>
      <c r="C280" t="str">
        <f t="shared" si="82"/>
        <v>408 7W Medium 5 DEG</v>
      </c>
      <c r="D280" t="str">
        <f t="shared" si="83"/>
        <v>7W Medium 5 DEG</v>
      </c>
      <c r="E280" t="str">
        <f t="shared" si="84"/>
        <v>7W 5 DEG</v>
      </c>
      <c r="F280" t="str">
        <f t="shared" si="80"/>
        <v>7W 5 DEG</v>
      </c>
      <c r="G280" t="str">
        <f t="shared" si="81"/>
        <v>7W</v>
      </c>
      <c r="H280" t="str">
        <f t="shared" si="93"/>
        <v>7Вт</v>
      </c>
      <c r="I280" t="str">
        <f t="shared" si="90"/>
        <v>7</v>
      </c>
      <c r="J280" t="str">
        <f t="shared" si="92"/>
        <v>7</v>
      </c>
      <c r="K280" t="str">
        <f t="shared" si="85"/>
        <v>P866772</v>
      </c>
      <c r="L280" t="str">
        <f>LOOKUP(,-SEARCH(" "&amp;Switches!$A$2:'Switches'!$A$1000&amp;" "," "&amp;TRIM(B280)&amp;" "),Switches!$A$2:'Switches'!$A$1000)</f>
        <v>Osio Line</v>
      </c>
      <c r="M280">
        <f>IFERROR(LOOKUP(,-SEARCH(" "&amp;Switches!$B$2:'Switches'!$B$1000&amp;" "," "&amp;C280&amp;" "),Switches!$B$2:'Switches'!$B$1000), "")</f>
        <v>408</v>
      </c>
      <c r="N280" t="str">
        <f>LOOKUP(,-SEARCH(" "&amp;Switches!$C$2:'Switches'!$C$1000&amp;" "," "&amp;TRIM(B280)&amp;" "),Switches!$C$2:'Switches'!$C$1000)</f>
        <v>Medium</v>
      </c>
      <c r="O280" t="str">
        <f t="shared" si="86"/>
        <v>Medium-5 DEG.ies</v>
      </c>
      <c r="P280">
        <v>3000</v>
      </c>
      <c r="Q280">
        <f t="shared" si="87"/>
        <v>6</v>
      </c>
      <c r="R280" s="7" t="str">
        <f t="shared" si="91"/>
        <v>7</v>
      </c>
      <c r="S280">
        <v>110</v>
      </c>
      <c r="T280">
        <f t="shared" si="89"/>
        <v>660</v>
      </c>
      <c r="U280" t="str">
        <f>IF(ISTEXT(LOOKUP(,-SEARCH(" "&amp;Switches!$K$2:'Switches'!$K$60&amp;" "," "&amp;D280&amp;" "),Switches!$K$2:'Switches'!$K$60)), LOOKUP(,-SEARCH(" "&amp;Switches!$K$2:'Switches'!$K$60&amp;" "," "&amp;D280&amp;" "),Switches!$K$2:'Switches'!$K$60),"")</f>
        <v/>
      </c>
      <c r="V280" t="str">
        <f>IFERROR(LOOKUP(,-SEARCH(" "&amp;Switches!$L$2:'Switches'!$L$1000&amp;" "," "&amp;F280&amp;" "),Switches!$L$2:'Switches'!$L$1000),"")</f>
        <v>5 DEG</v>
      </c>
      <c r="W280" t="str">
        <f>IFERROR(LOOKUP(,-SEARCH(" "&amp;Switches!$M$2:'Switches'!$M$1000&amp;" "," "&amp;L280&amp;" "),Switches!$M$2:'Switches'!$M$1000),"")</f>
        <v/>
      </c>
      <c r="X280">
        <v>9.5000000000000001E-2</v>
      </c>
      <c r="Y280">
        <f t="shared" si="88"/>
        <v>0.40799999999999997</v>
      </c>
      <c r="Z280">
        <v>7.0000000000000007E-2</v>
      </c>
      <c r="AA280">
        <v>2</v>
      </c>
      <c r="AB280">
        <v>2</v>
      </c>
      <c r="AC280">
        <v>0</v>
      </c>
    </row>
    <row r="281" spans="1:29" x14ac:dyDescent="0.25">
      <c r="A281" s="1" t="s">
        <v>490</v>
      </c>
      <c r="B281" s="1" t="s">
        <v>491</v>
      </c>
      <c r="C281" t="str">
        <f t="shared" si="82"/>
        <v>408 7W Medium</v>
      </c>
      <c r="D281" t="str">
        <f t="shared" si="83"/>
        <v>7W Medium</v>
      </c>
      <c r="E281" t="str">
        <f t="shared" si="84"/>
        <v>7W</v>
      </c>
      <c r="F281" t="str">
        <f t="shared" si="80"/>
        <v>7W</v>
      </c>
      <c r="G281" t="str">
        <f t="shared" si="81"/>
        <v>7W</v>
      </c>
      <c r="H281" t="str">
        <f t="shared" si="93"/>
        <v>7Вт</v>
      </c>
      <c r="I281" t="str">
        <f t="shared" si="90"/>
        <v>7</v>
      </c>
      <c r="J281" t="str">
        <f t="shared" si="92"/>
        <v>7</v>
      </c>
      <c r="K281" t="str">
        <f t="shared" si="85"/>
        <v>P866772</v>
      </c>
      <c r="L281" t="str">
        <f>LOOKUP(,-SEARCH(" "&amp;Switches!$A$2:'Switches'!$A$1000&amp;" "," "&amp;TRIM(B281)&amp;" "),Switches!$A$2:'Switches'!$A$1000)</f>
        <v>Osio Line</v>
      </c>
      <c r="M281">
        <f>IFERROR(LOOKUP(,-SEARCH(" "&amp;Switches!$B$2:'Switches'!$B$1000&amp;" "," "&amp;C281&amp;" "),Switches!$B$2:'Switches'!$B$1000), "")</f>
        <v>408</v>
      </c>
      <c r="N281" t="str">
        <f>LOOKUP(,-SEARCH(" "&amp;Switches!$C$2:'Switches'!$C$1000&amp;" "," "&amp;TRIM(B281)&amp;" "),Switches!$C$2:'Switches'!$C$1000)</f>
        <v>Medium</v>
      </c>
      <c r="O281" t="str">
        <f t="shared" si="86"/>
        <v>Medium.ies</v>
      </c>
      <c r="P281">
        <v>3000</v>
      </c>
      <c r="Q281">
        <f t="shared" si="87"/>
        <v>6</v>
      </c>
      <c r="R281" s="7" t="str">
        <f t="shared" si="91"/>
        <v>7</v>
      </c>
      <c r="S281">
        <v>110</v>
      </c>
      <c r="T281">
        <f t="shared" si="89"/>
        <v>660</v>
      </c>
      <c r="U281" t="str">
        <f>IF(ISTEXT(LOOKUP(,-SEARCH(" "&amp;Switches!$K$2:'Switches'!$K$60&amp;" "," "&amp;D281&amp;" "),Switches!$K$2:'Switches'!$K$60)), LOOKUP(,-SEARCH(" "&amp;Switches!$K$2:'Switches'!$K$60&amp;" "," "&amp;D281&amp;" "),Switches!$K$2:'Switches'!$K$60),"")</f>
        <v/>
      </c>
      <c r="V281" t="str">
        <f>IFERROR(LOOKUP(,-SEARCH(" "&amp;Switches!$L$2:'Switches'!$L$1000&amp;" "," "&amp;F281&amp;" "),Switches!$L$2:'Switches'!$L$1000),"")</f>
        <v/>
      </c>
      <c r="W281" t="str">
        <f>IFERROR(LOOKUP(,-SEARCH(" "&amp;Switches!$M$2:'Switches'!$M$1000&amp;" "," "&amp;L281&amp;" "),Switches!$M$2:'Switches'!$M$1000),"")</f>
        <v/>
      </c>
      <c r="X281">
        <v>9.5000000000000001E-2</v>
      </c>
      <c r="Y281">
        <f t="shared" si="88"/>
        <v>0.40799999999999997</v>
      </c>
      <c r="Z281">
        <v>7.0000000000000007E-2</v>
      </c>
      <c r="AA281">
        <v>2</v>
      </c>
      <c r="AB281">
        <v>2</v>
      </c>
      <c r="AC281">
        <v>0</v>
      </c>
    </row>
    <row r="282" spans="1:29" x14ac:dyDescent="0.25">
      <c r="A282" s="1" t="s">
        <v>489</v>
      </c>
      <c r="B282" s="1" t="s">
        <v>683</v>
      </c>
      <c r="C282" t="str">
        <f t="shared" si="82"/>
        <v>408 7W Spot 5 DEG</v>
      </c>
      <c r="D282" t="str">
        <f t="shared" si="83"/>
        <v>7W Spot 5 DEG</v>
      </c>
      <c r="E282" t="str">
        <f t="shared" si="84"/>
        <v>7W 5 DEG</v>
      </c>
      <c r="F282" t="str">
        <f t="shared" si="80"/>
        <v>7W 5 DEG</v>
      </c>
      <c r="G282" t="str">
        <f t="shared" si="81"/>
        <v>7W</v>
      </c>
      <c r="H282" t="str">
        <f t="shared" si="93"/>
        <v>7Вт</v>
      </c>
      <c r="I282" t="str">
        <f t="shared" si="90"/>
        <v>7</v>
      </c>
      <c r="J282" t="str">
        <f t="shared" si="92"/>
        <v>7</v>
      </c>
      <c r="K282" t="str">
        <f t="shared" si="85"/>
        <v>P866771</v>
      </c>
      <c r="L282" t="str">
        <f>LOOKUP(,-SEARCH(" "&amp;Switches!$A$2:'Switches'!$A$1000&amp;" "," "&amp;TRIM(B282)&amp;" "),Switches!$A$2:'Switches'!$A$1000)</f>
        <v>Osio Line</v>
      </c>
      <c r="M282">
        <f>IFERROR(LOOKUP(,-SEARCH(" "&amp;Switches!$B$2:'Switches'!$B$1000&amp;" "," "&amp;C282&amp;" "),Switches!$B$2:'Switches'!$B$1000), "")</f>
        <v>408</v>
      </c>
      <c r="N282" t="str">
        <f>LOOKUP(,-SEARCH(" "&amp;Switches!$C$2:'Switches'!$C$1000&amp;" "," "&amp;TRIM(B282)&amp;" "),Switches!$C$2:'Switches'!$C$1000)</f>
        <v>Spot</v>
      </c>
      <c r="O282" t="str">
        <f t="shared" si="86"/>
        <v>Spot-5 DEG.ies</v>
      </c>
      <c r="P282">
        <v>3000</v>
      </c>
      <c r="Q282">
        <f t="shared" si="87"/>
        <v>6</v>
      </c>
      <c r="R282" s="7" t="str">
        <f t="shared" si="91"/>
        <v>7</v>
      </c>
      <c r="S282">
        <v>110</v>
      </c>
      <c r="T282">
        <f t="shared" si="89"/>
        <v>660</v>
      </c>
      <c r="U282" t="str">
        <f>IF(ISTEXT(LOOKUP(,-SEARCH(" "&amp;Switches!$K$2:'Switches'!$K$60&amp;" "," "&amp;D282&amp;" "),Switches!$K$2:'Switches'!$K$60)), LOOKUP(,-SEARCH(" "&amp;Switches!$K$2:'Switches'!$K$60&amp;" "," "&amp;D282&amp;" "),Switches!$K$2:'Switches'!$K$60),"")</f>
        <v/>
      </c>
      <c r="V282" t="str">
        <f>IFERROR(LOOKUP(,-SEARCH(" "&amp;Switches!$L$2:'Switches'!$L$1000&amp;" "," "&amp;F282&amp;" "),Switches!$L$2:'Switches'!$L$1000),"")</f>
        <v>5 DEG</v>
      </c>
      <c r="W282" t="str">
        <f>IFERROR(LOOKUP(,-SEARCH(" "&amp;Switches!$M$2:'Switches'!$M$1000&amp;" "," "&amp;L282&amp;" "),Switches!$M$2:'Switches'!$M$1000),"")</f>
        <v/>
      </c>
      <c r="X282">
        <v>9.5000000000000001E-2</v>
      </c>
      <c r="Y282">
        <f t="shared" si="88"/>
        <v>0.40799999999999997</v>
      </c>
      <c r="Z282">
        <v>7.0000000000000007E-2</v>
      </c>
      <c r="AA282">
        <v>2</v>
      </c>
      <c r="AB282">
        <v>2</v>
      </c>
      <c r="AC282">
        <v>0</v>
      </c>
    </row>
    <row r="283" spans="1:29" x14ac:dyDescent="0.25">
      <c r="A283" s="1" t="s">
        <v>487</v>
      </c>
      <c r="B283" s="1" t="s">
        <v>488</v>
      </c>
      <c r="C283" t="str">
        <f t="shared" si="82"/>
        <v>408 7W Spot</v>
      </c>
      <c r="D283" t="str">
        <f t="shared" si="83"/>
        <v>7W Spot</v>
      </c>
      <c r="E283" t="str">
        <f t="shared" si="84"/>
        <v>7W</v>
      </c>
      <c r="F283" t="str">
        <f t="shared" si="80"/>
        <v>7W</v>
      </c>
      <c r="G283" t="str">
        <f t="shared" si="81"/>
        <v>7W</v>
      </c>
      <c r="H283" t="str">
        <f t="shared" si="93"/>
        <v>7Вт</v>
      </c>
      <c r="I283" t="str">
        <f t="shared" si="90"/>
        <v>7</v>
      </c>
      <c r="J283" t="str">
        <f t="shared" si="92"/>
        <v>7</v>
      </c>
      <c r="K283" t="str">
        <f t="shared" si="85"/>
        <v>P866771</v>
      </c>
      <c r="L283" t="str">
        <f>LOOKUP(,-SEARCH(" "&amp;Switches!$A$2:'Switches'!$A$1000&amp;" "," "&amp;TRIM(B283)&amp;" "),Switches!$A$2:'Switches'!$A$1000)</f>
        <v>Osio Line</v>
      </c>
      <c r="M283">
        <f>IFERROR(LOOKUP(,-SEARCH(" "&amp;Switches!$B$2:'Switches'!$B$1000&amp;" "," "&amp;C283&amp;" "),Switches!$B$2:'Switches'!$B$1000), "")</f>
        <v>408</v>
      </c>
      <c r="N283" t="str">
        <f>LOOKUP(,-SEARCH(" "&amp;Switches!$C$2:'Switches'!$C$1000&amp;" "," "&amp;TRIM(B283)&amp;" "),Switches!$C$2:'Switches'!$C$1000)</f>
        <v>Spot</v>
      </c>
      <c r="O283" t="str">
        <f t="shared" si="86"/>
        <v>Spot.ies</v>
      </c>
      <c r="P283">
        <v>3000</v>
      </c>
      <c r="Q283">
        <f t="shared" si="87"/>
        <v>6</v>
      </c>
      <c r="R283" s="7" t="str">
        <f t="shared" si="91"/>
        <v>7</v>
      </c>
      <c r="S283">
        <v>110</v>
      </c>
      <c r="T283">
        <f t="shared" si="89"/>
        <v>660</v>
      </c>
      <c r="U283" t="str">
        <f>IF(ISTEXT(LOOKUP(,-SEARCH(" "&amp;Switches!$K$2:'Switches'!$K$60&amp;" "," "&amp;D283&amp;" "),Switches!$K$2:'Switches'!$K$60)), LOOKUP(,-SEARCH(" "&amp;Switches!$K$2:'Switches'!$K$60&amp;" "," "&amp;D283&amp;" "),Switches!$K$2:'Switches'!$K$60),"")</f>
        <v/>
      </c>
      <c r="V283" t="str">
        <f>IFERROR(LOOKUP(,-SEARCH(" "&amp;Switches!$L$2:'Switches'!$L$1000&amp;" "," "&amp;F283&amp;" "),Switches!$L$2:'Switches'!$L$1000),"")</f>
        <v/>
      </c>
      <c r="W283" t="str">
        <f>IFERROR(LOOKUP(,-SEARCH(" "&amp;Switches!$M$2:'Switches'!$M$1000&amp;" "," "&amp;L283&amp;" "),Switches!$M$2:'Switches'!$M$1000),"")</f>
        <v/>
      </c>
      <c r="X283">
        <v>9.5000000000000001E-2</v>
      </c>
      <c r="Y283">
        <f t="shared" si="88"/>
        <v>0.40799999999999997</v>
      </c>
      <c r="Z283">
        <v>7.0000000000000007E-2</v>
      </c>
      <c r="AA283">
        <v>2</v>
      </c>
      <c r="AB283">
        <v>2</v>
      </c>
      <c r="AC283">
        <v>0</v>
      </c>
    </row>
    <row r="284" spans="1:29" x14ac:dyDescent="0.25">
      <c r="A284" s="1" t="s">
        <v>636</v>
      </c>
      <c r="B284" s="1" t="s">
        <v>684</v>
      </c>
      <c r="C284" t="str">
        <f t="shared" si="82"/>
        <v>1608 57W Diffuse 5 DEG DMX-RDM</v>
      </c>
      <c r="D284" t="str">
        <f t="shared" si="83"/>
        <v>57W Diffuse 5 DEG DMX-RDM</v>
      </c>
      <c r="E284" t="str">
        <f t="shared" si="84"/>
        <v>57W 5 DEG DMX-RDM</v>
      </c>
      <c r="F284" t="str">
        <f t="shared" si="80"/>
        <v>57W 5 DEG</v>
      </c>
      <c r="G284" t="str">
        <f t="shared" si="81"/>
        <v>57W</v>
      </c>
      <c r="H284" t="str">
        <f t="shared" si="93"/>
        <v>57Вт</v>
      </c>
      <c r="I284" t="str">
        <f t="shared" si="90"/>
        <v>57</v>
      </c>
      <c r="J284" t="str">
        <f t="shared" si="92"/>
        <v>57</v>
      </c>
      <c r="K284" t="str">
        <f t="shared" si="85"/>
        <v>P866795</v>
      </c>
      <c r="L284" t="str">
        <f>LOOKUP(,-SEARCH(" "&amp;Switches!$A$2:'Switches'!$A$1000&amp;" "," "&amp;TRIM(B284)&amp;" "),Switches!$A$2:'Switches'!$A$1000)</f>
        <v>Osio Line RGBW</v>
      </c>
      <c r="M284">
        <f>IFERROR(LOOKUP(,-SEARCH(" "&amp;Switches!$B$2:'Switches'!$B$1000&amp;" "," "&amp;C284&amp;" "),Switches!$B$2:'Switches'!$B$1000), "")</f>
        <v>1608</v>
      </c>
      <c r="N284" t="str">
        <f>LOOKUP(,-SEARCH(" "&amp;Switches!$C$2:'Switches'!$C$1000&amp;" "," "&amp;TRIM(B284)&amp;" "),Switches!$C$2:'Switches'!$C$1000)</f>
        <v>Diffuse</v>
      </c>
      <c r="O284" t="str">
        <f t="shared" si="86"/>
        <v>RGBW-Diffuse-red-5 DEG.ies</v>
      </c>
      <c r="P284" t="s">
        <v>298</v>
      </c>
      <c r="Q284">
        <f>ROUND(M284/310,0)*3</f>
        <v>15</v>
      </c>
      <c r="R284" s="7" t="str">
        <f t="shared" si="91"/>
        <v>57</v>
      </c>
      <c r="S284">
        <v>57</v>
      </c>
      <c r="T284">
        <f t="shared" si="89"/>
        <v>855</v>
      </c>
      <c r="U284" t="str">
        <f>IF(ISTEXT(LOOKUP(,-SEARCH(" "&amp;Switches!$K$2:'Switches'!$K$60&amp;" "," "&amp;D284&amp;" "),Switches!$K$2:'Switches'!$K$60)), LOOKUP(,-SEARCH(" "&amp;Switches!$K$2:'Switches'!$K$60&amp;" "," "&amp;D284&amp;" "),Switches!$K$2:'Switches'!$K$60),"")</f>
        <v>DMX-RDM</v>
      </c>
      <c r="V284" t="str">
        <f>IFERROR(LOOKUP(,-SEARCH(" "&amp;Switches!$L$2:'Switches'!$L$1000&amp;" "," "&amp;F284&amp;" "),Switches!$L$2:'Switches'!$L$1000),"")</f>
        <v>5 DEG</v>
      </c>
      <c r="W284" t="str">
        <f>IFERROR(LOOKUP(,-SEARCH(" "&amp;Switches!$M$2:'Switches'!$M$1000&amp;" "," "&amp;L284&amp;" "),Switches!$M$2:'Switches'!$M$1000),"")</f>
        <v>RGBW</v>
      </c>
      <c r="X284">
        <v>9.5000000000000001E-2</v>
      </c>
      <c r="Y284">
        <f t="shared" si="88"/>
        <v>1.6080000000000001</v>
      </c>
      <c r="Z284">
        <v>7.0000000000000007E-2</v>
      </c>
      <c r="AA284">
        <v>2</v>
      </c>
      <c r="AB284">
        <v>2</v>
      </c>
      <c r="AC284">
        <v>0</v>
      </c>
    </row>
    <row r="285" spans="1:29" x14ac:dyDescent="0.25">
      <c r="A285" s="1" t="s">
        <v>634</v>
      </c>
      <c r="B285" s="1" t="s">
        <v>635</v>
      </c>
      <c r="C285" t="str">
        <f t="shared" si="82"/>
        <v>1608 57W Diffuse DMX-RDM</v>
      </c>
      <c r="D285" t="str">
        <f t="shared" si="83"/>
        <v>57W Diffuse DMX-RDM</v>
      </c>
      <c r="E285" t="str">
        <f t="shared" si="84"/>
        <v>57W DMX-RDM</v>
      </c>
      <c r="F285" t="str">
        <f t="shared" si="80"/>
        <v>57W</v>
      </c>
      <c r="G285" t="str">
        <f t="shared" si="81"/>
        <v>57W</v>
      </c>
      <c r="H285" t="str">
        <f t="shared" si="93"/>
        <v>57Вт</v>
      </c>
      <c r="I285" t="str">
        <f t="shared" si="90"/>
        <v>57</v>
      </c>
      <c r="J285" t="str">
        <f t="shared" si="92"/>
        <v>57</v>
      </c>
      <c r="K285" t="str">
        <f t="shared" si="85"/>
        <v>P866795</v>
      </c>
      <c r="L285" t="str">
        <f>LOOKUP(,-SEARCH(" "&amp;Switches!$A$2:'Switches'!$A$1000&amp;" "," "&amp;TRIM(B285)&amp;" "),Switches!$A$2:'Switches'!$A$1000)</f>
        <v>Osio Line RGBW</v>
      </c>
      <c r="M285">
        <f>IFERROR(LOOKUP(,-SEARCH(" "&amp;Switches!$B$2:'Switches'!$B$1000&amp;" "," "&amp;C285&amp;" "),Switches!$B$2:'Switches'!$B$1000), "")</f>
        <v>1608</v>
      </c>
      <c r="N285" t="str">
        <f>LOOKUP(,-SEARCH(" "&amp;Switches!$C$2:'Switches'!$C$1000&amp;" "," "&amp;TRIM(B285)&amp;" "),Switches!$C$2:'Switches'!$C$1000)</f>
        <v>Diffuse</v>
      </c>
      <c r="O285" t="str">
        <f t="shared" si="86"/>
        <v>RGBW-Diffuse-red.ies</v>
      </c>
      <c r="P285" t="s">
        <v>298</v>
      </c>
      <c r="Q285">
        <f t="shared" ref="Q285:Q333" si="94">ROUND(M285/310,0)*3</f>
        <v>15</v>
      </c>
      <c r="R285" s="7" t="str">
        <f t="shared" si="91"/>
        <v>57</v>
      </c>
      <c r="S285">
        <v>57</v>
      </c>
      <c r="T285">
        <f t="shared" si="89"/>
        <v>855</v>
      </c>
      <c r="U285" t="str">
        <f>IF(ISTEXT(LOOKUP(,-SEARCH(" "&amp;Switches!$K$2:'Switches'!$K$60&amp;" "," "&amp;D285&amp;" "),Switches!$K$2:'Switches'!$K$60)), LOOKUP(,-SEARCH(" "&amp;Switches!$K$2:'Switches'!$K$60&amp;" "," "&amp;D285&amp;" "),Switches!$K$2:'Switches'!$K$60),"")</f>
        <v>DMX-RDM</v>
      </c>
      <c r="V285" t="str">
        <f>IFERROR(LOOKUP(,-SEARCH(" "&amp;Switches!$L$2:'Switches'!$L$1000&amp;" "," "&amp;F285&amp;" "),Switches!$L$2:'Switches'!$L$1000),"")</f>
        <v/>
      </c>
      <c r="W285" t="str">
        <f>IFERROR(LOOKUP(,-SEARCH(" "&amp;Switches!$M$2:'Switches'!$M$1000&amp;" "," "&amp;L285&amp;" "),Switches!$M$2:'Switches'!$M$1000),"")</f>
        <v>RGBW</v>
      </c>
      <c r="X285">
        <v>9.5000000000000001E-2</v>
      </c>
      <c r="Y285">
        <f t="shared" si="88"/>
        <v>1.6080000000000001</v>
      </c>
      <c r="Z285">
        <v>7.0000000000000007E-2</v>
      </c>
      <c r="AA285">
        <v>2</v>
      </c>
      <c r="AB285">
        <v>2</v>
      </c>
      <c r="AC285">
        <v>0</v>
      </c>
    </row>
    <row r="286" spans="1:29" x14ac:dyDescent="0.25">
      <c r="A286" s="1" t="s">
        <v>633</v>
      </c>
      <c r="B286" s="1" t="s">
        <v>685</v>
      </c>
      <c r="C286" t="str">
        <f t="shared" si="82"/>
        <v>1608 57W Elliptical DMX-RDM 5 DEG</v>
      </c>
      <c r="D286" t="str">
        <f t="shared" si="83"/>
        <v>57W Elliptical DMX-RDM 5 DEG</v>
      </c>
      <c r="E286" t="str">
        <f t="shared" si="84"/>
        <v>57W DMX-RDM 5 DEG</v>
      </c>
      <c r="F286" t="str">
        <f t="shared" si="80"/>
        <v>57W 5 DEG</v>
      </c>
      <c r="G286" t="str">
        <f t="shared" si="81"/>
        <v>57W</v>
      </c>
      <c r="H286" t="str">
        <f t="shared" si="93"/>
        <v>57Вт</v>
      </c>
      <c r="I286" t="str">
        <f t="shared" si="90"/>
        <v>57</v>
      </c>
      <c r="J286" t="str">
        <f t="shared" si="92"/>
        <v>57</v>
      </c>
      <c r="K286" t="str">
        <f t="shared" si="85"/>
        <v>P866794</v>
      </c>
      <c r="L286" t="str">
        <f>LOOKUP(,-SEARCH(" "&amp;Switches!$A$2:'Switches'!$A$1000&amp;" "," "&amp;TRIM(B286)&amp;" "),Switches!$A$2:'Switches'!$A$1000)</f>
        <v>Osio Line RGBW</v>
      </c>
      <c r="M286">
        <f>IFERROR(LOOKUP(,-SEARCH(" "&amp;Switches!$B$2:'Switches'!$B$1000&amp;" "," "&amp;C286&amp;" "),Switches!$B$2:'Switches'!$B$1000), "")</f>
        <v>1608</v>
      </c>
      <c r="N286" t="str">
        <f>LOOKUP(,-SEARCH(" "&amp;Switches!$C$2:'Switches'!$C$1000&amp;" "," "&amp;TRIM(B286)&amp;" "),Switches!$C$2:'Switches'!$C$1000)</f>
        <v>Elliptical</v>
      </c>
      <c r="O286" t="str">
        <f t="shared" si="86"/>
        <v>RGBW-Elliptical-red-5 DEG.ies</v>
      </c>
      <c r="P286" t="s">
        <v>298</v>
      </c>
      <c r="Q286">
        <f t="shared" si="94"/>
        <v>15</v>
      </c>
      <c r="R286" s="7" t="str">
        <f t="shared" si="91"/>
        <v>57</v>
      </c>
      <c r="S286">
        <v>57</v>
      </c>
      <c r="T286">
        <f t="shared" si="89"/>
        <v>855</v>
      </c>
      <c r="U286" t="str">
        <f>IF(ISTEXT(LOOKUP(,-SEARCH(" "&amp;Switches!$K$2:'Switches'!$K$60&amp;" "," "&amp;D286&amp;" "),Switches!$K$2:'Switches'!$K$60)), LOOKUP(,-SEARCH(" "&amp;Switches!$K$2:'Switches'!$K$60&amp;" "," "&amp;D286&amp;" "),Switches!$K$2:'Switches'!$K$60),"")</f>
        <v>DMX-RDM</v>
      </c>
      <c r="V286" t="str">
        <f>IFERROR(LOOKUP(,-SEARCH(" "&amp;Switches!$L$2:'Switches'!$L$1000&amp;" "," "&amp;F286&amp;" "),Switches!$L$2:'Switches'!$L$1000),"")</f>
        <v>5 DEG</v>
      </c>
      <c r="W286" t="str">
        <f>IFERROR(LOOKUP(,-SEARCH(" "&amp;Switches!$M$2:'Switches'!$M$1000&amp;" "," "&amp;L286&amp;" "),Switches!$M$2:'Switches'!$M$1000),"")</f>
        <v>RGBW</v>
      </c>
      <c r="X286">
        <v>9.5000000000000001E-2</v>
      </c>
      <c r="Y286">
        <f t="shared" si="88"/>
        <v>1.6080000000000001</v>
      </c>
      <c r="Z286">
        <v>7.0000000000000007E-2</v>
      </c>
      <c r="AA286">
        <v>2</v>
      </c>
      <c r="AB286">
        <v>2</v>
      </c>
      <c r="AC286">
        <v>0</v>
      </c>
    </row>
    <row r="287" spans="1:29" x14ac:dyDescent="0.25">
      <c r="A287" s="1" t="s">
        <v>631</v>
      </c>
      <c r="B287" s="1" t="s">
        <v>632</v>
      </c>
      <c r="C287" t="str">
        <f t="shared" si="82"/>
        <v>1608 57W Elliptical DMX-RDM</v>
      </c>
      <c r="D287" t="str">
        <f t="shared" si="83"/>
        <v>57W Elliptical DMX-RDM</v>
      </c>
      <c r="E287" t="str">
        <f t="shared" si="84"/>
        <v>57W DMX-RDM</v>
      </c>
      <c r="F287" t="str">
        <f t="shared" si="80"/>
        <v>57W</v>
      </c>
      <c r="G287" t="str">
        <f t="shared" si="81"/>
        <v>57W</v>
      </c>
      <c r="H287" t="str">
        <f t="shared" si="93"/>
        <v>57Вт</v>
      </c>
      <c r="I287" t="str">
        <f t="shared" si="90"/>
        <v>57</v>
      </c>
      <c r="J287" t="str">
        <f t="shared" si="92"/>
        <v>57</v>
      </c>
      <c r="K287" t="str">
        <f t="shared" si="85"/>
        <v>P866794</v>
      </c>
      <c r="L287" t="str">
        <f>LOOKUP(,-SEARCH(" "&amp;Switches!$A$2:'Switches'!$A$1000&amp;" "," "&amp;TRIM(B287)&amp;" "),Switches!$A$2:'Switches'!$A$1000)</f>
        <v>Osio Line RGBW</v>
      </c>
      <c r="M287">
        <f>IFERROR(LOOKUP(,-SEARCH(" "&amp;Switches!$B$2:'Switches'!$B$1000&amp;" "," "&amp;C287&amp;" "),Switches!$B$2:'Switches'!$B$1000), "")</f>
        <v>1608</v>
      </c>
      <c r="N287" t="str">
        <f>LOOKUP(,-SEARCH(" "&amp;Switches!$C$2:'Switches'!$C$1000&amp;" "," "&amp;TRIM(B287)&amp;" "),Switches!$C$2:'Switches'!$C$1000)</f>
        <v>Elliptical</v>
      </c>
      <c r="O287" t="str">
        <f t="shared" si="86"/>
        <v>RGBW-Elliptical-red.ies</v>
      </c>
      <c r="P287" t="s">
        <v>298</v>
      </c>
      <c r="Q287">
        <f t="shared" si="94"/>
        <v>15</v>
      </c>
      <c r="R287" s="7" t="str">
        <f t="shared" si="91"/>
        <v>57</v>
      </c>
      <c r="S287">
        <v>57</v>
      </c>
      <c r="T287">
        <f t="shared" si="89"/>
        <v>855</v>
      </c>
      <c r="U287" t="str">
        <f>IF(ISTEXT(LOOKUP(,-SEARCH(" "&amp;Switches!$K$2:'Switches'!$K$60&amp;" "," "&amp;D287&amp;" "),Switches!$K$2:'Switches'!$K$60)), LOOKUP(,-SEARCH(" "&amp;Switches!$K$2:'Switches'!$K$60&amp;" "," "&amp;D287&amp;" "),Switches!$K$2:'Switches'!$K$60),"")</f>
        <v>DMX-RDM</v>
      </c>
      <c r="V287" t="str">
        <f>IFERROR(LOOKUP(,-SEARCH(" "&amp;Switches!$L$2:'Switches'!$L$1000&amp;" "," "&amp;F287&amp;" "),Switches!$L$2:'Switches'!$L$1000),"")</f>
        <v/>
      </c>
      <c r="W287" t="str">
        <f>IFERROR(LOOKUP(,-SEARCH(" "&amp;Switches!$M$2:'Switches'!$M$1000&amp;" "," "&amp;L287&amp;" "),Switches!$M$2:'Switches'!$M$1000),"")</f>
        <v>RGBW</v>
      </c>
      <c r="X287">
        <v>9.5000000000000001E-2</v>
      </c>
      <c r="Y287">
        <f t="shared" si="88"/>
        <v>1.6080000000000001</v>
      </c>
      <c r="Z287">
        <v>7.0000000000000007E-2</v>
      </c>
      <c r="AA287">
        <v>2</v>
      </c>
      <c r="AB287">
        <v>2</v>
      </c>
      <c r="AC287">
        <v>0</v>
      </c>
    </row>
    <row r="288" spans="1:29" x14ac:dyDescent="0.25">
      <c r="A288" s="1" t="s">
        <v>630</v>
      </c>
      <c r="B288" s="1" t="s">
        <v>686</v>
      </c>
      <c r="C288" t="str">
        <f t="shared" si="82"/>
        <v>1608 57W Flood DMX-RDM 5 DEG</v>
      </c>
      <c r="D288" t="str">
        <f t="shared" si="83"/>
        <v>57W Flood DMX-RDM 5 DEG</v>
      </c>
      <c r="E288" t="str">
        <f t="shared" si="84"/>
        <v>57W DMX-RDM 5 DEG</v>
      </c>
      <c r="F288" t="str">
        <f t="shared" si="80"/>
        <v>57W 5 DEG</v>
      </c>
      <c r="G288" t="str">
        <f t="shared" si="81"/>
        <v>57W</v>
      </c>
      <c r="H288" t="str">
        <f t="shared" si="93"/>
        <v>57Вт</v>
      </c>
      <c r="I288" t="str">
        <f t="shared" si="90"/>
        <v>57</v>
      </c>
      <c r="J288" t="str">
        <f t="shared" si="92"/>
        <v>57</v>
      </c>
      <c r="K288" t="str">
        <f t="shared" si="85"/>
        <v>P866793</v>
      </c>
      <c r="L288" t="str">
        <f>LOOKUP(,-SEARCH(" "&amp;Switches!$A$2:'Switches'!$A$1000&amp;" "," "&amp;TRIM(B288)&amp;" "),Switches!$A$2:'Switches'!$A$1000)</f>
        <v>Osio Line RGBW</v>
      </c>
      <c r="M288">
        <f>IFERROR(LOOKUP(,-SEARCH(" "&amp;Switches!$B$2:'Switches'!$B$1000&amp;" "," "&amp;C288&amp;" "),Switches!$B$2:'Switches'!$B$1000), "")</f>
        <v>1608</v>
      </c>
      <c r="N288" t="str">
        <f>LOOKUP(,-SEARCH(" "&amp;Switches!$C$2:'Switches'!$C$1000&amp;" "," "&amp;TRIM(B288)&amp;" "),Switches!$C$2:'Switches'!$C$1000)</f>
        <v>Flood</v>
      </c>
      <c r="O288" t="str">
        <f t="shared" si="86"/>
        <v>RGBW-Flood-red-5 DEG.ies</v>
      </c>
      <c r="P288" t="s">
        <v>298</v>
      </c>
      <c r="Q288">
        <f t="shared" si="94"/>
        <v>15</v>
      </c>
      <c r="R288" s="7" t="str">
        <f t="shared" si="91"/>
        <v>57</v>
      </c>
      <c r="S288">
        <v>57</v>
      </c>
      <c r="T288">
        <f t="shared" si="89"/>
        <v>855</v>
      </c>
      <c r="U288" t="str">
        <f>IF(ISTEXT(LOOKUP(,-SEARCH(" "&amp;Switches!$K$2:'Switches'!$K$60&amp;" "," "&amp;D288&amp;" "),Switches!$K$2:'Switches'!$K$60)), LOOKUP(,-SEARCH(" "&amp;Switches!$K$2:'Switches'!$K$60&amp;" "," "&amp;D288&amp;" "),Switches!$K$2:'Switches'!$K$60),"")</f>
        <v>DMX-RDM</v>
      </c>
      <c r="V288" t="str">
        <f>IFERROR(LOOKUP(,-SEARCH(" "&amp;Switches!$L$2:'Switches'!$L$1000&amp;" "," "&amp;F288&amp;" "),Switches!$L$2:'Switches'!$L$1000),"")</f>
        <v>5 DEG</v>
      </c>
      <c r="W288" t="str">
        <f>IFERROR(LOOKUP(,-SEARCH(" "&amp;Switches!$M$2:'Switches'!$M$1000&amp;" "," "&amp;L288&amp;" "),Switches!$M$2:'Switches'!$M$1000),"")</f>
        <v>RGBW</v>
      </c>
      <c r="X288">
        <v>9.5000000000000001E-2</v>
      </c>
      <c r="Y288">
        <f t="shared" si="88"/>
        <v>1.6080000000000001</v>
      </c>
      <c r="Z288">
        <v>7.0000000000000007E-2</v>
      </c>
      <c r="AA288">
        <v>2</v>
      </c>
      <c r="AB288">
        <v>2</v>
      </c>
      <c r="AC288">
        <v>0</v>
      </c>
    </row>
    <row r="289" spans="1:29" x14ac:dyDescent="0.25">
      <c r="A289" s="1" t="s">
        <v>628</v>
      </c>
      <c r="B289" s="1" t="s">
        <v>629</v>
      </c>
      <c r="C289" t="str">
        <f t="shared" si="82"/>
        <v>1608 57W Flood DMX-RDM</v>
      </c>
      <c r="D289" t="str">
        <f t="shared" si="83"/>
        <v>57W Flood DMX-RDM</v>
      </c>
      <c r="E289" t="str">
        <f t="shared" si="84"/>
        <v>57W DMX-RDM</v>
      </c>
      <c r="F289" t="str">
        <f t="shared" si="80"/>
        <v>57W</v>
      </c>
      <c r="G289" t="str">
        <f t="shared" si="81"/>
        <v>57W</v>
      </c>
      <c r="H289" t="str">
        <f t="shared" si="93"/>
        <v>57Вт</v>
      </c>
      <c r="I289" t="str">
        <f t="shared" si="90"/>
        <v>57</v>
      </c>
      <c r="J289" t="str">
        <f t="shared" si="92"/>
        <v>57</v>
      </c>
      <c r="K289" t="str">
        <f t="shared" si="85"/>
        <v>P866793</v>
      </c>
      <c r="L289" t="str">
        <f>LOOKUP(,-SEARCH(" "&amp;Switches!$A$2:'Switches'!$A$1000&amp;" "," "&amp;TRIM(B289)&amp;" "),Switches!$A$2:'Switches'!$A$1000)</f>
        <v>Osio Line RGBW</v>
      </c>
      <c r="M289">
        <f>IFERROR(LOOKUP(,-SEARCH(" "&amp;Switches!$B$2:'Switches'!$B$1000&amp;" "," "&amp;C289&amp;" "),Switches!$B$2:'Switches'!$B$1000), "")</f>
        <v>1608</v>
      </c>
      <c r="N289" t="str">
        <f>LOOKUP(,-SEARCH(" "&amp;Switches!$C$2:'Switches'!$C$1000&amp;" "," "&amp;TRIM(B289)&amp;" "),Switches!$C$2:'Switches'!$C$1000)</f>
        <v>Flood</v>
      </c>
      <c r="O289" t="str">
        <f t="shared" si="86"/>
        <v>RGBW-Flood-red.ies</v>
      </c>
      <c r="P289" t="s">
        <v>298</v>
      </c>
      <c r="Q289">
        <f t="shared" si="94"/>
        <v>15</v>
      </c>
      <c r="R289" s="7" t="str">
        <f t="shared" si="91"/>
        <v>57</v>
      </c>
      <c r="S289">
        <v>57</v>
      </c>
      <c r="T289">
        <f t="shared" si="89"/>
        <v>855</v>
      </c>
      <c r="U289" t="str">
        <f>IF(ISTEXT(LOOKUP(,-SEARCH(" "&amp;Switches!$K$2:'Switches'!$K$60&amp;" "," "&amp;D289&amp;" "),Switches!$K$2:'Switches'!$K$60)), LOOKUP(,-SEARCH(" "&amp;Switches!$K$2:'Switches'!$K$60&amp;" "," "&amp;D289&amp;" "),Switches!$K$2:'Switches'!$K$60),"")</f>
        <v>DMX-RDM</v>
      </c>
      <c r="V289" t="str">
        <f>IFERROR(LOOKUP(,-SEARCH(" "&amp;Switches!$L$2:'Switches'!$L$1000&amp;" "," "&amp;F289&amp;" "),Switches!$L$2:'Switches'!$L$1000),"")</f>
        <v/>
      </c>
      <c r="W289" t="str">
        <f>IFERROR(LOOKUP(,-SEARCH(" "&amp;Switches!$M$2:'Switches'!$M$1000&amp;" "," "&amp;L289&amp;" "),Switches!$M$2:'Switches'!$M$1000),"")</f>
        <v>RGBW</v>
      </c>
      <c r="X289">
        <v>9.5000000000000001E-2</v>
      </c>
      <c r="Y289">
        <f t="shared" si="88"/>
        <v>1.6080000000000001</v>
      </c>
      <c r="Z289">
        <v>7.0000000000000007E-2</v>
      </c>
      <c r="AA289">
        <v>2</v>
      </c>
      <c r="AB289">
        <v>2</v>
      </c>
      <c r="AC289">
        <v>0</v>
      </c>
    </row>
    <row r="290" spans="1:29" x14ac:dyDescent="0.25">
      <c r="A290" s="1" t="s">
        <v>627</v>
      </c>
      <c r="B290" s="1" t="s">
        <v>687</v>
      </c>
      <c r="C290" t="str">
        <f t="shared" si="82"/>
        <v>1608 57W Medium DMX-RDM</v>
      </c>
      <c r="D290" t="str">
        <f t="shared" si="83"/>
        <v>57W Medium DMX-RDM</v>
      </c>
      <c r="E290" t="str">
        <f t="shared" si="84"/>
        <v>57W DMX-RDM</v>
      </c>
      <c r="F290" t="str">
        <f t="shared" si="80"/>
        <v>57W</v>
      </c>
      <c r="G290" t="str">
        <f t="shared" si="81"/>
        <v>57W</v>
      </c>
      <c r="H290" t="str">
        <f t="shared" si="93"/>
        <v>57Вт</v>
      </c>
      <c r="I290" t="str">
        <f t="shared" si="90"/>
        <v>57</v>
      </c>
      <c r="J290" t="str">
        <f t="shared" si="92"/>
        <v>57</v>
      </c>
      <c r="K290" t="str">
        <f t="shared" si="85"/>
        <v>P866792</v>
      </c>
      <c r="L290" t="str">
        <f>LOOKUP(,-SEARCH(" "&amp;Switches!$A$2:'Switches'!$A$1000&amp;" "," "&amp;TRIM(B290)&amp;" "),Switches!$A$2:'Switches'!$A$1000)</f>
        <v>Osio Line RGBW</v>
      </c>
      <c r="M290">
        <f>IFERROR(LOOKUP(,-SEARCH(" "&amp;Switches!$B$2:'Switches'!$B$1000&amp;" "," "&amp;C290&amp;" "),Switches!$B$2:'Switches'!$B$1000), "")</f>
        <v>1608</v>
      </c>
      <c r="N290" t="str">
        <f>LOOKUP(,-SEARCH(" "&amp;Switches!$C$2:'Switches'!$C$1000&amp;" "," "&amp;TRIM(B290)&amp;" "),Switches!$C$2:'Switches'!$C$1000)</f>
        <v>Medium</v>
      </c>
      <c r="O290" t="str">
        <f t="shared" si="86"/>
        <v>RGBW-Medium-red.ies</v>
      </c>
      <c r="P290" t="s">
        <v>298</v>
      </c>
      <c r="Q290">
        <f t="shared" si="94"/>
        <v>15</v>
      </c>
      <c r="R290" s="7" t="str">
        <f t="shared" si="91"/>
        <v>57</v>
      </c>
      <c r="S290">
        <v>57</v>
      </c>
      <c r="T290">
        <f t="shared" si="89"/>
        <v>855</v>
      </c>
      <c r="U290" t="str">
        <f>IF(ISTEXT(LOOKUP(,-SEARCH(" "&amp;Switches!$K$2:'Switches'!$K$60&amp;" "," "&amp;D290&amp;" "),Switches!$K$2:'Switches'!$K$60)), LOOKUP(,-SEARCH(" "&amp;Switches!$K$2:'Switches'!$K$60&amp;" "," "&amp;D290&amp;" "),Switches!$K$2:'Switches'!$K$60),"")</f>
        <v>DMX-RDM</v>
      </c>
      <c r="V290" t="str">
        <f>IFERROR(LOOKUP(,-SEARCH(" "&amp;Switches!$L$2:'Switches'!$L$1000&amp;" "," "&amp;F290&amp;" "),Switches!$L$2:'Switches'!$L$1000),"")</f>
        <v/>
      </c>
      <c r="W290" t="str">
        <f>IFERROR(LOOKUP(,-SEARCH(" "&amp;Switches!$M$2:'Switches'!$M$1000&amp;" "," "&amp;L290&amp;" "),Switches!$M$2:'Switches'!$M$1000),"")</f>
        <v>RGBW</v>
      </c>
      <c r="X290">
        <v>9.5000000000000001E-2</v>
      </c>
      <c r="Y290">
        <f t="shared" si="88"/>
        <v>1.6080000000000001</v>
      </c>
      <c r="Z290">
        <v>7.0000000000000007E-2</v>
      </c>
      <c r="AA290">
        <v>2</v>
      </c>
      <c r="AB290">
        <v>2</v>
      </c>
      <c r="AC290">
        <v>0</v>
      </c>
    </row>
    <row r="291" spans="1:29" x14ac:dyDescent="0.25">
      <c r="A291" s="1" t="s">
        <v>625</v>
      </c>
      <c r="B291" s="1" t="s">
        <v>626</v>
      </c>
      <c r="C291" t="str">
        <f t="shared" si="82"/>
        <v>1608 57W Medium DMX-RDM</v>
      </c>
      <c r="D291" t="str">
        <f t="shared" si="83"/>
        <v>57W Medium DMX-RDM</v>
      </c>
      <c r="E291" t="str">
        <f t="shared" si="84"/>
        <v>57W DMX-RDM</v>
      </c>
      <c r="F291" t="str">
        <f t="shared" si="80"/>
        <v>57W</v>
      </c>
      <c r="G291" t="str">
        <f t="shared" si="81"/>
        <v>57W</v>
      </c>
      <c r="H291" t="str">
        <f t="shared" si="93"/>
        <v>57Вт</v>
      </c>
      <c r="I291" t="str">
        <f t="shared" si="90"/>
        <v>57</v>
      </c>
      <c r="J291" t="str">
        <f t="shared" si="92"/>
        <v>57</v>
      </c>
      <c r="K291" t="str">
        <f t="shared" si="85"/>
        <v>P866792</v>
      </c>
      <c r="L291" t="str">
        <f>LOOKUP(,-SEARCH(" "&amp;Switches!$A$2:'Switches'!$A$1000&amp;" "," "&amp;TRIM(B291)&amp;" "),Switches!$A$2:'Switches'!$A$1000)</f>
        <v>Osio Line RGBW</v>
      </c>
      <c r="M291">
        <f>IFERROR(LOOKUP(,-SEARCH(" "&amp;Switches!$B$2:'Switches'!$B$1000&amp;" "," "&amp;C291&amp;" "),Switches!$B$2:'Switches'!$B$1000), "")</f>
        <v>1608</v>
      </c>
      <c r="N291" t="str">
        <f>LOOKUP(,-SEARCH(" "&amp;Switches!$C$2:'Switches'!$C$1000&amp;" "," "&amp;TRIM(B291)&amp;" "),Switches!$C$2:'Switches'!$C$1000)</f>
        <v>Medium</v>
      </c>
      <c r="O291" t="str">
        <f t="shared" si="86"/>
        <v>RGBW-Medium-red.ies</v>
      </c>
      <c r="P291" t="s">
        <v>298</v>
      </c>
      <c r="Q291">
        <f t="shared" si="94"/>
        <v>15</v>
      </c>
      <c r="R291" s="7" t="str">
        <f t="shared" si="91"/>
        <v>57</v>
      </c>
      <c r="S291">
        <v>57</v>
      </c>
      <c r="T291">
        <f t="shared" si="89"/>
        <v>855</v>
      </c>
      <c r="U291" t="str">
        <f>IF(ISTEXT(LOOKUP(,-SEARCH(" "&amp;Switches!$K$2:'Switches'!$K$60&amp;" "," "&amp;D291&amp;" "),Switches!$K$2:'Switches'!$K$60)), LOOKUP(,-SEARCH(" "&amp;Switches!$K$2:'Switches'!$K$60&amp;" "," "&amp;D291&amp;" "),Switches!$K$2:'Switches'!$K$60),"")</f>
        <v>DMX-RDM</v>
      </c>
      <c r="V291" t="str">
        <f>IFERROR(LOOKUP(,-SEARCH(" "&amp;Switches!$L$2:'Switches'!$L$1000&amp;" "," "&amp;F291&amp;" "),Switches!$L$2:'Switches'!$L$1000),"")</f>
        <v/>
      </c>
      <c r="W291" t="str">
        <f>IFERROR(LOOKUP(,-SEARCH(" "&amp;Switches!$M$2:'Switches'!$M$1000&amp;" "," "&amp;L291&amp;" "),Switches!$M$2:'Switches'!$M$1000),"")</f>
        <v>RGBW</v>
      </c>
      <c r="X291">
        <v>9.5000000000000001E-2</v>
      </c>
      <c r="Y291">
        <f t="shared" si="88"/>
        <v>1.6080000000000001</v>
      </c>
      <c r="Z291">
        <v>7.0000000000000007E-2</v>
      </c>
      <c r="AA291">
        <v>2</v>
      </c>
      <c r="AB291">
        <v>2</v>
      </c>
      <c r="AC291">
        <v>0</v>
      </c>
    </row>
    <row r="292" spans="1:29" x14ac:dyDescent="0.25">
      <c r="A292" s="1" t="s">
        <v>624</v>
      </c>
      <c r="B292" s="1" t="s">
        <v>688</v>
      </c>
      <c r="C292" t="str">
        <f t="shared" si="82"/>
        <v>1608 57W Spot DMX-RDM 5 DEG</v>
      </c>
      <c r="D292" t="str">
        <f t="shared" si="83"/>
        <v>57W Spot DMX-RDM 5 DEG</v>
      </c>
      <c r="E292" t="str">
        <f t="shared" si="84"/>
        <v>57W DMX-RDM 5 DEG</v>
      </c>
      <c r="F292" t="str">
        <f t="shared" si="80"/>
        <v>57W 5 DEG</v>
      </c>
      <c r="G292" t="str">
        <f t="shared" si="81"/>
        <v>57W</v>
      </c>
      <c r="H292" t="str">
        <f t="shared" si="93"/>
        <v>57Вт</v>
      </c>
      <c r="I292" t="str">
        <f t="shared" si="90"/>
        <v>57</v>
      </c>
      <c r="J292" t="str">
        <f t="shared" si="92"/>
        <v>57</v>
      </c>
      <c r="K292" t="str">
        <f t="shared" si="85"/>
        <v>P866791</v>
      </c>
      <c r="L292" t="str">
        <f>LOOKUP(,-SEARCH(" "&amp;Switches!$A$2:'Switches'!$A$1000&amp;" "," "&amp;TRIM(B292)&amp;" "),Switches!$A$2:'Switches'!$A$1000)</f>
        <v>Osio Line RGBW</v>
      </c>
      <c r="M292">
        <f>IFERROR(LOOKUP(,-SEARCH(" "&amp;Switches!$B$2:'Switches'!$B$1000&amp;" "," "&amp;C292&amp;" "),Switches!$B$2:'Switches'!$B$1000), "")</f>
        <v>1608</v>
      </c>
      <c r="N292" t="str">
        <f>LOOKUP(,-SEARCH(" "&amp;Switches!$C$2:'Switches'!$C$1000&amp;" "," "&amp;TRIM(B292)&amp;" "),Switches!$C$2:'Switches'!$C$1000)</f>
        <v>Spot</v>
      </c>
      <c r="O292" t="str">
        <f t="shared" si="86"/>
        <v>RGBW-Spot-red-5 DEG.ies</v>
      </c>
      <c r="P292" t="s">
        <v>298</v>
      </c>
      <c r="Q292">
        <f t="shared" si="94"/>
        <v>15</v>
      </c>
      <c r="R292" s="7" t="str">
        <f t="shared" si="91"/>
        <v>57</v>
      </c>
      <c r="S292">
        <v>57</v>
      </c>
      <c r="T292">
        <f t="shared" si="89"/>
        <v>855</v>
      </c>
      <c r="U292" t="str">
        <f>IF(ISTEXT(LOOKUP(,-SEARCH(" "&amp;Switches!$K$2:'Switches'!$K$60&amp;" "," "&amp;D292&amp;" "),Switches!$K$2:'Switches'!$K$60)), LOOKUP(,-SEARCH(" "&amp;Switches!$K$2:'Switches'!$K$60&amp;" "," "&amp;D292&amp;" "),Switches!$K$2:'Switches'!$K$60),"")</f>
        <v>DMX-RDM</v>
      </c>
      <c r="V292" t="str">
        <f>IFERROR(LOOKUP(,-SEARCH(" "&amp;Switches!$L$2:'Switches'!$L$1000&amp;" "," "&amp;F292&amp;" "),Switches!$L$2:'Switches'!$L$1000),"")</f>
        <v>5 DEG</v>
      </c>
      <c r="W292" t="str">
        <f>IFERROR(LOOKUP(,-SEARCH(" "&amp;Switches!$M$2:'Switches'!$M$1000&amp;" "," "&amp;L292&amp;" "),Switches!$M$2:'Switches'!$M$1000),"")</f>
        <v>RGBW</v>
      </c>
      <c r="X292">
        <v>9.5000000000000001E-2</v>
      </c>
      <c r="Y292">
        <f t="shared" si="88"/>
        <v>1.6080000000000001</v>
      </c>
      <c r="Z292">
        <v>7.0000000000000007E-2</v>
      </c>
      <c r="AA292">
        <v>2</v>
      </c>
      <c r="AB292">
        <v>2</v>
      </c>
      <c r="AC292">
        <v>0</v>
      </c>
    </row>
    <row r="293" spans="1:29" x14ac:dyDescent="0.25">
      <c r="A293" s="1" t="s">
        <v>622</v>
      </c>
      <c r="B293" s="1" t="s">
        <v>623</v>
      </c>
      <c r="C293" t="str">
        <f t="shared" si="82"/>
        <v>1608 57W Spot DMX-RDM</v>
      </c>
      <c r="D293" t="str">
        <f t="shared" si="83"/>
        <v>57W Spot DMX-RDM</v>
      </c>
      <c r="E293" t="str">
        <f t="shared" si="84"/>
        <v>57W DMX-RDM</v>
      </c>
      <c r="F293" t="str">
        <f t="shared" si="80"/>
        <v>57W</v>
      </c>
      <c r="G293" t="str">
        <f t="shared" si="81"/>
        <v>57W</v>
      </c>
      <c r="H293" t="str">
        <f t="shared" si="93"/>
        <v>57Вт</v>
      </c>
      <c r="I293" t="str">
        <f t="shared" si="90"/>
        <v>57</v>
      </c>
      <c r="J293" t="str">
        <f t="shared" si="92"/>
        <v>57</v>
      </c>
      <c r="K293" t="str">
        <f t="shared" si="85"/>
        <v>P866791</v>
      </c>
      <c r="L293" t="str">
        <f>LOOKUP(,-SEARCH(" "&amp;Switches!$A$2:'Switches'!$A$1000&amp;" "," "&amp;TRIM(B293)&amp;" "),Switches!$A$2:'Switches'!$A$1000)</f>
        <v>Osio Line RGBW</v>
      </c>
      <c r="M293">
        <f>IFERROR(LOOKUP(,-SEARCH(" "&amp;Switches!$B$2:'Switches'!$B$1000&amp;" "," "&amp;C293&amp;" "),Switches!$B$2:'Switches'!$B$1000), "")</f>
        <v>1608</v>
      </c>
      <c r="N293" t="str">
        <f>LOOKUP(,-SEARCH(" "&amp;Switches!$C$2:'Switches'!$C$1000&amp;" "," "&amp;TRIM(B293)&amp;" "),Switches!$C$2:'Switches'!$C$1000)</f>
        <v>Spot</v>
      </c>
      <c r="O293" t="str">
        <f t="shared" si="86"/>
        <v>RGBW-Spot-red.ies</v>
      </c>
      <c r="P293" t="s">
        <v>298</v>
      </c>
      <c r="Q293">
        <f t="shared" si="94"/>
        <v>15</v>
      </c>
      <c r="R293" s="7" t="str">
        <f t="shared" si="91"/>
        <v>57</v>
      </c>
      <c r="S293">
        <v>57</v>
      </c>
      <c r="T293">
        <f t="shared" si="89"/>
        <v>855</v>
      </c>
      <c r="U293" t="str">
        <f>IF(ISTEXT(LOOKUP(,-SEARCH(" "&amp;Switches!$K$2:'Switches'!$K$60&amp;" "," "&amp;D293&amp;" "),Switches!$K$2:'Switches'!$K$60)), LOOKUP(,-SEARCH(" "&amp;Switches!$K$2:'Switches'!$K$60&amp;" "," "&amp;D293&amp;" "),Switches!$K$2:'Switches'!$K$60),"")</f>
        <v>DMX-RDM</v>
      </c>
      <c r="V293" t="str">
        <f>IFERROR(LOOKUP(,-SEARCH(" "&amp;Switches!$L$2:'Switches'!$L$1000&amp;" "," "&amp;F293&amp;" "),Switches!$L$2:'Switches'!$L$1000),"")</f>
        <v/>
      </c>
      <c r="W293" t="str">
        <f>IFERROR(LOOKUP(,-SEARCH(" "&amp;Switches!$M$2:'Switches'!$M$1000&amp;" "," "&amp;L293&amp;" "),Switches!$M$2:'Switches'!$M$1000),"")</f>
        <v>RGBW</v>
      </c>
      <c r="X293">
        <v>9.5000000000000001E-2</v>
      </c>
      <c r="Y293">
        <f t="shared" si="88"/>
        <v>1.6080000000000001</v>
      </c>
      <c r="Z293">
        <v>7.0000000000000007E-2</v>
      </c>
      <c r="AA293">
        <v>2</v>
      </c>
      <c r="AB293">
        <v>2</v>
      </c>
      <c r="AC293">
        <v>0</v>
      </c>
    </row>
    <row r="294" spans="1:29" x14ac:dyDescent="0.25">
      <c r="A294" s="1" t="s">
        <v>621</v>
      </c>
      <c r="B294" s="1" t="s">
        <v>689</v>
      </c>
      <c r="C294" t="str">
        <f t="shared" si="82"/>
        <v>1308 46W Diffuse 5 DEG DMX-RDM</v>
      </c>
      <c r="D294" t="str">
        <f t="shared" si="83"/>
        <v>46W Diffuse 5 DEG DMX-RDM</v>
      </c>
      <c r="E294" t="str">
        <f t="shared" si="84"/>
        <v>46W 5 DEG DMX-RDM</v>
      </c>
      <c r="F294" t="str">
        <f t="shared" si="80"/>
        <v>46W 5 DEG</v>
      </c>
      <c r="G294" t="str">
        <f t="shared" si="81"/>
        <v>46W</v>
      </c>
      <c r="H294" t="str">
        <f t="shared" si="93"/>
        <v>46Вт</v>
      </c>
      <c r="I294" t="str">
        <f t="shared" si="90"/>
        <v>46</v>
      </c>
      <c r="J294" t="str">
        <f t="shared" si="92"/>
        <v>46</v>
      </c>
      <c r="K294" t="str">
        <f t="shared" si="85"/>
        <v>P866790</v>
      </c>
      <c r="L294" t="str">
        <f>LOOKUP(,-SEARCH(" "&amp;Switches!$A$2:'Switches'!$A$1000&amp;" "," "&amp;TRIM(B294)&amp;" "),Switches!$A$2:'Switches'!$A$1000)</f>
        <v>Osio Line RGBW</v>
      </c>
      <c r="M294">
        <f>IFERROR(LOOKUP(,-SEARCH(" "&amp;Switches!$B$2:'Switches'!$B$1000&amp;" "," "&amp;C294&amp;" "),Switches!$B$2:'Switches'!$B$1000), "")</f>
        <v>1308</v>
      </c>
      <c r="N294" t="str">
        <f>LOOKUP(,-SEARCH(" "&amp;Switches!$C$2:'Switches'!$C$1000&amp;" "," "&amp;TRIM(B294)&amp;" "),Switches!$C$2:'Switches'!$C$1000)</f>
        <v>Diffuse</v>
      </c>
      <c r="O294" t="str">
        <f t="shared" si="86"/>
        <v>RGBW-Diffuse-red-5 DEG.ies</v>
      </c>
      <c r="P294" t="s">
        <v>298</v>
      </c>
      <c r="Q294">
        <f t="shared" si="94"/>
        <v>12</v>
      </c>
      <c r="R294" s="7" t="str">
        <f t="shared" si="91"/>
        <v>46</v>
      </c>
      <c r="S294">
        <v>57</v>
      </c>
      <c r="T294">
        <f t="shared" si="89"/>
        <v>684</v>
      </c>
      <c r="U294" t="str">
        <f>IF(ISTEXT(LOOKUP(,-SEARCH(" "&amp;Switches!$K$2:'Switches'!$K$60&amp;" "," "&amp;D294&amp;" "),Switches!$K$2:'Switches'!$K$60)), LOOKUP(,-SEARCH(" "&amp;Switches!$K$2:'Switches'!$K$60&amp;" "," "&amp;D294&amp;" "),Switches!$K$2:'Switches'!$K$60),"")</f>
        <v>DMX-RDM</v>
      </c>
      <c r="V294" t="str">
        <f>IFERROR(LOOKUP(,-SEARCH(" "&amp;Switches!$L$2:'Switches'!$L$1000&amp;" "," "&amp;F294&amp;" "),Switches!$L$2:'Switches'!$L$1000),"")</f>
        <v>5 DEG</v>
      </c>
      <c r="W294" t="str">
        <f>IFERROR(LOOKUP(,-SEARCH(" "&amp;Switches!$M$2:'Switches'!$M$1000&amp;" "," "&amp;L294&amp;" "),Switches!$M$2:'Switches'!$M$1000),"")</f>
        <v>RGBW</v>
      </c>
      <c r="X294">
        <v>9.5000000000000001E-2</v>
      </c>
      <c r="Y294">
        <f t="shared" si="88"/>
        <v>1.3080000000000001</v>
      </c>
      <c r="Z294">
        <v>7.0000000000000007E-2</v>
      </c>
      <c r="AA294">
        <v>2</v>
      </c>
      <c r="AB294">
        <v>2</v>
      </c>
      <c r="AC294">
        <v>0</v>
      </c>
    </row>
    <row r="295" spans="1:29" x14ac:dyDescent="0.25">
      <c r="A295" s="1" t="s">
        <v>619</v>
      </c>
      <c r="B295" s="1" t="s">
        <v>620</v>
      </c>
      <c r="C295" t="str">
        <f t="shared" si="82"/>
        <v>1308 46W Diffuse DMX-RDM</v>
      </c>
      <c r="D295" t="str">
        <f t="shared" si="83"/>
        <v>46W Diffuse DMX-RDM</v>
      </c>
      <c r="E295" t="str">
        <f t="shared" si="84"/>
        <v>46W DMX-RDM</v>
      </c>
      <c r="F295" t="str">
        <f t="shared" ref="F295:F333" si="95">TRIM(REPLACE(E295,SEARCH(U295,E295),LEN(U295),""))</f>
        <v>46W</v>
      </c>
      <c r="G295" t="str">
        <f t="shared" ref="G295:G333" si="96">TRIM(REPLACE(F295,SEARCH(V295,F295),LEN(V295),""))</f>
        <v>46W</v>
      </c>
      <c r="H295" t="str">
        <f t="shared" si="93"/>
        <v>46Вт</v>
      </c>
      <c r="I295" t="str">
        <f t="shared" si="90"/>
        <v>46</v>
      </c>
      <c r="J295" t="str">
        <f t="shared" si="92"/>
        <v>46</v>
      </c>
      <c r="K295" t="str">
        <f t="shared" si="85"/>
        <v>P866790</v>
      </c>
      <c r="L295" t="str">
        <f>LOOKUP(,-SEARCH(" "&amp;Switches!$A$2:'Switches'!$A$1000&amp;" "," "&amp;TRIM(B295)&amp;" "),Switches!$A$2:'Switches'!$A$1000)</f>
        <v>Osio Line RGBW</v>
      </c>
      <c r="M295">
        <f>IFERROR(LOOKUP(,-SEARCH(" "&amp;Switches!$B$2:'Switches'!$B$1000&amp;" "," "&amp;C295&amp;" "),Switches!$B$2:'Switches'!$B$1000), "")</f>
        <v>1308</v>
      </c>
      <c r="N295" t="str">
        <f>LOOKUP(,-SEARCH(" "&amp;Switches!$C$2:'Switches'!$C$1000&amp;" "," "&amp;TRIM(B295)&amp;" "),Switches!$C$2:'Switches'!$C$1000)</f>
        <v>Diffuse</v>
      </c>
      <c r="O295" t="str">
        <f t="shared" si="86"/>
        <v>RGBW-Diffuse-red.ies</v>
      </c>
      <c r="P295" t="s">
        <v>298</v>
      </c>
      <c r="Q295">
        <f t="shared" si="94"/>
        <v>12</v>
      </c>
      <c r="R295" s="7" t="str">
        <f t="shared" si="91"/>
        <v>46</v>
      </c>
      <c r="S295">
        <v>57</v>
      </c>
      <c r="T295">
        <f t="shared" si="89"/>
        <v>684</v>
      </c>
      <c r="U295" t="str">
        <f>IF(ISTEXT(LOOKUP(,-SEARCH(" "&amp;Switches!$K$2:'Switches'!$K$60&amp;" "," "&amp;D295&amp;" "),Switches!$K$2:'Switches'!$K$60)), LOOKUP(,-SEARCH(" "&amp;Switches!$K$2:'Switches'!$K$60&amp;" "," "&amp;D295&amp;" "),Switches!$K$2:'Switches'!$K$60),"")</f>
        <v>DMX-RDM</v>
      </c>
      <c r="V295" t="str">
        <f>IFERROR(LOOKUP(,-SEARCH(" "&amp;Switches!$L$2:'Switches'!$L$1000&amp;" "," "&amp;F295&amp;" "),Switches!$L$2:'Switches'!$L$1000),"")</f>
        <v/>
      </c>
      <c r="W295" t="str">
        <f>IFERROR(LOOKUP(,-SEARCH(" "&amp;Switches!$M$2:'Switches'!$M$1000&amp;" "," "&amp;L295&amp;" "),Switches!$M$2:'Switches'!$M$1000),"")</f>
        <v>RGBW</v>
      </c>
      <c r="X295">
        <v>9.5000000000000001E-2</v>
      </c>
      <c r="Y295">
        <f t="shared" si="88"/>
        <v>1.3080000000000001</v>
      </c>
      <c r="Z295">
        <v>7.0000000000000007E-2</v>
      </c>
      <c r="AA295">
        <v>2</v>
      </c>
      <c r="AB295">
        <v>2</v>
      </c>
      <c r="AC295">
        <v>0</v>
      </c>
    </row>
    <row r="296" spans="1:29" x14ac:dyDescent="0.25">
      <c r="A296" s="1" t="s">
        <v>618</v>
      </c>
      <c r="B296" s="1" t="s">
        <v>690</v>
      </c>
      <c r="C296" t="str">
        <f t="shared" si="82"/>
        <v>1308 46W Elliptical DMX-RDM 5 DEG</v>
      </c>
      <c r="D296" t="str">
        <f t="shared" si="83"/>
        <v>46W Elliptical DMX-RDM 5 DEG</v>
      </c>
      <c r="E296" t="str">
        <f t="shared" si="84"/>
        <v>46W DMX-RDM 5 DEG</v>
      </c>
      <c r="F296" t="str">
        <f t="shared" si="95"/>
        <v>46W 5 DEG</v>
      </c>
      <c r="G296" t="str">
        <f t="shared" si="96"/>
        <v>46W</v>
      </c>
      <c r="H296" t="str">
        <f t="shared" si="93"/>
        <v>46Вт</v>
      </c>
      <c r="I296" t="str">
        <f t="shared" si="90"/>
        <v>46</v>
      </c>
      <c r="J296" t="str">
        <f t="shared" si="92"/>
        <v>46</v>
      </c>
      <c r="K296" t="str">
        <f t="shared" si="85"/>
        <v>P866789</v>
      </c>
      <c r="L296" t="str">
        <f>LOOKUP(,-SEARCH(" "&amp;Switches!$A$2:'Switches'!$A$1000&amp;" "," "&amp;TRIM(B296)&amp;" "),Switches!$A$2:'Switches'!$A$1000)</f>
        <v>Osio Line RGBW</v>
      </c>
      <c r="M296">
        <f>IFERROR(LOOKUP(,-SEARCH(" "&amp;Switches!$B$2:'Switches'!$B$1000&amp;" "," "&amp;C296&amp;" "),Switches!$B$2:'Switches'!$B$1000), "")</f>
        <v>1308</v>
      </c>
      <c r="N296" t="str">
        <f>LOOKUP(,-SEARCH(" "&amp;Switches!$C$2:'Switches'!$C$1000&amp;" "," "&amp;TRIM(B296)&amp;" "),Switches!$C$2:'Switches'!$C$1000)</f>
        <v>Elliptical</v>
      </c>
      <c r="O296" t="str">
        <f t="shared" si="86"/>
        <v>RGBW-Elliptical-red-5 DEG.ies</v>
      </c>
      <c r="P296" t="s">
        <v>298</v>
      </c>
      <c r="Q296">
        <f t="shared" si="94"/>
        <v>12</v>
      </c>
      <c r="R296" s="7" t="str">
        <f t="shared" si="91"/>
        <v>46</v>
      </c>
      <c r="S296">
        <v>57</v>
      </c>
      <c r="T296">
        <f t="shared" si="89"/>
        <v>684</v>
      </c>
      <c r="U296" t="str">
        <f>IF(ISTEXT(LOOKUP(,-SEARCH(" "&amp;Switches!$K$2:'Switches'!$K$60&amp;" "," "&amp;D296&amp;" "),Switches!$K$2:'Switches'!$K$60)), LOOKUP(,-SEARCH(" "&amp;Switches!$K$2:'Switches'!$K$60&amp;" "," "&amp;D296&amp;" "),Switches!$K$2:'Switches'!$K$60),"")</f>
        <v>DMX-RDM</v>
      </c>
      <c r="V296" t="str">
        <f>IFERROR(LOOKUP(,-SEARCH(" "&amp;Switches!$L$2:'Switches'!$L$1000&amp;" "," "&amp;F296&amp;" "),Switches!$L$2:'Switches'!$L$1000),"")</f>
        <v>5 DEG</v>
      </c>
      <c r="W296" t="str">
        <f>IFERROR(LOOKUP(,-SEARCH(" "&amp;Switches!$M$2:'Switches'!$M$1000&amp;" "," "&amp;L296&amp;" "),Switches!$M$2:'Switches'!$M$1000),"")</f>
        <v>RGBW</v>
      </c>
      <c r="X296">
        <v>9.5000000000000001E-2</v>
      </c>
      <c r="Y296">
        <f t="shared" si="88"/>
        <v>1.3080000000000001</v>
      </c>
      <c r="Z296">
        <v>7.0000000000000007E-2</v>
      </c>
      <c r="AA296">
        <v>2</v>
      </c>
      <c r="AB296">
        <v>2</v>
      </c>
      <c r="AC296">
        <v>0</v>
      </c>
    </row>
    <row r="297" spans="1:29" x14ac:dyDescent="0.25">
      <c r="A297" s="1" t="s">
        <v>616</v>
      </c>
      <c r="B297" s="1" t="s">
        <v>617</v>
      </c>
      <c r="C297" t="str">
        <f t="shared" si="82"/>
        <v>1308 46W Elliptical DMX-RDM</v>
      </c>
      <c r="D297" t="str">
        <f t="shared" si="83"/>
        <v>46W Elliptical DMX-RDM</v>
      </c>
      <c r="E297" t="str">
        <f t="shared" si="84"/>
        <v>46W DMX-RDM</v>
      </c>
      <c r="F297" t="str">
        <f t="shared" si="95"/>
        <v>46W</v>
      </c>
      <c r="G297" t="str">
        <f t="shared" si="96"/>
        <v>46W</v>
      </c>
      <c r="H297" t="str">
        <f t="shared" si="93"/>
        <v>46Вт</v>
      </c>
      <c r="I297" t="str">
        <f t="shared" si="90"/>
        <v>46</v>
      </c>
      <c r="J297" t="str">
        <f t="shared" si="92"/>
        <v>46</v>
      </c>
      <c r="K297" t="str">
        <f t="shared" si="85"/>
        <v>P866789</v>
      </c>
      <c r="L297" t="str">
        <f>LOOKUP(,-SEARCH(" "&amp;Switches!$A$2:'Switches'!$A$1000&amp;" "," "&amp;TRIM(B297)&amp;" "),Switches!$A$2:'Switches'!$A$1000)</f>
        <v>Osio Line RGBW</v>
      </c>
      <c r="M297">
        <f>IFERROR(LOOKUP(,-SEARCH(" "&amp;Switches!$B$2:'Switches'!$B$1000&amp;" "," "&amp;C297&amp;" "),Switches!$B$2:'Switches'!$B$1000), "")</f>
        <v>1308</v>
      </c>
      <c r="N297" t="str">
        <f>LOOKUP(,-SEARCH(" "&amp;Switches!$C$2:'Switches'!$C$1000&amp;" "," "&amp;TRIM(B297)&amp;" "),Switches!$C$2:'Switches'!$C$1000)</f>
        <v>Elliptical</v>
      </c>
      <c r="O297" t="str">
        <f t="shared" si="86"/>
        <v>RGBW-Elliptical-red.ies</v>
      </c>
      <c r="P297" t="s">
        <v>298</v>
      </c>
      <c r="Q297">
        <f t="shared" si="94"/>
        <v>12</v>
      </c>
      <c r="R297" s="7" t="str">
        <f t="shared" si="91"/>
        <v>46</v>
      </c>
      <c r="S297">
        <v>57</v>
      </c>
      <c r="T297">
        <f t="shared" si="89"/>
        <v>684</v>
      </c>
      <c r="U297" t="str">
        <f>IF(ISTEXT(LOOKUP(,-SEARCH(" "&amp;Switches!$K$2:'Switches'!$K$60&amp;" "," "&amp;D297&amp;" "),Switches!$K$2:'Switches'!$K$60)), LOOKUP(,-SEARCH(" "&amp;Switches!$K$2:'Switches'!$K$60&amp;" "," "&amp;D297&amp;" "),Switches!$K$2:'Switches'!$K$60),"")</f>
        <v>DMX-RDM</v>
      </c>
      <c r="V297" t="str">
        <f>IFERROR(LOOKUP(,-SEARCH(" "&amp;Switches!$L$2:'Switches'!$L$1000&amp;" "," "&amp;F297&amp;" "),Switches!$L$2:'Switches'!$L$1000),"")</f>
        <v/>
      </c>
      <c r="W297" t="str">
        <f>IFERROR(LOOKUP(,-SEARCH(" "&amp;Switches!$M$2:'Switches'!$M$1000&amp;" "," "&amp;L297&amp;" "),Switches!$M$2:'Switches'!$M$1000),"")</f>
        <v>RGBW</v>
      </c>
      <c r="X297">
        <v>9.5000000000000001E-2</v>
      </c>
      <c r="Y297">
        <f t="shared" si="88"/>
        <v>1.3080000000000001</v>
      </c>
      <c r="Z297">
        <v>7.0000000000000007E-2</v>
      </c>
      <c r="AA297">
        <v>2</v>
      </c>
      <c r="AB297">
        <v>2</v>
      </c>
      <c r="AC297">
        <v>0</v>
      </c>
    </row>
    <row r="298" spans="1:29" x14ac:dyDescent="0.25">
      <c r="A298" s="1" t="s">
        <v>615</v>
      </c>
      <c r="B298" s="1" t="s">
        <v>691</v>
      </c>
      <c r="C298" t="str">
        <f t="shared" ref="C298:C333" si="97">TRIM(MID(B298,SEARCH(L298,B298)+LEN(L298)+1,500))</f>
        <v>1308 46W Flood DMX-RDM 5 DEG</v>
      </c>
      <c r="D298" t="str">
        <f t="shared" ref="D298:D333" si="98">TRIM(REPLACE(C298,SEARCH(M298,C298),LEN(M298),""))</f>
        <v>46W Flood DMX-RDM 5 DEG</v>
      </c>
      <c r="E298" t="str">
        <f t="shared" ref="E298:E333" si="99">TRIM(REPLACE(D298,SEARCH(N298,D298),LEN(N298),""))</f>
        <v>46W DMX-RDM 5 DEG</v>
      </c>
      <c r="F298" t="str">
        <f t="shared" si="95"/>
        <v>46W 5 DEG</v>
      </c>
      <c r="G298" t="str">
        <f t="shared" si="96"/>
        <v>46W</v>
      </c>
      <c r="H298" t="str">
        <f t="shared" si="93"/>
        <v>46Вт</v>
      </c>
      <c r="I298" t="str">
        <f t="shared" si="90"/>
        <v>46</v>
      </c>
      <c r="J298" t="str">
        <f t="shared" si="92"/>
        <v>46</v>
      </c>
      <c r="K298" t="str">
        <f t="shared" ref="K298:K333" si="100">LEFT(A298,7)</f>
        <v>P866788</v>
      </c>
      <c r="L298" t="str">
        <f>LOOKUP(,-SEARCH(" "&amp;Switches!$A$2:'Switches'!$A$1000&amp;" "," "&amp;TRIM(B298)&amp;" "),Switches!$A$2:'Switches'!$A$1000)</f>
        <v>Osio Line RGBW</v>
      </c>
      <c r="M298">
        <f>IFERROR(LOOKUP(,-SEARCH(" "&amp;Switches!$B$2:'Switches'!$B$1000&amp;" "," "&amp;C298&amp;" "),Switches!$B$2:'Switches'!$B$1000), "")</f>
        <v>1308</v>
      </c>
      <c r="N298" t="str">
        <f>LOOKUP(,-SEARCH(" "&amp;Switches!$C$2:'Switches'!$C$1000&amp;" "," "&amp;TRIM(B298)&amp;" "),Switches!$C$2:'Switches'!$C$1000)</f>
        <v>Flood</v>
      </c>
      <c r="O298" t="str">
        <f t="shared" si="86"/>
        <v>RGBW-Flood-red-5 DEG.ies</v>
      </c>
      <c r="P298" t="s">
        <v>298</v>
      </c>
      <c r="Q298">
        <f t="shared" si="94"/>
        <v>12</v>
      </c>
      <c r="R298" s="7" t="str">
        <f t="shared" si="91"/>
        <v>46</v>
      </c>
      <c r="S298">
        <v>57</v>
      </c>
      <c r="T298">
        <f t="shared" si="89"/>
        <v>684</v>
      </c>
      <c r="U298" t="str">
        <f>IF(ISTEXT(LOOKUP(,-SEARCH(" "&amp;Switches!$K$2:'Switches'!$K$60&amp;" "," "&amp;D298&amp;" "),Switches!$K$2:'Switches'!$K$60)), LOOKUP(,-SEARCH(" "&amp;Switches!$K$2:'Switches'!$K$60&amp;" "," "&amp;D298&amp;" "),Switches!$K$2:'Switches'!$K$60),"")</f>
        <v>DMX-RDM</v>
      </c>
      <c r="V298" t="str">
        <f>IFERROR(LOOKUP(,-SEARCH(" "&amp;Switches!$L$2:'Switches'!$L$1000&amp;" "," "&amp;F298&amp;" "),Switches!$L$2:'Switches'!$L$1000),"")</f>
        <v>5 DEG</v>
      </c>
      <c r="W298" t="str">
        <f>IFERROR(LOOKUP(,-SEARCH(" "&amp;Switches!$M$2:'Switches'!$M$1000&amp;" "," "&amp;L298&amp;" "),Switches!$M$2:'Switches'!$M$1000),"")</f>
        <v>RGBW</v>
      </c>
      <c r="X298">
        <v>9.5000000000000001E-2</v>
      </c>
      <c r="Y298">
        <f t="shared" si="88"/>
        <v>1.3080000000000001</v>
      </c>
      <c r="Z298">
        <v>7.0000000000000007E-2</v>
      </c>
      <c r="AA298">
        <v>2</v>
      </c>
      <c r="AB298">
        <v>2</v>
      </c>
      <c r="AC298">
        <v>0</v>
      </c>
    </row>
    <row r="299" spans="1:29" x14ac:dyDescent="0.25">
      <c r="A299" s="1" t="s">
        <v>613</v>
      </c>
      <c r="B299" s="1" t="s">
        <v>614</v>
      </c>
      <c r="C299" t="str">
        <f t="shared" si="97"/>
        <v>1308 46W Flood DMX-RDM</v>
      </c>
      <c r="D299" t="str">
        <f t="shared" si="98"/>
        <v>46W Flood DMX-RDM</v>
      </c>
      <c r="E299" t="str">
        <f t="shared" si="99"/>
        <v>46W DMX-RDM</v>
      </c>
      <c r="F299" t="str">
        <f t="shared" si="95"/>
        <v>46W</v>
      </c>
      <c r="G299" t="str">
        <f t="shared" si="96"/>
        <v>46W</v>
      </c>
      <c r="H299" t="str">
        <f t="shared" si="93"/>
        <v>46Вт</v>
      </c>
      <c r="I299" t="str">
        <f t="shared" si="90"/>
        <v>46</v>
      </c>
      <c r="J299" t="str">
        <f t="shared" si="92"/>
        <v>46</v>
      </c>
      <c r="K299" t="str">
        <f t="shared" si="100"/>
        <v>P866788</v>
      </c>
      <c r="L299" t="str">
        <f>LOOKUP(,-SEARCH(" "&amp;Switches!$A$2:'Switches'!$A$1000&amp;" "," "&amp;TRIM(B299)&amp;" "),Switches!$A$2:'Switches'!$A$1000)</f>
        <v>Osio Line RGBW</v>
      </c>
      <c r="M299">
        <f>IFERROR(LOOKUP(,-SEARCH(" "&amp;Switches!$B$2:'Switches'!$B$1000&amp;" "," "&amp;C299&amp;" "),Switches!$B$2:'Switches'!$B$1000), "")</f>
        <v>1308</v>
      </c>
      <c r="N299" t="str">
        <f>LOOKUP(,-SEARCH(" "&amp;Switches!$C$2:'Switches'!$C$1000&amp;" "," "&amp;TRIM(B299)&amp;" "),Switches!$C$2:'Switches'!$C$1000)</f>
        <v>Flood</v>
      </c>
      <c r="O299" t="str">
        <f t="shared" ref="O299:O333" si="101">IF(ISNUMBER(SEARCH("RGBW",B299)), "RGBW-"&amp;N299&amp;"-"&amp;P299&amp;IF(V299="5 DEG","-5 DEG","")&amp;".ies", N299&amp;IF(V299="5 DEG","-5 DEG","")&amp;".ies")</f>
        <v>RGBW-Flood-red.ies</v>
      </c>
      <c r="P299" t="s">
        <v>298</v>
      </c>
      <c r="Q299">
        <f t="shared" si="94"/>
        <v>12</v>
      </c>
      <c r="R299" s="7" t="str">
        <f t="shared" si="91"/>
        <v>46</v>
      </c>
      <c r="S299">
        <v>57</v>
      </c>
      <c r="T299">
        <f t="shared" si="89"/>
        <v>684</v>
      </c>
      <c r="U299" t="str">
        <f>IF(ISTEXT(LOOKUP(,-SEARCH(" "&amp;Switches!$K$2:'Switches'!$K$60&amp;" "," "&amp;D299&amp;" "),Switches!$K$2:'Switches'!$K$60)), LOOKUP(,-SEARCH(" "&amp;Switches!$K$2:'Switches'!$K$60&amp;" "," "&amp;D299&amp;" "),Switches!$K$2:'Switches'!$K$60),"")</f>
        <v>DMX-RDM</v>
      </c>
      <c r="V299" t="str">
        <f>IFERROR(LOOKUP(,-SEARCH(" "&amp;Switches!$L$2:'Switches'!$L$1000&amp;" "," "&amp;F299&amp;" "),Switches!$L$2:'Switches'!$L$1000),"")</f>
        <v/>
      </c>
      <c r="W299" t="str">
        <f>IFERROR(LOOKUP(,-SEARCH(" "&amp;Switches!$M$2:'Switches'!$M$1000&amp;" "," "&amp;L299&amp;" "),Switches!$M$2:'Switches'!$M$1000),"")</f>
        <v>RGBW</v>
      </c>
      <c r="X299">
        <v>9.5000000000000001E-2</v>
      </c>
      <c r="Y299">
        <f t="shared" ref="Y299:Y333" si="102">M299/1000</f>
        <v>1.3080000000000001</v>
      </c>
      <c r="Z299">
        <v>7.0000000000000007E-2</v>
      </c>
      <c r="AA299">
        <v>2</v>
      </c>
      <c r="AB299">
        <v>2</v>
      </c>
      <c r="AC299">
        <v>0</v>
      </c>
    </row>
    <row r="300" spans="1:29" x14ac:dyDescent="0.25">
      <c r="A300" s="1" t="s">
        <v>612</v>
      </c>
      <c r="B300" s="1" t="s">
        <v>692</v>
      </c>
      <c r="C300" t="str">
        <f t="shared" si="97"/>
        <v>1308 46W Medium DMX-RDM 5 DEG</v>
      </c>
      <c r="D300" t="str">
        <f t="shared" si="98"/>
        <v>46W Medium DMX-RDM 5 DEG</v>
      </c>
      <c r="E300" t="str">
        <f t="shared" si="99"/>
        <v>46W DMX-RDM 5 DEG</v>
      </c>
      <c r="F300" t="str">
        <f t="shared" si="95"/>
        <v>46W 5 DEG</v>
      </c>
      <c r="G300" t="str">
        <f t="shared" si="96"/>
        <v>46W</v>
      </c>
      <c r="H300" t="str">
        <f t="shared" si="93"/>
        <v>46Вт</v>
      </c>
      <c r="I300" t="str">
        <f t="shared" si="90"/>
        <v>46</v>
      </c>
      <c r="J300" t="str">
        <f t="shared" si="92"/>
        <v>46</v>
      </c>
      <c r="K300" t="str">
        <f t="shared" si="100"/>
        <v>P866787</v>
      </c>
      <c r="L300" t="str">
        <f>LOOKUP(,-SEARCH(" "&amp;Switches!$A$2:'Switches'!$A$1000&amp;" "," "&amp;TRIM(B300)&amp;" "),Switches!$A$2:'Switches'!$A$1000)</f>
        <v>Osio Line RGBW</v>
      </c>
      <c r="M300">
        <f>IFERROR(LOOKUP(,-SEARCH(" "&amp;Switches!$B$2:'Switches'!$B$1000&amp;" "," "&amp;C300&amp;" "),Switches!$B$2:'Switches'!$B$1000), "")</f>
        <v>1308</v>
      </c>
      <c r="N300" t="str">
        <f>LOOKUP(,-SEARCH(" "&amp;Switches!$C$2:'Switches'!$C$1000&amp;" "," "&amp;TRIM(B300)&amp;" "),Switches!$C$2:'Switches'!$C$1000)</f>
        <v>Medium</v>
      </c>
      <c r="O300" t="str">
        <f t="shared" si="101"/>
        <v>RGBW-Medium-red-5 DEG.ies</v>
      </c>
      <c r="P300" t="s">
        <v>298</v>
      </c>
      <c r="Q300">
        <f t="shared" si="94"/>
        <v>12</v>
      </c>
      <c r="R300" s="7" t="str">
        <f t="shared" si="91"/>
        <v>46</v>
      </c>
      <c r="S300">
        <v>57</v>
      </c>
      <c r="T300">
        <f t="shared" si="89"/>
        <v>684</v>
      </c>
      <c r="U300" t="str">
        <f>IF(ISTEXT(LOOKUP(,-SEARCH(" "&amp;Switches!$K$2:'Switches'!$K$60&amp;" "," "&amp;D300&amp;" "),Switches!$K$2:'Switches'!$K$60)), LOOKUP(,-SEARCH(" "&amp;Switches!$K$2:'Switches'!$K$60&amp;" "," "&amp;D300&amp;" "),Switches!$K$2:'Switches'!$K$60),"")</f>
        <v>DMX-RDM</v>
      </c>
      <c r="V300" t="str">
        <f>IFERROR(LOOKUP(,-SEARCH(" "&amp;Switches!$L$2:'Switches'!$L$1000&amp;" "," "&amp;F300&amp;" "),Switches!$L$2:'Switches'!$L$1000),"")</f>
        <v>5 DEG</v>
      </c>
      <c r="W300" t="str">
        <f>IFERROR(LOOKUP(,-SEARCH(" "&amp;Switches!$M$2:'Switches'!$M$1000&amp;" "," "&amp;L300&amp;" "),Switches!$M$2:'Switches'!$M$1000),"")</f>
        <v>RGBW</v>
      </c>
      <c r="X300">
        <v>9.5000000000000001E-2</v>
      </c>
      <c r="Y300">
        <f t="shared" si="102"/>
        <v>1.3080000000000001</v>
      </c>
      <c r="Z300">
        <v>7.0000000000000007E-2</v>
      </c>
      <c r="AA300">
        <v>2</v>
      </c>
      <c r="AB300">
        <v>2</v>
      </c>
      <c r="AC300">
        <v>0</v>
      </c>
    </row>
    <row r="301" spans="1:29" x14ac:dyDescent="0.25">
      <c r="A301" s="1" t="s">
        <v>610</v>
      </c>
      <c r="B301" s="1" t="s">
        <v>611</v>
      </c>
      <c r="C301" t="str">
        <f t="shared" si="97"/>
        <v>1308 46W Medium DMX-RDM</v>
      </c>
      <c r="D301" t="str">
        <f t="shared" si="98"/>
        <v>46W Medium DMX-RDM</v>
      </c>
      <c r="E301" t="str">
        <f t="shared" si="99"/>
        <v>46W DMX-RDM</v>
      </c>
      <c r="F301" t="str">
        <f t="shared" si="95"/>
        <v>46W</v>
      </c>
      <c r="G301" t="str">
        <f t="shared" si="96"/>
        <v>46W</v>
      </c>
      <c r="H301" t="str">
        <f t="shared" si="93"/>
        <v>46Вт</v>
      </c>
      <c r="I301" t="str">
        <f t="shared" si="90"/>
        <v>46</v>
      </c>
      <c r="J301" t="str">
        <f t="shared" si="92"/>
        <v>46</v>
      </c>
      <c r="K301" t="str">
        <f t="shared" si="100"/>
        <v>P866787</v>
      </c>
      <c r="L301" t="str">
        <f>LOOKUP(,-SEARCH(" "&amp;Switches!$A$2:'Switches'!$A$1000&amp;" "," "&amp;TRIM(B301)&amp;" "),Switches!$A$2:'Switches'!$A$1000)</f>
        <v>Osio Line RGBW</v>
      </c>
      <c r="M301">
        <f>IFERROR(LOOKUP(,-SEARCH(" "&amp;Switches!$B$2:'Switches'!$B$1000&amp;" "," "&amp;C301&amp;" "),Switches!$B$2:'Switches'!$B$1000), "")</f>
        <v>1308</v>
      </c>
      <c r="N301" t="str">
        <f>LOOKUP(,-SEARCH(" "&amp;Switches!$C$2:'Switches'!$C$1000&amp;" "," "&amp;TRIM(B301)&amp;" "),Switches!$C$2:'Switches'!$C$1000)</f>
        <v>Medium</v>
      </c>
      <c r="O301" t="str">
        <f t="shared" si="101"/>
        <v>RGBW-Medium-red.ies</v>
      </c>
      <c r="P301" t="s">
        <v>298</v>
      </c>
      <c r="Q301">
        <f t="shared" si="94"/>
        <v>12</v>
      </c>
      <c r="R301" s="7" t="str">
        <f t="shared" si="91"/>
        <v>46</v>
      </c>
      <c r="S301">
        <v>57</v>
      </c>
      <c r="T301">
        <f t="shared" si="89"/>
        <v>684</v>
      </c>
      <c r="U301" t="str">
        <f>IF(ISTEXT(LOOKUP(,-SEARCH(" "&amp;Switches!$K$2:'Switches'!$K$60&amp;" "," "&amp;D301&amp;" "),Switches!$K$2:'Switches'!$K$60)), LOOKUP(,-SEARCH(" "&amp;Switches!$K$2:'Switches'!$K$60&amp;" "," "&amp;D301&amp;" "),Switches!$K$2:'Switches'!$K$60),"")</f>
        <v>DMX-RDM</v>
      </c>
      <c r="V301" t="str">
        <f>IFERROR(LOOKUP(,-SEARCH(" "&amp;Switches!$L$2:'Switches'!$L$1000&amp;" "," "&amp;F301&amp;" "),Switches!$L$2:'Switches'!$L$1000),"")</f>
        <v/>
      </c>
      <c r="W301" t="str">
        <f>IFERROR(LOOKUP(,-SEARCH(" "&amp;Switches!$M$2:'Switches'!$M$1000&amp;" "," "&amp;L301&amp;" "),Switches!$M$2:'Switches'!$M$1000),"")</f>
        <v>RGBW</v>
      </c>
      <c r="X301">
        <v>9.5000000000000001E-2</v>
      </c>
      <c r="Y301">
        <f t="shared" si="102"/>
        <v>1.3080000000000001</v>
      </c>
      <c r="Z301">
        <v>7.0000000000000007E-2</v>
      </c>
      <c r="AA301">
        <v>2</v>
      </c>
      <c r="AB301">
        <v>2</v>
      </c>
      <c r="AC301">
        <v>0</v>
      </c>
    </row>
    <row r="302" spans="1:29" x14ac:dyDescent="0.25">
      <c r="A302" s="1" t="s">
        <v>609</v>
      </c>
      <c r="B302" s="1" t="s">
        <v>693</v>
      </c>
      <c r="C302" t="str">
        <f t="shared" si="97"/>
        <v>1308 46W Spot DMX-RDM 5 DEG</v>
      </c>
      <c r="D302" t="str">
        <f t="shared" si="98"/>
        <v>46W Spot DMX-RDM 5 DEG</v>
      </c>
      <c r="E302" t="str">
        <f t="shared" si="99"/>
        <v>46W DMX-RDM 5 DEG</v>
      </c>
      <c r="F302" t="str">
        <f t="shared" si="95"/>
        <v>46W 5 DEG</v>
      </c>
      <c r="G302" t="str">
        <f t="shared" si="96"/>
        <v>46W</v>
      </c>
      <c r="H302" t="str">
        <f t="shared" si="93"/>
        <v>46Вт</v>
      </c>
      <c r="I302" t="str">
        <f t="shared" si="90"/>
        <v>46</v>
      </c>
      <c r="J302" t="str">
        <f t="shared" si="92"/>
        <v>46</v>
      </c>
      <c r="K302" t="str">
        <f t="shared" si="100"/>
        <v>P866786</v>
      </c>
      <c r="L302" t="str">
        <f>LOOKUP(,-SEARCH(" "&amp;Switches!$A$2:'Switches'!$A$1000&amp;" "," "&amp;TRIM(B302)&amp;" "),Switches!$A$2:'Switches'!$A$1000)</f>
        <v>Osio Line RGBW</v>
      </c>
      <c r="M302">
        <f>IFERROR(LOOKUP(,-SEARCH(" "&amp;Switches!$B$2:'Switches'!$B$1000&amp;" "," "&amp;C302&amp;" "),Switches!$B$2:'Switches'!$B$1000), "")</f>
        <v>1308</v>
      </c>
      <c r="N302" t="str">
        <f>LOOKUP(,-SEARCH(" "&amp;Switches!$C$2:'Switches'!$C$1000&amp;" "," "&amp;TRIM(B302)&amp;" "),Switches!$C$2:'Switches'!$C$1000)</f>
        <v>Spot</v>
      </c>
      <c r="O302" t="str">
        <f t="shared" si="101"/>
        <v>RGBW-Spot-red-5 DEG.ies</v>
      </c>
      <c r="P302" t="s">
        <v>298</v>
      </c>
      <c r="Q302">
        <f t="shared" si="94"/>
        <v>12</v>
      </c>
      <c r="R302" s="7" t="str">
        <f t="shared" si="91"/>
        <v>46</v>
      </c>
      <c r="S302">
        <v>57</v>
      </c>
      <c r="T302">
        <f t="shared" si="89"/>
        <v>684</v>
      </c>
      <c r="U302" t="str">
        <f>IF(ISTEXT(LOOKUP(,-SEARCH(" "&amp;Switches!$K$2:'Switches'!$K$60&amp;" "," "&amp;D302&amp;" "),Switches!$K$2:'Switches'!$K$60)), LOOKUP(,-SEARCH(" "&amp;Switches!$K$2:'Switches'!$K$60&amp;" "," "&amp;D302&amp;" "),Switches!$K$2:'Switches'!$K$60),"")</f>
        <v>DMX-RDM</v>
      </c>
      <c r="V302" t="str">
        <f>IFERROR(LOOKUP(,-SEARCH(" "&amp;Switches!$L$2:'Switches'!$L$1000&amp;" "," "&amp;F302&amp;" "),Switches!$L$2:'Switches'!$L$1000),"")</f>
        <v>5 DEG</v>
      </c>
      <c r="W302" t="str">
        <f>IFERROR(LOOKUP(,-SEARCH(" "&amp;Switches!$M$2:'Switches'!$M$1000&amp;" "," "&amp;L302&amp;" "),Switches!$M$2:'Switches'!$M$1000),"")</f>
        <v>RGBW</v>
      </c>
      <c r="X302">
        <v>9.5000000000000001E-2</v>
      </c>
      <c r="Y302">
        <f t="shared" si="102"/>
        <v>1.3080000000000001</v>
      </c>
      <c r="Z302">
        <v>7.0000000000000007E-2</v>
      </c>
      <c r="AA302">
        <v>2</v>
      </c>
      <c r="AB302">
        <v>2</v>
      </c>
      <c r="AC302">
        <v>0</v>
      </c>
    </row>
    <row r="303" spans="1:29" x14ac:dyDescent="0.25">
      <c r="A303" s="1" t="s">
        <v>607</v>
      </c>
      <c r="B303" s="1" t="s">
        <v>608</v>
      </c>
      <c r="C303" t="str">
        <f t="shared" si="97"/>
        <v>1308 46W Spot DMX-RDM</v>
      </c>
      <c r="D303" t="str">
        <f t="shared" si="98"/>
        <v>46W Spot DMX-RDM</v>
      </c>
      <c r="E303" t="str">
        <f t="shared" si="99"/>
        <v>46W DMX-RDM</v>
      </c>
      <c r="F303" t="str">
        <f t="shared" si="95"/>
        <v>46W</v>
      </c>
      <c r="G303" t="str">
        <f t="shared" si="96"/>
        <v>46W</v>
      </c>
      <c r="H303" t="str">
        <f t="shared" si="93"/>
        <v>46Вт</v>
      </c>
      <c r="I303" t="str">
        <f t="shared" si="90"/>
        <v>46</v>
      </c>
      <c r="J303" t="str">
        <f t="shared" si="92"/>
        <v>46</v>
      </c>
      <c r="K303" t="str">
        <f t="shared" si="100"/>
        <v>P866786</v>
      </c>
      <c r="L303" t="str">
        <f>LOOKUP(,-SEARCH(" "&amp;Switches!$A$2:'Switches'!$A$1000&amp;" "," "&amp;TRIM(B303)&amp;" "),Switches!$A$2:'Switches'!$A$1000)</f>
        <v>Osio Line RGBW</v>
      </c>
      <c r="M303">
        <f>IFERROR(LOOKUP(,-SEARCH(" "&amp;Switches!$B$2:'Switches'!$B$1000&amp;" "," "&amp;C303&amp;" "),Switches!$B$2:'Switches'!$B$1000), "")</f>
        <v>1308</v>
      </c>
      <c r="N303" t="str">
        <f>LOOKUP(,-SEARCH(" "&amp;Switches!$C$2:'Switches'!$C$1000&amp;" "," "&amp;TRIM(B303)&amp;" "),Switches!$C$2:'Switches'!$C$1000)</f>
        <v>Spot</v>
      </c>
      <c r="O303" t="str">
        <f t="shared" si="101"/>
        <v>RGBW-Spot-red.ies</v>
      </c>
      <c r="P303" t="s">
        <v>298</v>
      </c>
      <c r="Q303">
        <f t="shared" si="94"/>
        <v>12</v>
      </c>
      <c r="R303" s="7" t="str">
        <f t="shared" si="91"/>
        <v>46</v>
      </c>
      <c r="S303">
        <v>57</v>
      </c>
      <c r="T303">
        <f t="shared" ref="T303:T333" si="103">Q303*S303</f>
        <v>684</v>
      </c>
      <c r="U303" t="str">
        <f>IF(ISTEXT(LOOKUP(,-SEARCH(" "&amp;Switches!$K$2:'Switches'!$K$60&amp;" "," "&amp;D303&amp;" "),Switches!$K$2:'Switches'!$K$60)), LOOKUP(,-SEARCH(" "&amp;Switches!$K$2:'Switches'!$K$60&amp;" "," "&amp;D303&amp;" "),Switches!$K$2:'Switches'!$K$60),"")</f>
        <v>DMX-RDM</v>
      </c>
      <c r="V303" t="str">
        <f>IFERROR(LOOKUP(,-SEARCH(" "&amp;Switches!$L$2:'Switches'!$L$1000&amp;" "," "&amp;F303&amp;" "),Switches!$L$2:'Switches'!$L$1000),"")</f>
        <v/>
      </c>
      <c r="W303" t="str">
        <f>IFERROR(LOOKUP(,-SEARCH(" "&amp;Switches!$M$2:'Switches'!$M$1000&amp;" "," "&amp;L303&amp;" "),Switches!$M$2:'Switches'!$M$1000),"")</f>
        <v>RGBW</v>
      </c>
      <c r="X303">
        <v>9.5000000000000001E-2</v>
      </c>
      <c r="Y303">
        <f t="shared" si="102"/>
        <v>1.3080000000000001</v>
      </c>
      <c r="Z303">
        <v>7.0000000000000007E-2</v>
      </c>
      <c r="AA303">
        <v>2</v>
      </c>
      <c r="AB303">
        <v>2</v>
      </c>
      <c r="AC303">
        <v>0</v>
      </c>
    </row>
    <row r="304" spans="1:29" x14ac:dyDescent="0.25">
      <c r="A304" s="1" t="s">
        <v>606</v>
      </c>
      <c r="B304" s="1" t="s">
        <v>694</v>
      </c>
      <c r="C304" t="str">
        <f t="shared" si="97"/>
        <v>1008 35W Diffuse DMX-RDM 5 DEG</v>
      </c>
      <c r="D304" t="str">
        <f t="shared" si="98"/>
        <v>35W Diffuse DMX-RDM 5 DEG</v>
      </c>
      <c r="E304" t="str">
        <f t="shared" si="99"/>
        <v>35W DMX-RDM 5 DEG</v>
      </c>
      <c r="F304" t="str">
        <f t="shared" si="95"/>
        <v>35W 5 DEG</v>
      </c>
      <c r="G304" t="str">
        <f t="shared" si="96"/>
        <v>35W</v>
      </c>
      <c r="H304" t="str">
        <f t="shared" si="93"/>
        <v>35Вт</v>
      </c>
      <c r="I304" t="str">
        <f t="shared" si="90"/>
        <v>35</v>
      </c>
      <c r="J304" t="str">
        <f t="shared" si="92"/>
        <v>35</v>
      </c>
      <c r="K304" t="str">
        <f t="shared" si="100"/>
        <v>P866785</v>
      </c>
      <c r="L304" t="str">
        <f>LOOKUP(,-SEARCH(" "&amp;Switches!$A$2:'Switches'!$A$1000&amp;" "," "&amp;TRIM(B304)&amp;" "),Switches!$A$2:'Switches'!$A$1000)</f>
        <v>Osio Line RGBW</v>
      </c>
      <c r="M304">
        <f>IFERROR(LOOKUP(,-SEARCH(" "&amp;Switches!$B$2:'Switches'!$B$1000&amp;" "," "&amp;C304&amp;" "),Switches!$B$2:'Switches'!$B$1000), "")</f>
        <v>1008</v>
      </c>
      <c r="N304" t="str">
        <f>LOOKUP(,-SEARCH(" "&amp;Switches!$C$2:'Switches'!$C$1000&amp;" "," "&amp;TRIM(B304)&amp;" "),Switches!$C$2:'Switches'!$C$1000)</f>
        <v>Diffuse</v>
      </c>
      <c r="O304" t="str">
        <f t="shared" si="101"/>
        <v>RGBW-Diffuse-red-5 DEG.ies</v>
      </c>
      <c r="P304" t="s">
        <v>298</v>
      </c>
      <c r="Q304">
        <f t="shared" si="94"/>
        <v>9</v>
      </c>
      <c r="R304" s="7" t="str">
        <f t="shared" si="91"/>
        <v>35</v>
      </c>
      <c r="S304">
        <v>57</v>
      </c>
      <c r="T304">
        <f t="shared" si="103"/>
        <v>513</v>
      </c>
      <c r="U304" t="str">
        <f>IF(ISTEXT(LOOKUP(,-SEARCH(" "&amp;Switches!$K$2:'Switches'!$K$60&amp;" "," "&amp;D304&amp;" "),Switches!$K$2:'Switches'!$K$60)), LOOKUP(,-SEARCH(" "&amp;Switches!$K$2:'Switches'!$K$60&amp;" "," "&amp;D304&amp;" "),Switches!$K$2:'Switches'!$K$60),"")</f>
        <v>DMX-RDM</v>
      </c>
      <c r="V304" t="str">
        <f>IFERROR(LOOKUP(,-SEARCH(" "&amp;Switches!$L$2:'Switches'!$L$1000&amp;" "," "&amp;F304&amp;" "),Switches!$L$2:'Switches'!$L$1000),"")</f>
        <v>5 DEG</v>
      </c>
      <c r="W304" t="str">
        <f>IFERROR(LOOKUP(,-SEARCH(" "&amp;Switches!$M$2:'Switches'!$M$1000&amp;" "," "&amp;L304&amp;" "),Switches!$M$2:'Switches'!$M$1000),"")</f>
        <v>RGBW</v>
      </c>
      <c r="X304">
        <v>9.5000000000000001E-2</v>
      </c>
      <c r="Y304">
        <f t="shared" si="102"/>
        <v>1.008</v>
      </c>
      <c r="Z304">
        <v>7.0000000000000007E-2</v>
      </c>
      <c r="AA304">
        <v>2</v>
      </c>
      <c r="AB304">
        <v>2</v>
      </c>
      <c r="AC304">
        <v>0</v>
      </c>
    </row>
    <row r="305" spans="1:29" x14ac:dyDescent="0.25">
      <c r="A305" s="1" t="s">
        <v>604</v>
      </c>
      <c r="B305" s="1" t="s">
        <v>605</v>
      </c>
      <c r="C305" t="str">
        <f t="shared" si="97"/>
        <v>1008 35W Diffuse DMX-RDM</v>
      </c>
      <c r="D305" t="str">
        <f t="shared" si="98"/>
        <v>35W Diffuse DMX-RDM</v>
      </c>
      <c r="E305" t="str">
        <f t="shared" si="99"/>
        <v>35W DMX-RDM</v>
      </c>
      <c r="F305" t="str">
        <f t="shared" si="95"/>
        <v>35W</v>
      </c>
      <c r="G305" t="str">
        <f t="shared" si="96"/>
        <v>35W</v>
      </c>
      <c r="H305" t="str">
        <f t="shared" si="93"/>
        <v>35Вт</v>
      </c>
      <c r="I305" t="str">
        <f t="shared" si="90"/>
        <v>35</v>
      </c>
      <c r="J305" t="str">
        <f t="shared" si="92"/>
        <v>35</v>
      </c>
      <c r="K305" t="str">
        <f t="shared" si="100"/>
        <v>P866785</v>
      </c>
      <c r="L305" t="str">
        <f>LOOKUP(,-SEARCH(" "&amp;Switches!$A$2:'Switches'!$A$1000&amp;" "," "&amp;TRIM(B305)&amp;" "),Switches!$A$2:'Switches'!$A$1000)</f>
        <v>Osio Line RGBW</v>
      </c>
      <c r="M305">
        <f>IFERROR(LOOKUP(,-SEARCH(" "&amp;Switches!$B$2:'Switches'!$B$1000&amp;" "," "&amp;C305&amp;" "),Switches!$B$2:'Switches'!$B$1000), "")</f>
        <v>1008</v>
      </c>
      <c r="N305" t="str">
        <f>LOOKUP(,-SEARCH(" "&amp;Switches!$C$2:'Switches'!$C$1000&amp;" "," "&amp;TRIM(B305)&amp;" "),Switches!$C$2:'Switches'!$C$1000)</f>
        <v>Diffuse</v>
      </c>
      <c r="O305" t="str">
        <f t="shared" si="101"/>
        <v>RGBW-Diffuse-red.ies</v>
      </c>
      <c r="P305" t="s">
        <v>298</v>
      </c>
      <c r="Q305">
        <f t="shared" si="94"/>
        <v>9</v>
      </c>
      <c r="R305" s="7" t="str">
        <f t="shared" si="91"/>
        <v>35</v>
      </c>
      <c r="S305">
        <v>57</v>
      </c>
      <c r="T305">
        <f t="shared" si="103"/>
        <v>513</v>
      </c>
      <c r="U305" t="str">
        <f>IF(ISTEXT(LOOKUP(,-SEARCH(" "&amp;Switches!$K$2:'Switches'!$K$60&amp;" "," "&amp;D305&amp;" "),Switches!$K$2:'Switches'!$K$60)), LOOKUP(,-SEARCH(" "&amp;Switches!$K$2:'Switches'!$K$60&amp;" "," "&amp;D305&amp;" "),Switches!$K$2:'Switches'!$K$60),"")</f>
        <v>DMX-RDM</v>
      </c>
      <c r="V305" t="str">
        <f>IFERROR(LOOKUP(,-SEARCH(" "&amp;Switches!$L$2:'Switches'!$L$1000&amp;" "," "&amp;F305&amp;" "),Switches!$L$2:'Switches'!$L$1000),"")</f>
        <v/>
      </c>
      <c r="W305" t="str">
        <f>IFERROR(LOOKUP(,-SEARCH(" "&amp;Switches!$M$2:'Switches'!$M$1000&amp;" "," "&amp;L305&amp;" "),Switches!$M$2:'Switches'!$M$1000),"")</f>
        <v>RGBW</v>
      </c>
      <c r="X305">
        <v>9.5000000000000001E-2</v>
      </c>
      <c r="Y305">
        <f t="shared" si="102"/>
        <v>1.008</v>
      </c>
      <c r="Z305">
        <v>7.0000000000000007E-2</v>
      </c>
      <c r="AA305">
        <v>2</v>
      </c>
      <c r="AB305">
        <v>2</v>
      </c>
      <c r="AC305">
        <v>0</v>
      </c>
    </row>
    <row r="306" spans="1:29" x14ac:dyDescent="0.25">
      <c r="A306" s="1" t="s">
        <v>603</v>
      </c>
      <c r="B306" s="1" t="s">
        <v>695</v>
      </c>
      <c r="C306" t="str">
        <f t="shared" si="97"/>
        <v>1008 35W Elliptical DMX-RDM 5 DEG</v>
      </c>
      <c r="D306" t="str">
        <f t="shared" si="98"/>
        <v>35W Elliptical DMX-RDM 5 DEG</v>
      </c>
      <c r="E306" t="str">
        <f t="shared" si="99"/>
        <v>35W DMX-RDM 5 DEG</v>
      </c>
      <c r="F306" t="str">
        <f t="shared" si="95"/>
        <v>35W 5 DEG</v>
      </c>
      <c r="G306" t="str">
        <f t="shared" si="96"/>
        <v>35W</v>
      </c>
      <c r="H306" t="str">
        <f t="shared" si="93"/>
        <v>35Вт</v>
      </c>
      <c r="I306" t="str">
        <f t="shared" si="90"/>
        <v>35</v>
      </c>
      <c r="J306" t="str">
        <f t="shared" si="92"/>
        <v>35</v>
      </c>
      <c r="K306" t="str">
        <f t="shared" si="100"/>
        <v>P866784</v>
      </c>
      <c r="L306" t="str">
        <f>LOOKUP(,-SEARCH(" "&amp;Switches!$A$2:'Switches'!$A$1000&amp;" "," "&amp;TRIM(B306)&amp;" "),Switches!$A$2:'Switches'!$A$1000)</f>
        <v>Osio Line RGBW</v>
      </c>
      <c r="M306">
        <f>IFERROR(LOOKUP(,-SEARCH(" "&amp;Switches!$B$2:'Switches'!$B$1000&amp;" "," "&amp;C306&amp;" "),Switches!$B$2:'Switches'!$B$1000), "")</f>
        <v>1008</v>
      </c>
      <c r="N306" t="str">
        <f>LOOKUP(,-SEARCH(" "&amp;Switches!$C$2:'Switches'!$C$1000&amp;" "," "&amp;TRIM(B306)&amp;" "),Switches!$C$2:'Switches'!$C$1000)</f>
        <v>Elliptical</v>
      </c>
      <c r="O306" t="str">
        <f t="shared" si="101"/>
        <v>RGBW-Elliptical-red-5 DEG.ies</v>
      </c>
      <c r="P306" t="s">
        <v>298</v>
      </c>
      <c r="Q306">
        <f t="shared" si="94"/>
        <v>9</v>
      </c>
      <c r="R306" s="7" t="str">
        <f t="shared" si="91"/>
        <v>35</v>
      </c>
      <c r="S306">
        <v>57</v>
      </c>
      <c r="T306">
        <f t="shared" si="103"/>
        <v>513</v>
      </c>
      <c r="U306" t="str">
        <f>IF(ISTEXT(LOOKUP(,-SEARCH(" "&amp;Switches!$K$2:'Switches'!$K$60&amp;" "," "&amp;D306&amp;" "),Switches!$K$2:'Switches'!$K$60)), LOOKUP(,-SEARCH(" "&amp;Switches!$K$2:'Switches'!$K$60&amp;" "," "&amp;D306&amp;" "),Switches!$K$2:'Switches'!$K$60),"")</f>
        <v>DMX-RDM</v>
      </c>
      <c r="V306" t="str">
        <f>IFERROR(LOOKUP(,-SEARCH(" "&amp;Switches!$L$2:'Switches'!$L$1000&amp;" "," "&amp;F306&amp;" "),Switches!$L$2:'Switches'!$L$1000),"")</f>
        <v>5 DEG</v>
      </c>
      <c r="W306" t="str">
        <f>IFERROR(LOOKUP(,-SEARCH(" "&amp;Switches!$M$2:'Switches'!$M$1000&amp;" "," "&amp;L306&amp;" "),Switches!$M$2:'Switches'!$M$1000),"")</f>
        <v>RGBW</v>
      </c>
      <c r="X306">
        <v>9.5000000000000001E-2</v>
      </c>
      <c r="Y306">
        <f t="shared" si="102"/>
        <v>1.008</v>
      </c>
      <c r="Z306">
        <v>7.0000000000000007E-2</v>
      </c>
      <c r="AA306">
        <v>2</v>
      </c>
      <c r="AB306">
        <v>2</v>
      </c>
      <c r="AC306">
        <v>0</v>
      </c>
    </row>
    <row r="307" spans="1:29" x14ac:dyDescent="0.25">
      <c r="A307" s="1" t="s">
        <v>601</v>
      </c>
      <c r="B307" s="1" t="s">
        <v>602</v>
      </c>
      <c r="C307" t="str">
        <f t="shared" si="97"/>
        <v>1008 35W Elliptical DMX-RDM</v>
      </c>
      <c r="D307" t="str">
        <f t="shared" si="98"/>
        <v>35W Elliptical DMX-RDM</v>
      </c>
      <c r="E307" t="str">
        <f t="shared" si="99"/>
        <v>35W DMX-RDM</v>
      </c>
      <c r="F307" t="str">
        <f t="shared" si="95"/>
        <v>35W</v>
      </c>
      <c r="G307" t="str">
        <f t="shared" si="96"/>
        <v>35W</v>
      </c>
      <c r="H307" t="str">
        <f t="shared" si="93"/>
        <v>35Вт</v>
      </c>
      <c r="I307" t="str">
        <f t="shared" si="90"/>
        <v>35</v>
      </c>
      <c r="J307" t="str">
        <f t="shared" si="92"/>
        <v>35</v>
      </c>
      <c r="K307" t="str">
        <f t="shared" si="100"/>
        <v>P866784</v>
      </c>
      <c r="L307" t="str">
        <f>LOOKUP(,-SEARCH(" "&amp;Switches!$A$2:'Switches'!$A$1000&amp;" "," "&amp;TRIM(B307)&amp;" "),Switches!$A$2:'Switches'!$A$1000)</f>
        <v>Osio Line RGBW</v>
      </c>
      <c r="M307">
        <f>IFERROR(LOOKUP(,-SEARCH(" "&amp;Switches!$B$2:'Switches'!$B$1000&amp;" "," "&amp;C307&amp;" "),Switches!$B$2:'Switches'!$B$1000), "")</f>
        <v>1008</v>
      </c>
      <c r="N307" t="str">
        <f>LOOKUP(,-SEARCH(" "&amp;Switches!$C$2:'Switches'!$C$1000&amp;" "," "&amp;TRIM(B307)&amp;" "),Switches!$C$2:'Switches'!$C$1000)</f>
        <v>Elliptical</v>
      </c>
      <c r="O307" t="str">
        <f t="shared" si="101"/>
        <v>RGBW-Elliptical-red.ies</v>
      </c>
      <c r="P307" t="s">
        <v>298</v>
      </c>
      <c r="Q307">
        <f t="shared" si="94"/>
        <v>9</v>
      </c>
      <c r="R307" s="7" t="str">
        <f t="shared" si="91"/>
        <v>35</v>
      </c>
      <c r="S307">
        <v>57</v>
      </c>
      <c r="T307">
        <f t="shared" si="103"/>
        <v>513</v>
      </c>
      <c r="U307" t="str">
        <f>IF(ISTEXT(LOOKUP(,-SEARCH(" "&amp;Switches!$K$2:'Switches'!$K$60&amp;" "," "&amp;D307&amp;" "),Switches!$K$2:'Switches'!$K$60)), LOOKUP(,-SEARCH(" "&amp;Switches!$K$2:'Switches'!$K$60&amp;" "," "&amp;D307&amp;" "),Switches!$K$2:'Switches'!$K$60),"")</f>
        <v>DMX-RDM</v>
      </c>
      <c r="V307" t="str">
        <f>IFERROR(LOOKUP(,-SEARCH(" "&amp;Switches!$L$2:'Switches'!$L$1000&amp;" "," "&amp;F307&amp;" "),Switches!$L$2:'Switches'!$L$1000),"")</f>
        <v/>
      </c>
      <c r="W307" t="str">
        <f>IFERROR(LOOKUP(,-SEARCH(" "&amp;Switches!$M$2:'Switches'!$M$1000&amp;" "," "&amp;L307&amp;" "),Switches!$M$2:'Switches'!$M$1000),"")</f>
        <v>RGBW</v>
      </c>
      <c r="X307">
        <v>9.5000000000000001E-2</v>
      </c>
      <c r="Y307">
        <f t="shared" si="102"/>
        <v>1.008</v>
      </c>
      <c r="Z307">
        <v>7.0000000000000007E-2</v>
      </c>
      <c r="AA307">
        <v>2</v>
      </c>
      <c r="AB307">
        <v>2</v>
      </c>
      <c r="AC307">
        <v>0</v>
      </c>
    </row>
    <row r="308" spans="1:29" x14ac:dyDescent="0.25">
      <c r="A308" s="1" t="s">
        <v>600</v>
      </c>
      <c r="B308" s="1" t="s">
        <v>696</v>
      </c>
      <c r="C308" t="str">
        <f t="shared" si="97"/>
        <v>1008 35W Flood DMX-RDM 5 DEG</v>
      </c>
      <c r="D308" t="str">
        <f t="shared" si="98"/>
        <v>35W Flood DMX-RDM 5 DEG</v>
      </c>
      <c r="E308" t="str">
        <f t="shared" si="99"/>
        <v>35W DMX-RDM 5 DEG</v>
      </c>
      <c r="F308" t="str">
        <f t="shared" si="95"/>
        <v>35W 5 DEG</v>
      </c>
      <c r="G308" t="str">
        <f t="shared" si="96"/>
        <v>35W</v>
      </c>
      <c r="H308" t="str">
        <f t="shared" si="93"/>
        <v>35Вт</v>
      </c>
      <c r="I308" t="str">
        <f t="shared" ref="I308:I333" si="104">IFERROR(REPLACE(H308,SEARCH("Вт",H308),2,""), H308)</f>
        <v>35</v>
      </c>
      <c r="J308" t="str">
        <f t="shared" si="92"/>
        <v>35</v>
      </c>
      <c r="K308" t="str">
        <f t="shared" si="100"/>
        <v>P866783</v>
      </c>
      <c r="L308" t="str">
        <f>LOOKUP(,-SEARCH(" "&amp;Switches!$A$2:'Switches'!$A$1000&amp;" "," "&amp;TRIM(B308)&amp;" "),Switches!$A$2:'Switches'!$A$1000)</f>
        <v>Osio Line RGBW</v>
      </c>
      <c r="M308">
        <f>IFERROR(LOOKUP(,-SEARCH(" "&amp;Switches!$B$2:'Switches'!$B$1000&amp;" "," "&amp;C308&amp;" "),Switches!$B$2:'Switches'!$B$1000), "")</f>
        <v>1008</v>
      </c>
      <c r="N308" t="str">
        <f>LOOKUP(,-SEARCH(" "&amp;Switches!$C$2:'Switches'!$C$1000&amp;" "," "&amp;TRIM(B308)&amp;" "),Switches!$C$2:'Switches'!$C$1000)</f>
        <v>Flood</v>
      </c>
      <c r="O308" t="str">
        <f t="shared" si="101"/>
        <v>RGBW-Flood-red-5 DEG.ies</v>
      </c>
      <c r="P308" t="s">
        <v>298</v>
      </c>
      <c r="Q308">
        <f t="shared" si="94"/>
        <v>9</v>
      </c>
      <c r="R308" s="7" t="str">
        <f t="shared" ref="R308:R333" si="105">J308</f>
        <v>35</v>
      </c>
      <c r="S308">
        <v>57</v>
      </c>
      <c r="T308">
        <f t="shared" si="103"/>
        <v>513</v>
      </c>
      <c r="U308" t="str">
        <f>IF(ISTEXT(LOOKUP(,-SEARCH(" "&amp;Switches!$K$2:'Switches'!$K$60&amp;" "," "&amp;D308&amp;" "),Switches!$K$2:'Switches'!$K$60)), LOOKUP(,-SEARCH(" "&amp;Switches!$K$2:'Switches'!$K$60&amp;" "," "&amp;D308&amp;" "),Switches!$K$2:'Switches'!$K$60),"")</f>
        <v>DMX-RDM</v>
      </c>
      <c r="V308" t="str">
        <f>IFERROR(LOOKUP(,-SEARCH(" "&amp;Switches!$L$2:'Switches'!$L$1000&amp;" "," "&amp;F308&amp;" "),Switches!$L$2:'Switches'!$L$1000),"")</f>
        <v>5 DEG</v>
      </c>
      <c r="W308" t="str">
        <f>IFERROR(LOOKUP(,-SEARCH(" "&amp;Switches!$M$2:'Switches'!$M$1000&amp;" "," "&amp;L308&amp;" "),Switches!$M$2:'Switches'!$M$1000),"")</f>
        <v>RGBW</v>
      </c>
      <c r="X308">
        <v>9.5000000000000001E-2</v>
      </c>
      <c r="Y308">
        <f t="shared" si="102"/>
        <v>1.008</v>
      </c>
      <c r="Z308">
        <v>7.0000000000000007E-2</v>
      </c>
      <c r="AA308">
        <v>2</v>
      </c>
      <c r="AB308">
        <v>2</v>
      </c>
      <c r="AC308">
        <v>0</v>
      </c>
    </row>
    <row r="309" spans="1:29" x14ac:dyDescent="0.25">
      <c r="A309" s="1" t="s">
        <v>598</v>
      </c>
      <c r="B309" s="1" t="s">
        <v>599</v>
      </c>
      <c r="C309" t="str">
        <f t="shared" si="97"/>
        <v>1008 35W Flood DMX-RDM</v>
      </c>
      <c r="D309" t="str">
        <f t="shared" si="98"/>
        <v>35W Flood DMX-RDM</v>
      </c>
      <c r="E309" t="str">
        <f t="shared" si="99"/>
        <v>35W DMX-RDM</v>
      </c>
      <c r="F309" t="str">
        <f t="shared" si="95"/>
        <v>35W</v>
      </c>
      <c r="G309" t="str">
        <f t="shared" si="96"/>
        <v>35W</v>
      </c>
      <c r="H309" t="str">
        <f t="shared" si="93"/>
        <v>35Вт</v>
      </c>
      <c r="I309" t="str">
        <f t="shared" si="104"/>
        <v>35</v>
      </c>
      <c r="J309" t="str">
        <f t="shared" si="92"/>
        <v>35</v>
      </c>
      <c r="K309" t="str">
        <f t="shared" si="100"/>
        <v>P866783</v>
      </c>
      <c r="L309" t="str">
        <f>LOOKUP(,-SEARCH(" "&amp;Switches!$A$2:'Switches'!$A$1000&amp;" "," "&amp;TRIM(B309)&amp;" "),Switches!$A$2:'Switches'!$A$1000)</f>
        <v>Osio Line RGBW</v>
      </c>
      <c r="M309">
        <f>IFERROR(LOOKUP(,-SEARCH(" "&amp;Switches!$B$2:'Switches'!$B$1000&amp;" "," "&amp;C309&amp;" "),Switches!$B$2:'Switches'!$B$1000), "")</f>
        <v>1008</v>
      </c>
      <c r="N309" t="str">
        <f>LOOKUP(,-SEARCH(" "&amp;Switches!$C$2:'Switches'!$C$1000&amp;" "," "&amp;TRIM(B309)&amp;" "),Switches!$C$2:'Switches'!$C$1000)</f>
        <v>Flood</v>
      </c>
      <c r="O309" t="str">
        <f t="shared" si="101"/>
        <v>RGBW-Flood-red.ies</v>
      </c>
      <c r="P309" t="s">
        <v>298</v>
      </c>
      <c r="Q309">
        <f t="shared" si="94"/>
        <v>9</v>
      </c>
      <c r="R309" s="7" t="str">
        <f t="shared" si="105"/>
        <v>35</v>
      </c>
      <c r="S309">
        <v>57</v>
      </c>
      <c r="T309">
        <f t="shared" si="103"/>
        <v>513</v>
      </c>
      <c r="U309" t="str">
        <f>IF(ISTEXT(LOOKUP(,-SEARCH(" "&amp;Switches!$K$2:'Switches'!$K$60&amp;" "," "&amp;D309&amp;" "),Switches!$K$2:'Switches'!$K$60)), LOOKUP(,-SEARCH(" "&amp;Switches!$K$2:'Switches'!$K$60&amp;" "," "&amp;D309&amp;" "),Switches!$K$2:'Switches'!$K$60),"")</f>
        <v>DMX-RDM</v>
      </c>
      <c r="V309" t="str">
        <f>IFERROR(LOOKUP(,-SEARCH(" "&amp;Switches!$L$2:'Switches'!$L$1000&amp;" "," "&amp;F309&amp;" "),Switches!$L$2:'Switches'!$L$1000),"")</f>
        <v/>
      </c>
      <c r="W309" t="str">
        <f>IFERROR(LOOKUP(,-SEARCH(" "&amp;Switches!$M$2:'Switches'!$M$1000&amp;" "," "&amp;L309&amp;" "),Switches!$M$2:'Switches'!$M$1000),"")</f>
        <v>RGBW</v>
      </c>
      <c r="X309">
        <v>9.5000000000000001E-2</v>
      </c>
      <c r="Y309">
        <f t="shared" si="102"/>
        <v>1.008</v>
      </c>
      <c r="Z309">
        <v>7.0000000000000007E-2</v>
      </c>
      <c r="AA309">
        <v>2</v>
      </c>
      <c r="AB309">
        <v>2</v>
      </c>
      <c r="AC309">
        <v>0</v>
      </c>
    </row>
    <row r="310" spans="1:29" x14ac:dyDescent="0.25">
      <c r="A310" s="1" t="s">
        <v>597</v>
      </c>
      <c r="B310" s="1" t="s">
        <v>697</v>
      </c>
      <c r="C310" t="str">
        <f t="shared" si="97"/>
        <v>1008 35W Medium DMX-RDM 5 DEG</v>
      </c>
      <c r="D310" t="str">
        <f t="shared" si="98"/>
        <v>35W Medium DMX-RDM 5 DEG</v>
      </c>
      <c r="E310" t="str">
        <f t="shared" si="99"/>
        <v>35W DMX-RDM 5 DEG</v>
      </c>
      <c r="F310" t="str">
        <f t="shared" si="95"/>
        <v>35W 5 DEG</v>
      </c>
      <c r="G310" t="str">
        <f t="shared" si="96"/>
        <v>35W</v>
      </c>
      <c r="H310" t="str">
        <f t="shared" si="93"/>
        <v>35Вт</v>
      </c>
      <c r="I310" t="str">
        <f t="shared" si="104"/>
        <v>35</v>
      </c>
      <c r="J310" t="str">
        <f t="shared" si="92"/>
        <v>35</v>
      </c>
      <c r="K310" t="str">
        <f t="shared" si="100"/>
        <v>P866782</v>
      </c>
      <c r="L310" t="str">
        <f>LOOKUP(,-SEARCH(" "&amp;Switches!$A$2:'Switches'!$A$1000&amp;" "," "&amp;TRIM(B310)&amp;" "),Switches!$A$2:'Switches'!$A$1000)</f>
        <v>Osio Line RGBW</v>
      </c>
      <c r="M310">
        <f>IFERROR(LOOKUP(,-SEARCH(" "&amp;Switches!$B$2:'Switches'!$B$1000&amp;" "," "&amp;C310&amp;" "),Switches!$B$2:'Switches'!$B$1000), "")</f>
        <v>1008</v>
      </c>
      <c r="N310" t="str">
        <f>LOOKUP(,-SEARCH(" "&amp;Switches!$C$2:'Switches'!$C$1000&amp;" "," "&amp;TRIM(B310)&amp;" "),Switches!$C$2:'Switches'!$C$1000)</f>
        <v>Medium</v>
      </c>
      <c r="O310" t="str">
        <f t="shared" si="101"/>
        <v>RGBW-Medium-red-5 DEG.ies</v>
      </c>
      <c r="P310" t="s">
        <v>298</v>
      </c>
      <c r="Q310">
        <f t="shared" si="94"/>
        <v>9</v>
      </c>
      <c r="R310" s="7" t="str">
        <f t="shared" si="105"/>
        <v>35</v>
      </c>
      <c r="S310">
        <v>57</v>
      </c>
      <c r="T310">
        <f t="shared" si="103"/>
        <v>513</v>
      </c>
      <c r="U310" t="str">
        <f>IF(ISTEXT(LOOKUP(,-SEARCH(" "&amp;Switches!$K$2:'Switches'!$K$60&amp;" "," "&amp;D310&amp;" "),Switches!$K$2:'Switches'!$K$60)), LOOKUP(,-SEARCH(" "&amp;Switches!$K$2:'Switches'!$K$60&amp;" "," "&amp;D310&amp;" "),Switches!$K$2:'Switches'!$K$60),"")</f>
        <v>DMX-RDM</v>
      </c>
      <c r="V310" t="str">
        <f>IFERROR(LOOKUP(,-SEARCH(" "&amp;Switches!$L$2:'Switches'!$L$1000&amp;" "," "&amp;F310&amp;" "),Switches!$L$2:'Switches'!$L$1000),"")</f>
        <v>5 DEG</v>
      </c>
      <c r="W310" t="str">
        <f>IFERROR(LOOKUP(,-SEARCH(" "&amp;Switches!$M$2:'Switches'!$M$1000&amp;" "," "&amp;L310&amp;" "),Switches!$M$2:'Switches'!$M$1000),"")</f>
        <v>RGBW</v>
      </c>
      <c r="X310">
        <v>9.5000000000000001E-2</v>
      </c>
      <c r="Y310">
        <f t="shared" si="102"/>
        <v>1.008</v>
      </c>
      <c r="Z310">
        <v>7.0000000000000007E-2</v>
      </c>
      <c r="AA310">
        <v>2</v>
      </c>
      <c r="AB310">
        <v>2</v>
      </c>
      <c r="AC310">
        <v>0</v>
      </c>
    </row>
    <row r="311" spans="1:29" x14ac:dyDescent="0.25">
      <c r="A311" s="1" t="s">
        <v>595</v>
      </c>
      <c r="B311" s="1" t="s">
        <v>596</v>
      </c>
      <c r="C311" t="str">
        <f t="shared" si="97"/>
        <v>1008 35W Medium DMX-RDM</v>
      </c>
      <c r="D311" t="str">
        <f t="shared" si="98"/>
        <v>35W Medium DMX-RDM</v>
      </c>
      <c r="E311" t="str">
        <f t="shared" si="99"/>
        <v>35W DMX-RDM</v>
      </c>
      <c r="F311" t="str">
        <f t="shared" si="95"/>
        <v>35W</v>
      </c>
      <c r="G311" t="str">
        <f t="shared" si="96"/>
        <v>35W</v>
      </c>
      <c r="H311" t="str">
        <f t="shared" si="93"/>
        <v>35Вт</v>
      </c>
      <c r="I311" t="str">
        <f t="shared" si="104"/>
        <v>35</v>
      </c>
      <c r="J311" t="str">
        <f t="shared" si="92"/>
        <v>35</v>
      </c>
      <c r="K311" t="str">
        <f t="shared" si="100"/>
        <v>P866782</v>
      </c>
      <c r="L311" t="str">
        <f>LOOKUP(,-SEARCH(" "&amp;Switches!$A$2:'Switches'!$A$1000&amp;" "," "&amp;TRIM(B311)&amp;" "),Switches!$A$2:'Switches'!$A$1000)</f>
        <v>Osio Line RGBW</v>
      </c>
      <c r="M311">
        <f>IFERROR(LOOKUP(,-SEARCH(" "&amp;Switches!$B$2:'Switches'!$B$1000&amp;" "," "&amp;C311&amp;" "),Switches!$B$2:'Switches'!$B$1000), "")</f>
        <v>1008</v>
      </c>
      <c r="N311" t="str">
        <f>LOOKUP(,-SEARCH(" "&amp;Switches!$C$2:'Switches'!$C$1000&amp;" "," "&amp;TRIM(B311)&amp;" "),Switches!$C$2:'Switches'!$C$1000)</f>
        <v>Medium</v>
      </c>
      <c r="O311" t="str">
        <f t="shared" si="101"/>
        <v>RGBW-Medium-red.ies</v>
      </c>
      <c r="P311" t="s">
        <v>298</v>
      </c>
      <c r="Q311">
        <f t="shared" si="94"/>
        <v>9</v>
      </c>
      <c r="R311" s="7" t="str">
        <f t="shared" si="105"/>
        <v>35</v>
      </c>
      <c r="S311">
        <v>57</v>
      </c>
      <c r="T311">
        <f t="shared" si="103"/>
        <v>513</v>
      </c>
      <c r="U311" t="str">
        <f>IF(ISTEXT(LOOKUP(,-SEARCH(" "&amp;Switches!$K$2:'Switches'!$K$60&amp;" "," "&amp;D311&amp;" "),Switches!$K$2:'Switches'!$K$60)), LOOKUP(,-SEARCH(" "&amp;Switches!$K$2:'Switches'!$K$60&amp;" "," "&amp;D311&amp;" "),Switches!$K$2:'Switches'!$K$60),"")</f>
        <v>DMX-RDM</v>
      </c>
      <c r="V311" t="str">
        <f>IFERROR(LOOKUP(,-SEARCH(" "&amp;Switches!$L$2:'Switches'!$L$1000&amp;" "," "&amp;F311&amp;" "),Switches!$L$2:'Switches'!$L$1000),"")</f>
        <v/>
      </c>
      <c r="W311" t="str">
        <f>IFERROR(LOOKUP(,-SEARCH(" "&amp;Switches!$M$2:'Switches'!$M$1000&amp;" "," "&amp;L311&amp;" "),Switches!$M$2:'Switches'!$M$1000),"")</f>
        <v>RGBW</v>
      </c>
      <c r="X311">
        <v>9.5000000000000001E-2</v>
      </c>
      <c r="Y311">
        <f t="shared" si="102"/>
        <v>1.008</v>
      </c>
      <c r="Z311">
        <v>7.0000000000000007E-2</v>
      </c>
      <c r="AA311">
        <v>2</v>
      </c>
      <c r="AB311">
        <v>2</v>
      </c>
      <c r="AC311">
        <v>0</v>
      </c>
    </row>
    <row r="312" spans="1:29" x14ac:dyDescent="0.25">
      <c r="A312" s="1" t="s">
        <v>594</v>
      </c>
      <c r="B312" s="1" t="s">
        <v>698</v>
      </c>
      <c r="C312" t="str">
        <f t="shared" si="97"/>
        <v>1008 35W Spot DMX-RDM 5 DEG</v>
      </c>
      <c r="D312" t="str">
        <f t="shared" si="98"/>
        <v>35W Spot DMX-RDM 5 DEG</v>
      </c>
      <c r="E312" t="str">
        <f t="shared" si="99"/>
        <v>35W DMX-RDM 5 DEG</v>
      </c>
      <c r="F312" t="str">
        <f t="shared" si="95"/>
        <v>35W 5 DEG</v>
      </c>
      <c r="G312" t="str">
        <f t="shared" si="96"/>
        <v>35W</v>
      </c>
      <c r="H312" t="str">
        <f t="shared" si="93"/>
        <v>35Вт</v>
      </c>
      <c r="I312" t="str">
        <f t="shared" si="104"/>
        <v>35</v>
      </c>
      <c r="J312" t="str">
        <f t="shared" si="92"/>
        <v>35</v>
      </c>
      <c r="K312" t="str">
        <f t="shared" si="100"/>
        <v>P866781</v>
      </c>
      <c r="L312" t="str">
        <f>LOOKUP(,-SEARCH(" "&amp;Switches!$A$2:'Switches'!$A$1000&amp;" "," "&amp;TRIM(B312)&amp;" "),Switches!$A$2:'Switches'!$A$1000)</f>
        <v>Osio Line RGBW</v>
      </c>
      <c r="M312">
        <f>IFERROR(LOOKUP(,-SEARCH(" "&amp;Switches!$B$2:'Switches'!$B$1000&amp;" "," "&amp;C312&amp;" "),Switches!$B$2:'Switches'!$B$1000), "")</f>
        <v>1008</v>
      </c>
      <c r="N312" t="str">
        <f>LOOKUP(,-SEARCH(" "&amp;Switches!$C$2:'Switches'!$C$1000&amp;" "," "&amp;TRIM(B312)&amp;" "),Switches!$C$2:'Switches'!$C$1000)</f>
        <v>Spot</v>
      </c>
      <c r="O312" t="str">
        <f t="shared" si="101"/>
        <v>RGBW-Spot-red-5 DEG.ies</v>
      </c>
      <c r="P312" t="s">
        <v>298</v>
      </c>
      <c r="Q312">
        <f t="shared" si="94"/>
        <v>9</v>
      </c>
      <c r="R312" s="7" t="str">
        <f t="shared" si="105"/>
        <v>35</v>
      </c>
      <c r="S312">
        <v>57</v>
      </c>
      <c r="T312">
        <f t="shared" si="103"/>
        <v>513</v>
      </c>
      <c r="U312" t="str">
        <f>IF(ISTEXT(LOOKUP(,-SEARCH(" "&amp;Switches!$K$2:'Switches'!$K$60&amp;" "," "&amp;D312&amp;" "),Switches!$K$2:'Switches'!$K$60)), LOOKUP(,-SEARCH(" "&amp;Switches!$K$2:'Switches'!$K$60&amp;" "," "&amp;D312&amp;" "),Switches!$K$2:'Switches'!$K$60),"")</f>
        <v>DMX-RDM</v>
      </c>
      <c r="V312" t="str">
        <f>IFERROR(LOOKUP(,-SEARCH(" "&amp;Switches!$L$2:'Switches'!$L$1000&amp;" "," "&amp;F312&amp;" "),Switches!$L$2:'Switches'!$L$1000),"")</f>
        <v>5 DEG</v>
      </c>
      <c r="W312" t="str">
        <f>IFERROR(LOOKUP(,-SEARCH(" "&amp;Switches!$M$2:'Switches'!$M$1000&amp;" "," "&amp;L312&amp;" "),Switches!$M$2:'Switches'!$M$1000),"")</f>
        <v>RGBW</v>
      </c>
      <c r="X312">
        <v>9.5000000000000001E-2</v>
      </c>
      <c r="Y312">
        <f t="shared" si="102"/>
        <v>1.008</v>
      </c>
      <c r="Z312">
        <v>7.0000000000000007E-2</v>
      </c>
      <c r="AA312">
        <v>2</v>
      </c>
      <c r="AB312">
        <v>2</v>
      </c>
      <c r="AC312">
        <v>0</v>
      </c>
    </row>
    <row r="313" spans="1:29" x14ac:dyDescent="0.25">
      <c r="A313" s="1" t="s">
        <v>592</v>
      </c>
      <c r="B313" s="1" t="s">
        <v>593</v>
      </c>
      <c r="C313" t="str">
        <f t="shared" si="97"/>
        <v>1008 35W Spot DMX-RDM</v>
      </c>
      <c r="D313" t="str">
        <f t="shared" si="98"/>
        <v>35W Spot DMX-RDM</v>
      </c>
      <c r="E313" t="str">
        <f t="shared" si="99"/>
        <v>35W DMX-RDM</v>
      </c>
      <c r="F313" t="str">
        <f t="shared" si="95"/>
        <v>35W</v>
      </c>
      <c r="G313" t="str">
        <f t="shared" si="96"/>
        <v>35W</v>
      </c>
      <c r="H313" t="str">
        <f t="shared" si="93"/>
        <v>35Вт</v>
      </c>
      <c r="I313" t="str">
        <f t="shared" si="104"/>
        <v>35</v>
      </c>
      <c r="J313" t="str">
        <f t="shared" si="92"/>
        <v>35</v>
      </c>
      <c r="K313" t="str">
        <f t="shared" si="100"/>
        <v>P866781</v>
      </c>
      <c r="L313" t="str">
        <f>LOOKUP(,-SEARCH(" "&amp;Switches!$A$2:'Switches'!$A$1000&amp;" "," "&amp;TRIM(B313)&amp;" "),Switches!$A$2:'Switches'!$A$1000)</f>
        <v>Osio Line RGBW</v>
      </c>
      <c r="M313">
        <f>IFERROR(LOOKUP(,-SEARCH(" "&amp;Switches!$B$2:'Switches'!$B$1000&amp;" "," "&amp;C313&amp;" "),Switches!$B$2:'Switches'!$B$1000), "")</f>
        <v>1008</v>
      </c>
      <c r="N313" t="str">
        <f>LOOKUP(,-SEARCH(" "&amp;Switches!$C$2:'Switches'!$C$1000&amp;" "," "&amp;TRIM(B313)&amp;" "),Switches!$C$2:'Switches'!$C$1000)</f>
        <v>Spot</v>
      </c>
      <c r="O313" t="str">
        <f t="shared" si="101"/>
        <v>RGBW-Spot-red.ies</v>
      </c>
      <c r="P313" t="s">
        <v>298</v>
      </c>
      <c r="Q313">
        <f t="shared" si="94"/>
        <v>9</v>
      </c>
      <c r="R313" s="7" t="str">
        <f t="shared" si="105"/>
        <v>35</v>
      </c>
      <c r="S313">
        <v>57</v>
      </c>
      <c r="T313">
        <f t="shared" si="103"/>
        <v>513</v>
      </c>
      <c r="U313" t="str">
        <f>IF(ISTEXT(LOOKUP(,-SEARCH(" "&amp;Switches!$K$2:'Switches'!$K$60&amp;" "," "&amp;D313&amp;" "),Switches!$K$2:'Switches'!$K$60)), LOOKUP(,-SEARCH(" "&amp;Switches!$K$2:'Switches'!$K$60&amp;" "," "&amp;D313&amp;" "),Switches!$K$2:'Switches'!$K$60),"")</f>
        <v>DMX-RDM</v>
      </c>
      <c r="V313" t="str">
        <f>IFERROR(LOOKUP(,-SEARCH(" "&amp;Switches!$L$2:'Switches'!$L$1000&amp;" "," "&amp;F313&amp;" "),Switches!$L$2:'Switches'!$L$1000),"")</f>
        <v/>
      </c>
      <c r="W313" t="str">
        <f>IFERROR(LOOKUP(,-SEARCH(" "&amp;Switches!$M$2:'Switches'!$M$1000&amp;" "," "&amp;L313&amp;" "),Switches!$M$2:'Switches'!$M$1000),"")</f>
        <v>RGBW</v>
      </c>
      <c r="X313">
        <v>9.5000000000000001E-2</v>
      </c>
      <c r="Y313">
        <f t="shared" si="102"/>
        <v>1.008</v>
      </c>
      <c r="Z313">
        <v>7.0000000000000007E-2</v>
      </c>
      <c r="AA313">
        <v>2</v>
      </c>
      <c r="AB313">
        <v>2</v>
      </c>
      <c r="AC313">
        <v>0</v>
      </c>
    </row>
    <row r="314" spans="1:29" x14ac:dyDescent="0.25">
      <c r="A314" s="1" t="s">
        <v>591</v>
      </c>
      <c r="B314" s="1" t="s">
        <v>699</v>
      </c>
      <c r="C314" t="str">
        <f t="shared" si="97"/>
        <v>708 23W Diffuse DMX-RDM 5 DEG</v>
      </c>
      <c r="D314" t="str">
        <f t="shared" si="98"/>
        <v>23W Diffuse DMX-RDM 5 DEG</v>
      </c>
      <c r="E314" t="str">
        <f t="shared" si="99"/>
        <v>23W DMX-RDM 5 DEG</v>
      </c>
      <c r="F314" t="str">
        <f t="shared" si="95"/>
        <v>23W 5 DEG</v>
      </c>
      <c r="G314" t="str">
        <f t="shared" si="96"/>
        <v>23W</v>
      </c>
      <c r="H314" t="str">
        <f t="shared" si="93"/>
        <v>23Вт</v>
      </c>
      <c r="I314" t="str">
        <f t="shared" si="104"/>
        <v>23</v>
      </c>
      <c r="J314" t="str">
        <f t="shared" si="92"/>
        <v>23</v>
      </c>
      <c r="K314" t="str">
        <f t="shared" si="100"/>
        <v>P866780</v>
      </c>
      <c r="L314" t="str">
        <f>LOOKUP(,-SEARCH(" "&amp;Switches!$A$2:'Switches'!$A$1000&amp;" "," "&amp;TRIM(B314)&amp;" "),Switches!$A$2:'Switches'!$A$1000)</f>
        <v>Osio Line RGBW</v>
      </c>
      <c r="M314">
        <f>IFERROR(LOOKUP(,-SEARCH(" "&amp;Switches!$B$2:'Switches'!$B$1000&amp;" "," "&amp;C314&amp;" "),Switches!$B$2:'Switches'!$B$1000), "")</f>
        <v>708</v>
      </c>
      <c r="N314" t="str">
        <f>LOOKUP(,-SEARCH(" "&amp;Switches!$C$2:'Switches'!$C$1000&amp;" "," "&amp;TRIM(B314)&amp;" "),Switches!$C$2:'Switches'!$C$1000)</f>
        <v>Diffuse</v>
      </c>
      <c r="O314" t="str">
        <f t="shared" si="101"/>
        <v>RGBW-Diffuse-red-5 DEG.ies</v>
      </c>
      <c r="P314" t="s">
        <v>298</v>
      </c>
      <c r="Q314">
        <f t="shared" si="94"/>
        <v>6</v>
      </c>
      <c r="R314" s="7" t="str">
        <f t="shared" si="105"/>
        <v>23</v>
      </c>
      <c r="S314">
        <v>57</v>
      </c>
      <c r="T314">
        <f t="shared" si="103"/>
        <v>342</v>
      </c>
      <c r="U314" t="str">
        <f>IF(ISTEXT(LOOKUP(,-SEARCH(" "&amp;Switches!$K$2:'Switches'!$K$60&amp;" "," "&amp;D314&amp;" "),Switches!$K$2:'Switches'!$K$60)), LOOKUP(,-SEARCH(" "&amp;Switches!$K$2:'Switches'!$K$60&amp;" "," "&amp;D314&amp;" "),Switches!$K$2:'Switches'!$K$60),"")</f>
        <v>DMX-RDM</v>
      </c>
      <c r="V314" t="str">
        <f>IFERROR(LOOKUP(,-SEARCH(" "&amp;Switches!$L$2:'Switches'!$L$1000&amp;" "," "&amp;F314&amp;" "),Switches!$L$2:'Switches'!$L$1000),"")</f>
        <v>5 DEG</v>
      </c>
      <c r="W314" t="str">
        <f>IFERROR(LOOKUP(,-SEARCH(" "&amp;Switches!$M$2:'Switches'!$M$1000&amp;" "," "&amp;L314&amp;" "),Switches!$M$2:'Switches'!$M$1000),"")</f>
        <v>RGBW</v>
      </c>
      <c r="X314">
        <v>9.5000000000000001E-2</v>
      </c>
      <c r="Y314">
        <f t="shared" si="102"/>
        <v>0.70799999999999996</v>
      </c>
      <c r="Z314">
        <v>7.0000000000000007E-2</v>
      </c>
      <c r="AA314">
        <v>2</v>
      </c>
      <c r="AB314">
        <v>2</v>
      </c>
      <c r="AC314">
        <v>0</v>
      </c>
    </row>
    <row r="315" spans="1:29" x14ac:dyDescent="0.25">
      <c r="A315" s="1" t="s">
        <v>589</v>
      </c>
      <c r="B315" s="1" t="s">
        <v>590</v>
      </c>
      <c r="C315" t="str">
        <f t="shared" si="97"/>
        <v>708 23W Diffuse DMX-RDM</v>
      </c>
      <c r="D315" t="str">
        <f t="shared" si="98"/>
        <v>23W Diffuse DMX-RDM</v>
      </c>
      <c r="E315" t="str">
        <f t="shared" si="99"/>
        <v>23W DMX-RDM</v>
      </c>
      <c r="F315" t="str">
        <f t="shared" si="95"/>
        <v>23W</v>
      </c>
      <c r="G315" t="str">
        <f t="shared" si="96"/>
        <v>23W</v>
      </c>
      <c r="H315" t="str">
        <f t="shared" si="93"/>
        <v>23Вт</v>
      </c>
      <c r="I315" t="str">
        <f t="shared" si="104"/>
        <v>23</v>
      </c>
      <c r="J315" t="str">
        <f t="shared" si="92"/>
        <v>23</v>
      </c>
      <c r="K315" t="str">
        <f t="shared" si="100"/>
        <v>P866780</v>
      </c>
      <c r="L315" t="str">
        <f>LOOKUP(,-SEARCH(" "&amp;Switches!$A$2:'Switches'!$A$1000&amp;" "," "&amp;TRIM(B315)&amp;" "),Switches!$A$2:'Switches'!$A$1000)</f>
        <v>Osio Line RGBW</v>
      </c>
      <c r="M315">
        <f>IFERROR(LOOKUP(,-SEARCH(" "&amp;Switches!$B$2:'Switches'!$B$1000&amp;" "," "&amp;C315&amp;" "),Switches!$B$2:'Switches'!$B$1000), "")</f>
        <v>708</v>
      </c>
      <c r="N315" t="str">
        <f>LOOKUP(,-SEARCH(" "&amp;Switches!$C$2:'Switches'!$C$1000&amp;" "," "&amp;TRIM(B315)&amp;" "),Switches!$C$2:'Switches'!$C$1000)</f>
        <v>Diffuse</v>
      </c>
      <c r="O315" t="str">
        <f t="shared" si="101"/>
        <v>RGBW-Diffuse-red.ies</v>
      </c>
      <c r="P315" t="s">
        <v>298</v>
      </c>
      <c r="Q315">
        <f t="shared" si="94"/>
        <v>6</v>
      </c>
      <c r="R315" s="7" t="str">
        <f t="shared" si="105"/>
        <v>23</v>
      </c>
      <c r="S315">
        <v>57</v>
      </c>
      <c r="T315">
        <f t="shared" si="103"/>
        <v>342</v>
      </c>
      <c r="U315" t="str">
        <f>IF(ISTEXT(LOOKUP(,-SEARCH(" "&amp;Switches!$K$2:'Switches'!$K$60&amp;" "," "&amp;D315&amp;" "),Switches!$K$2:'Switches'!$K$60)), LOOKUP(,-SEARCH(" "&amp;Switches!$K$2:'Switches'!$K$60&amp;" "," "&amp;D315&amp;" "),Switches!$K$2:'Switches'!$K$60),"")</f>
        <v>DMX-RDM</v>
      </c>
      <c r="V315" t="str">
        <f>IFERROR(LOOKUP(,-SEARCH(" "&amp;Switches!$L$2:'Switches'!$L$1000&amp;" "," "&amp;F315&amp;" "),Switches!$L$2:'Switches'!$L$1000),"")</f>
        <v/>
      </c>
      <c r="W315" t="str">
        <f>IFERROR(LOOKUP(,-SEARCH(" "&amp;Switches!$M$2:'Switches'!$M$1000&amp;" "," "&amp;L315&amp;" "),Switches!$M$2:'Switches'!$M$1000),"")</f>
        <v>RGBW</v>
      </c>
      <c r="X315">
        <v>9.5000000000000001E-2</v>
      </c>
      <c r="Y315">
        <f t="shared" si="102"/>
        <v>0.70799999999999996</v>
      </c>
      <c r="Z315">
        <v>7.0000000000000007E-2</v>
      </c>
      <c r="AA315">
        <v>2</v>
      </c>
      <c r="AB315">
        <v>2</v>
      </c>
      <c r="AC315">
        <v>0</v>
      </c>
    </row>
    <row r="316" spans="1:29" x14ac:dyDescent="0.25">
      <c r="A316" s="1" t="s">
        <v>588</v>
      </c>
      <c r="B316" s="1" t="s">
        <v>700</v>
      </c>
      <c r="C316" t="str">
        <f t="shared" si="97"/>
        <v>708 23W Elliptical DMX-RDM 5 DEG</v>
      </c>
      <c r="D316" t="str">
        <f t="shared" si="98"/>
        <v>23W Elliptical DMX-RDM 5 DEG</v>
      </c>
      <c r="E316" t="str">
        <f t="shared" si="99"/>
        <v>23W DMX-RDM 5 DEG</v>
      </c>
      <c r="F316" t="str">
        <f t="shared" si="95"/>
        <v>23W 5 DEG</v>
      </c>
      <c r="G316" t="str">
        <f t="shared" si="96"/>
        <v>23W</v>
      </c>
      <c r="H316" t="str">
        <f t="shared" si="93"/>
        <v>23Вт</v>
      </c>
      <c r="I316" t="str">
        <f t="shared" si="104"/>
        <v>23</v>
      </c>
      <c r="J316" t="str">
        <f t="shared" si="92"/>
        <v>23</v>
      </c>
      <c r="K316" t="str">
        <f t="shared" si="100"/>
        <v>P866779</v>
      </c>
      <c r="L316" t="str">
        <f>LOOKUP(,-SEARCH(" "&amp;Switches!$A$2:'Switches'!$A$1000&amp;" "," "&amp;TRIM(B316)&amp;" "),Switches!$A$2:'Switches'!$A$1000)</f>
        <v>Osio Line RGBW</v>
      </c>
      <c r="M316">
        <f>IFERROR(LOOKUP(,-SEARCH(" "&amp;Switches!$B$2:'Switches'!$B$1000&amp;" "," "&amp;C316&amp;" "),Switches!$B$2:'Switches'!$B$1000), "")</f>
        <v>708</v>
      </c>
      <c r="N316" t="str">
        <f>LOOKUP(,-SEARCH(" "&amp;Switches!$C$2:'Switches'!$C$1000&amp;" "," "&amp;TRIM(B316)&amp;" "),Switches!$C$2:'Switches'!$C$1000)</f>
        <v>Elliptical</v>
      </c>
      <c r="O316" t="str">
        <f t="shared" si="101"/>
        <v>RGBW-Elliptical-red-5 DEG.ies</v>
      </c>
      <c r="P316" t="s">
        <v>298</v>
      </c>
      <c r="Q316">
        <f t="shared" si="94"/>
        <v>6</v>
      </c>
      <c r="R316" s="7" t="str">
        <f t="shared" si="105"/>
        <v>23</v>
      </c>
      <c r="S316">
        <v>57</v>
      </c>
      <c r="T316">
        <f t="shared" si="103"/>
        <v>342</v>
      </c>
      <c r="U316" t="str">
        <f>IF(ISTEXT(LOOKUP(,-SEARCH(" "&amp;Switches!$K$2:'Switches'!$K$60&amp;" "," "&amp;D316&amp;" "),Switches!$K$2:'Switches'!$K$60)), LOOKUP(,-SEARCH(" "&amp;Switches!$K$2:'Switches'!$K$60&amp;" "," "&amp;D316&amp;" "),Switches!$K$2:'Switches'!$K$60),"")</f>
        <v>DMX-RDM</v>
      </c>
      <c r="V316" t="str">
        <f>IFERROR(LOOKUP(,-SEARCH(" "&amp;Switches!$L$2:'Switches'!$L$1000&amp;" "," "&amp;F316&amp;" "),Switches!$L$2:'Switches'!$L$1000),"")</f>
        <v>5 DEG</v>
      </c>
      <c r="W316" t="str">
        <f>IFERROR(LOOKUP(,-SEARCH(" "&amp;Switches!$M$2:'Switches'!$M$1000&amp;" "," "&amp;L316&amp;" "),Switches!$M$2:'Switches'!$M$1000),"")</f>
        <v>RGBW</v>
      </c>
      <c r="X316">
        <v>9.5000000000000001E-2</v>
      </c>
      <c r="Y316">
        <f t="shared" si="102"/>
        <v>0.70799999999999996</v>
      </c>
      <c r="Z316">
        <v>7.0000000000000007E-2</v>
      </c>
      <c r="AA316">
        <v>2</v>
      </c>
      <c r="AB316">
        <v>2</v>
      </c>
      <c r="AC316">
        <v>0</v>
      </c>
    </row>
    <row r="317" spans="1:29" x14ac:dyDescent="0.25">
      <c r="A317" s="1" t="s">
        <v>586</v>
      </c>
      <c r="B317" s="1" t="s">
        <v>587</v>
      </c>
      <c r="C317" t="str">
        <f t="shared" si="97"/>
        <v>708 23W Elliptical DMX-RDM</v>
      </c>
      <c r="D317" t="str">
        <f t="shared" si="98"/>
        <v>23W Elliptical DMX-RDM</v>
      </c>
      <c r="E317" t="str">
        <f t="shared" si="99"/>
        <v>23W DMX-RDM</v>
      </c>
      <c r="F317" t="str">
        <f t="shared" si="95"/>
        <v>23W</v>
      </c>
      <c r="G317" t="str">
        <f t="shared" si="96"/>
        <v>23W</v>
      </c>
      <c r="H317" t="str">
        <f t="shared" si="93"/>
        <v>23Вт</v>
      </c>
      <c r="I317" t="str">
        <f t="shared" si="104"/>
        <v>23</v>
      </c>
      <c r="J317" t="str">
        <f t="shared" si="92"/>
        <v>23</v>
      </c>
      <c r="K317" t="str">
        <f t="shared" si="100"/>
        <v>P866779</v>
      </c>
      <c r="L317" t="str">
        <f>LOOKUP(,-SEARCH(" "&amp;Switches!$A$2:'Switches'!$A$1000&amp;" "," "&amp;TRIM(B317)&amp;" "),Switches!$A$2:'Switches'!$A$1000)</f>
        <v>Osio Line RGBW</v>
      </c>
      <c r="M317">
        <f>IFERROR(LOOKUP(,-SEARCH(" "&amp;Switches!$B$2:'Switches'!$B$1000&amp;" "," "&amp;C317&amp;" "),Switches!$B$2:'Switches'!$B$1000), "")</f>
        <v>708</v>
      </c>
      <c r="N317" t="str">
        <f>LOOKUP(,-SEARCH(" "&amp;Switches!$C$2:'Switches'!$C$1000&amp;" "," "&amp;TRIM(B317)&amp;" "),Switches!$C$2:'Switches'!$C$1000)</f>
        <v>Elliptical</v>
      </c>
      <c r="O317" t="str">
        <f t="shared" si="101"/>
        <v>RGBW-Elliptical-red.ies</v>
      </c>
      <c r="P317" t="s">
        <v>298</v>
      </c>
      <c r="Q317">
        <f t="shared" si="94"/>
        <v>6</v>
      </c>
      <c r="R317" s="7" t="str">
        <f t="shared" si="105"/>
        <v>23</v>
      </c>
      <c r="S317">
        <v>57</v>
      </c>
      <c r="T317">
        <f t="shared" si="103"/>
        <v>342</v>
      </c>
      <c r="U317" t="str">
        <f>IF(ISTEXT(LOOKUP(,-SEARCH(" "&amp;Switches!$K$2:'Switches'!$K$60&amp;" "," "&amp;D317&amp;" "),Switches!$K$2:'Switches'!$K$60)), LOOKUP(,-SEARCH(" "&amp;Switches!$K$2:'Switches'!$K$60&amp;" "," "&amp;D317&amp;" "),Switches!$K$2:'Switches'!$K$60),"")</f>
        <v>DMX-RDM</v>
      </c>
      <c r="V317" t="str">
        <f>IFERROR(LOOKUP(,-SEARCH(" "&amp;Switches!$L$2:'Switches'!$L$1000&amp;" "," "&amp;F317&amp;" "),Switches!$L$2:'Switches'!$L$1000),"")</f>
        <v/>
      </c>
      <c r="W317" t="str">
        <f>IFERROR(LOOKUP(,-SEARCH(" "&amp;Switches!$M$2:'Switches'!$M$1000&amp;" "," "&amp;L317&amp;" "),Switches!$M$2:'Switches'!$M$1000),"")</f>
        <v>RGBW</v>
      </c>
      <c r="X317">
        <v>9.5000000000000001E-2</v>
      </c>
      <c r="Y317">
        <f t="shared" si="102"/>
        <v>0.70799999999999996</v>
      </c>
      <c r="Z317">
        <v>7.0000000000000007E-2</v>
      </c>
      <c r="AA317">
        <v>2</v>
      </c>
      <c r="AB317">
        <v>2</v>
      </c>
      <c r="AC317">
        <v>0</v>
      </c>
    </row>
    <row r="318" spans="1:29" x14ac:dyDescent="0.25">
      <c r="A318" s="1" t="s">
        <v>585</v>
      </c>
      <c r="B318" s="1" t="s">
        <v>701</v>
      </c>
      <c r="C318" t="str">
        <f t="shared" si="97"/>
        <v>708 23W Flood DMX-RDM 5 DEG</v>
      </c>
      <c r="D318" t="str">
        <f t="shared" si="98"/>
        <v>23W Flood DMX-RDM 5 DEG</v>
      </c>
      <c r="E318" t="str">
        <f t="shared" si="99"/>
        <v>23W DMX-RDM 5 DEG</v>
      </c>
      <c r="F318" t="str">
        <f t="shared" si="95"/>
        <v>23W 5 DEG</v>
      </c>
      <c r="G318" t="str">
        <f t="shared" si="96"/>
        <v>23W</v>
      </c>
      <c r="H318" t="str">
        <f t="shared" si="93"/>
        <v>23Вт</v>
      </c>
      <c r="I318" t="str">
        <f t="shared" si="104"/>
        <v>23</v>
      </c>
      <c r="J318" t="str">
        <f t="shared" ref="J318:J333" si="106">IFERROR(2*REPLACE(I318,1,SEARCH("х",I318),""), I318)</f>
        <v>23</v>
      </c>
      <c r="K318" t="str">
        <f t="shared" si="100"/>
        <v>P866778</v>
      </c>
      <c r="L318" t="str">
        <f>LOOKUP(,-SEARCH(" "&amp;Switches!$A$2:'Switches'!$A$1000&amp;" "," "&amp;TRIM(B318)&amp;" "),Switches!$A$2:'Switches'!$A$1000)</f>
        <v>Osio Line RGBW</v>
      </c>
      <c r="M318">
        <f>IFERROR(LOOKUP(,-SEARCH(" "&amp;Switches!$B$2:'Switches'!$B$1000&amp;" "," "&amp;C318&amp;" "),Switches!$B$2:'Switches'!$B$1000), "")</f>
        <v>708</v>
      </c>
      <c r="N318" t="str">
        <f>LOOKUP(,-SEARCH(" "&amp;Switches!$C$2:'Switches'!$C$1000&amp;" "," "&amp;TRIM(B318)&amp;" "),Switches!$C$2:'Switches'!$C$1000)</f>
        <v>Flood</v>
      </c>
      <c r="O318" t="str">
        <f t="shared" si="101"/>
        <v>RGBW-Flood-red-5 DEG.ies</v>
      </c>
      <c r="P318" t="s">
        <v>298</v>
      </c>
      <c r="Q318">
        <f t="shared" si="94"/>
        <v>6</v>
      </c>
      <c r="R318" s="7" t="str">
        <f t="shared" si="105"/>
        <v>23</v>
      </c>
      <c r="S318">
        <v>57</v>
      </c>
      <c r="T318">
        <f t="shared" si="103"/>
        <v>342</v>
      </c>
      <c r="U318" t="str">
        <f>IF(ISTEXT(LOOKUP(,-SEARCH(" "&amp;Switches!$K$2:'Switches'!$K$60&amp;" "," "&amp;D318&amp;" "),Switches!$K$2:'Switches'!$K$60)), LOOKUP(,-SEARCH(" "&amp;Switches!$K$2:'Switches'!$K$60&amp;" "," "&amp;D318&amp;" "),Switches!$K$2:'Switches'!$K$60),"")</f>
        <v>DMX-RDM</v>
      </c>
      <c r="V318" t="str">
        <f>IFERROR(LOOKUP(,-SEARCH(" "&amp;Switches!$L$2:'Switches'!$L$1000&amp;" "," "&amp;F318&amp;" "),Switches!$L$2:'Switches'!$L$1000),"")</f>
        <v>5 DEG</v>
      </c>
      <c r="W318" t="str">
        <f>IFERROR(LOOKUP(,-SEARCH(" "&amp;Switches!$M$2:'Switches'!$M$1000&amp;" "," "&amp;L318&amp;" "),Switches!$M$2:'Switches'!$M$1000),"")</f>
        <v>RGBW</v>
      </c>
      <c r="X318">
        <v>9.5000000000000001E-2</v>
      </c>
      <c r="Y318">
        <f t="shared" si="102"/>
        <v>0.70799999999999996</v>
      </c>
      <c r="Z318">
        <v>7.0000000000000007E-2</v>
      </c>
      <c r="AA318">
        <v>2</v>
      </c>
      <c r="AB318">
        <v>2</v>
      </c>
      <c r="AC318">
        <v>0</v>
      </c>
    </row>
    <row r="319" spans="1:29" x14ac:dyDescent="0.25">
      <c r="A319" s="1" t="s">
        <v>583</v>
      </c>
      <c r="B319" s="1" t="s">
        <v>584</v>
      </c>
      <c r="C319" t="str">
        <f t="shared" si="97"/>
        <v>708 23W Flood DMX-RDM</v>
      </c>
      <c r="D319" t="str">
        <f t="shared" si="98"/>
        <v>23W Flood DMX-RDM</v>
      </c>
      <c r="E319" t="str">
        <f t="shared" si="99"/>
        <v>23W DMX-RDM</v>
      </c>
      <c r="F319" t="str">
        <f t="shared" si="95"/>
        <v>23W</v>
      </c>
      <c r="G319" t="str">
        <f t="shared" si="96"/>
        <v>23W</v>
      </c>
      <c r="H319" t="str">
        <f t="shared" si="93"/>
        <v>23Вт</v>
      </c>
      <c r="I319" t="str">
        <f t="shared" si="104"/>
        <v>23</v>
      </c>
      <c r="J319" t="str">
        <f t="shared" si="106"/>
        <v>23</v>
      </c>
      <c r="K319" t="str">
        <f t="shared" si="100"/>
        <v>P866778</v>
      </c>
      <c r="L319" t="str">
        <f>LOOKUP(,-SEARCH(" "&amp;Switches!$A$2:'Switches'!$A$1000&amp;" "," "&amp;TRIM(B319)&amp;" "),Switches!$A$2:'Switches'!$A$1000)</f>
        <v>Osio Line RGBW</v>
      </c>
      <c r="M319">
        <f>IFERROR(LOOKUP(,-SEARCH(" "&amp;Switches!$B$2:'Switches'!$B$1000&amp;" "," "&amp;C319&amp;" "),Switches!$B$2:'Switches'!$B$1000), "")</f>
        <v>708</v>
      </c>
      <c r="N319" t="str">
        <f>LOOKUP(,-SEARCH(" "&amp;Switches!$C$2:'Switches'!$C$1000&amp;" "," "&amp;TRIM(B319)&amp;" "),Switches!$C$2:'Switches'!$C$1000)</f>
        <v>Flood</v>
      </c>
      <c r="O319" t="str">
        <f t="shared" si="101"/>
        <v>RGBW-Flood-red.ies</v>
      </c>
      <c r="P319" t="s">
        <v>298</v>
      </c>
      <c r="Q319">
        <f t="shared" si="94"/>
        <v>6</v>
      </c>
      <c r="R319" s="7" t="str">
        <f t="shared" si="105"/>
        <v>23</v>
      </c>
      <c r="S319">
        <v>57</v>
      </c>
      <c r="T319">
        <f t="shared" si="103"/>
        <v>342</v>
      </c>
      <c r="U319" t="str">
        <f>IF(ISTEXT(LOOKUP(,-SEARCH(" "&amp;Switches!$K$2:'Switches'!$K$60&amp;" "," "&amp;D319&amp;" "),Switches!$K$2:'Switches'!$K$60)), LOOKUP(,-SEARCH(" "&amp;Switches!$K$2:'Switches'!$K$60&amp;" "," "&amp;D319&amp;" "),Switches!$K$2:'Switches'!$K$60),"")</f>
        <v>DMX-RDM</v>
      </c>
      <c r="V319" t="str">
        <f>IFERROR(LOOKUP(,-SEARCH(" "&amp;Switches!$L$2:'Switches'!$L$1000&amp;" "," "&amp;F319&amp;" "),Switches!$L$2:'Switches'!$L$1000),"")</f>
        <v/>
      </c>
      <c r="W319" t="str">
        <f>IFERROR(LOOKUP(,-SEARCH(" "&amp;Switches!$M$2:'Switches'!$M$1000&amp;" "," "&amp;L319&amp;" "),Switches!$M$2:'Switches'!$M$1000),"")</f>
        <v>RGBW</v>
      </c>
      <c r="X319">
        <v>9.5000000000000001E-2</v>
      </c>
      <c r="Y319">
        <f t="shared" si="102"/>
        <v>0.70799999999999996</v>
      </c>
      <c r="Z319">
        <v>7.0000000000000007E-2</v>
      </c>
      <c r="AA319">
        <v>2</v>
      </c>
      <c r="AB319">
        <v>2</v>
      </c>
      <c r="AC319">
        <v>0</v>
      </c>
    </row>
    <row r="320" spans="1:29" x14ac:dyDescent="0.25">
      <c r="A320" s="1" t="s">
        <v>582</v>
      </c>
      <c r="B320" s="1" t="s">
        <v>702</v>
      </c>
      <c r="C320" t="str">
        <f t="shared" si="97"/>
        <v>708 23W Medium DMX-RDM 5 DEG</v>
      </c>
      <c r="D320" t="str">
        <f t="shared" si="98"/>
        <v>23W Medium DMX-RDM 5 DEG</v>
      </c>
      <c r="E320" t="str">
        <f t="shared" si="99"/>
        <v>23W DMX-RDM 5 DEG</v>
      </c>
      <c r="F320" t="str">
        <f t="shared" si="95"/>
        <v>23W 5 DEG</v>
      </c>
      <c r="G320" t="str">
        <f t="shared" si="96"/>
        <v>23W</v>
      </c>
      <c r="H320" t="str">
        <f t="shared" si="93"/>
        <v>23Вт</v>
      </c>
      <c r="I320" t="str">
        <f t="shared" si="104"/>
        <v>23</v>
      </c>
      <c r="J320" t="str">
        <f t="shared" si="106"/>
        <v>23</v>
      </c>
      <c r="K320" t="str">
        <f t="shared" si="100"/>
        <v>P866777</v>
      </c>
      <c r="L320" t="str">
        <f>LOOKUP(,-SEARCH(" "&amp;Switches!$A$2:'Switches'!$A$1000&amp;" "," "&amp;TRIM(B320)&amp;" "),Switches!$A$2:'Switches'!$A$1000)</f>
        <v>Osio Line RGBW</v>
      </c>
      <c r="M320">
        <f>IFERROR(LOOKUP(,-SEARCH(" "&amp;Switches!$B$2:'Switches'!$B$1000&amp;" "," "&amp;C320&amp;" "),Switches!$B$2:'Switches'!$B$1000), "")</f>
        <v>708</v>
      </c>
      <c r="N320" t="str">
        <f>LOOKUP(,-SEARCH(" "&amp;Switches!$C$2:'Switches'!$C$1000&amp;" "," "&amp;TRIM(B320)&amp;" "),Switches!$C$2:'Switches'!$C$1000)</f>
        <v>Medium</v>
      </c>
      <c r="O320" t="str">
        <f t="shared" si="101"/>
        <v>RGBW-Medium-red-5 DEG.ies</v>
      </c>
      <c r="P320" t="s">
        <v>298</v>
      </c>
      <c r="Q320">
        <f t="shared" si="94"/>
        <v>6</v>
      </c>
      <c r="R320" s="7" t="str">
        <f t="shared" si="105"/>
        <v>23</v>
      </c>
      <c r="S320">
        <v>57</v>
      </c>
      <c r="T320">
        <f t="shared" si="103"/>
        <v>342</v>
      </c>
      <c r="U320" t="str">
        <f>IF(ISTEXT(LOOKUP(,-SEARCH(" "&amp;Switches!$K$2:'Switches'!$K$60&amp;" "," "&amp;D320&amp;" "),Switches!$K$2:'Switches'!$K$60)), LOOKUP(,-SEARCH(" "&amp;Switches!$K$2:'Switches'!$K$60&amp;" "," "&amp;D320&amp;" "),Switches!$K$2:'Switches'!$K$60),"")</f>
        <v>DMX-RDM</v>
      </c>
      <c r="V320" t="str">
        <f>IFERROR(LOOKUP(,-SEARCH(" "&amp;Switches!$L$2:'Switches'!$L$1000&amp;" "," "&amp;F320&amp;" "),Switches!$L$2:'Switches'!$L$1000),"")</f>
        <v>5 DEG</v>
      </c>
      <c r="W320" t="str">
        <f>IFERROR(LOOKUP(,-SEARCH(" "&amp;Switches!$M$2:'Switches'!$M$1000&amp;" "," "&amp;L320&amp;" "),Switches!$M$2:'Switches'!$M$1000),"")</f>
        <v>RGBW</v>
      </c>
      <c r="X320">
        <v>9.5000000000000001E-2</v>
      </c>
      <c r="Y320">
        <f t="shared" si="102"/>
        <v>0.70799999999999996</v>
      </c>
      <c r="Z320">
        <v>7.0000000000000007E-2</v>
      </c>
      <c r="AA320">
        <v>2</v>
      </c>
      <c r="AB320">
        <v>2</v>
      </c>
      <c r="AC320">
        <v>0</v>
      </c>
    </row>
    <row r="321" spans="1:29" x14ac:dyDescent="0.25">
      <c r="A321" s="1" t="s">
        <v>580</v>
      </c>
      <c r="B321" s="1" t="s">
        <v>581</v>
      </c>
      <c r="C321" t="str">
        <f t="shared" si="97"/>
        <v>708 23W Medium DMX-RDM</v>
      </c>
      <c r="D321" t="str">
        <f t="shared" si="98"/>
        <v>23W Medium DMX-RDM</v>
      </c>
      <c r="E321" t="str">
        <f t="shared" si="99"/>
        <v>23W DMX-RDM</v>
      </c>
      <c r="F321" t="str">
        <f t="shared" si="95"/>
        <v>23W</v>
      </c>
      <c r="G321" t="str">
        <f t="shared" si="96"/>
        <v>23W</v>
      </c>
      <c r="H321" t="str">
        <f t="shared" si="93"/>
        <v>23Вт</v>
      </c>
      <c r="I321" t="str">
        <f t="shared" si="104"/>
        <v>23</v>
      </c>
      <c r="J321" t="str">
        <f t="shared" si="106"/>
        <v>23</v>
      </c>
      <c r="K321" t="str">
        <f t="shared" si="100"/>
        <v>P866777</v>
      </c>
      <c r="L321" t="str">
        <f>LOOKUP(,-SEARCH(" "&amp;Switches!$A$2:'Switches'!$A$1000&amp;" "," "&amp;TRIM(B321)&amp;" "),Switches!$A$2:'Switches'!$A$1000)</f>
        <v>Osio Line RGBW</v>
      </c>
      <c r="M321">
        <f>IFERROR(LOOKUP(,-SEARCH(" "&amp;Switches!$B$2:'Switches'!$B$1000&amp;" "," "&amp;C321&amp;" "),Switches!$B$2:'Switches'!$B$1000), "")</f>
        <v>708</v>
      </c>
      <c r="N321" t="str">
        <f>LOOKUP(,-SEARCH(" "&amp;Switches!$C$2:'Switches'!$C$1000&amp;" "," "&amp;TRIM(B321)&amp;" "),Switches!$C$2:'Switches'!$C$1000)</f>
        <v>Medium</v>
      </c>
      <c r="O321" t="str">
        <f t="shared" si="101"/>
        <v>RGBW-Medium-red.ies</v>
      </c>
      <c r="P321" t="s">
        <v>298</v>
      </c>
      <c r="Q321">
        <f t="shared" si="94"/>
        <v>6</v>
      </c>
      <c r="R321" s="7" t="str">
        <f t="shared" si="105"/>
        <v>23</v>
      </c>
      <c r="S321">
        <v>57</v>
      </c>
      <c r="T321">
        <f t="shared" si="103"/>
        <v>342</v>
      </c>
      <c r="U321" t="str">
        <f>IF(ISTEXT(LOOKUP(,-SEARCH(" "&amp;Switches!$K$2:'Switches'!$K$60&amp;" "," "&amp;D321&amp;" "),Switches!$K$2:'Switches'!$K$60)), LOOKUP(,-SEARCH(" "&amp;Switches!$K$2:'Switches'!$K$60&amp;" "," "&amp;D321&amp;" "),Switches!$K$2:'Switches'!$K$60),"")</f>
        <v>DMX-RDM</v>
      </c>
      <c r="V321" t="str">
        <f>IFERROR(LOOKUP(,-SEARCH(" "&amp;Switches!$L$2:'Switches'!$L$1000&amp;" "," "&amp;F321&amp;" "),Switches!$L$2:'Switches'!$L$1000),"")</f>
        <v/>
      </c>
      <c r="W321" t="str">
        <f>IFERROR(LOOKUP(,-SEARCH(" "&amp;Switches!$M$2:'Switches'!$M$1000&amp;" "," "&amp;L321&amp;" "),Switches!$M$2:'Switches'!$M$1000),"")</f>
        <v>RGBW</v>
      </c>
      <c r="X321">
        <v>9.5000000000000001E-2</v>
      </c>
      <c r="Y321">
        <f t="shared" si="102"/>
        <v>0.70799999999999996</v>
      </c>
      <c r="Z321">
        <v>7.0000000000000007E-2</v>
      </c>
      <c r="AA321">
        <v>2</v>
      </c>
      <c r="AB321">
        <v>2</v>
      </c>
      <c r="AC321">
        <v>0</v>
      </c>
    </row>
    <row r="322" spans="1:29" x14ac:dyDescent="0.25">
      <c r="A322" s="1" t="s">
        <v>579</v>
      </c>
      <c r="B322" s="1" t="s">
        <v>703</v>
      </c>
      <c r="C322" t="str">
        <f t="shared" si="97"/>
        <v>708 23W Spot DMX-RDM 5 DEG</v>
      </c>
      <c r="D322" t="str">
        <f t="shared" si="98"/>
        <v>23W Spot DMX-RDM 5 DEG</v>
      </c>
      <c r="E322" t="str">
        <f t="shared" si="99"/>
        <v>23W DMX-RDM 5 DEG</v>
      </c>
      <c r="F322" t="str">
        <f t="shared" si="95"/>
        <v>23W 5 DEG</v>
      </c>
      <c r="G322" t="str">
        <f t="shared" si="96"/>
        <v>23W</v>
      </c>
      <c r="H322" t="str">
        <f t="shared" si="93"/>
        <v>23Вт</v>
      </c>
      <c r="I322" t="str">
        <f t="shared" si="104"/>
        <v>23</v>
      </c>
      <c r="J322" t="str">
        <f t="shared" si="106"/>
        <v>23</v>
      </c>
      <c r="K322" t="str">
        <f t="shared" si="100"/>
        <v>P866776</v>
      </c>
      <c r="L322" t="str">
        <f>LOOKUP(,-SEARCH(" "&amp;Switches!$A$2:'Switches'!$A$1000&amp;" "," "&amp;TRIM(B322)&amp;" "),Switches!$A$2:'Switches'!$A$1000)</f>
        <v>Osio Line RGBW</v>
      </c>
      <c r="M322">
        <f>IFERROR(LOOKUP(,-SEARCH(" "&amp;Switches!$B$2:'Switches'!$B$1000&amp;" "," "&amp;C322&amp;" "),Switches!$B$2:'Switches'!$B$1000), "")</f>
        <v>708</v>
      </c>
      <c r="N322" t="str">
        <f>LOOKUP(,-SEARCH(" "&amp;Switches!$C$2:'Switches'!$C$1000&amp;" "," "&amp;TRIM(B322)&amp;" "),Switches!$C$2:'Switches'!$C$1000)</f>
        <v>Spot</v>
      </c>
      <c r="O322" t="str">
        <f t="shared" si="101"/>
        <v>RGBW-Spot-red-5 DEG.ies</v>
      </c>
      <c r="P322" t="s">
        <v>298</v>
      </c>
      <c r="Q322">
        <f t="shared" si="94"/>
        <v>6</v>
      </c>
      <c r="R322" s="7" t="str">
        <f t="shared" si="105"/>
        <v>23</v>
      </c>
      <c r="S322">
        <v>57</v>
      </c>
      <c r="T322">
        <f t="shared" si="103"/>
        <v>342</v>
      </c>
      <c r="U322" t="str">
        <f>IF(ISTEXT(LOOKUP(,-SEARCH(" "&amp;Switches!$K$2:'Switches'!$K$60&amp;" "," "&amp;D322&amp;" "),Switches!$K$2:'Switches'!$K$60)), LOOKUP(,-SEARCH(" "&amp;Switches!$K$2:'Switches'!$K$60&amp;" "," "&amp;D322&amp;" "),Switches!$K$2:'Switches'!$K$60),"")</f>
        <v>DMX-RDM</v>
      </c>
      <c r="V322" t="str">
        <f>IFERROR(LOOKUP(,-SEARCH(" "&amp;Switches!$L$2:'Switches'!$L$1000&amp;" "," "&amp;F322&amp;" "),Switches!$L$2:'Switches'!$L$1000),"")</f>
        <v>5 DEG</v>
      </c>
      <c r="W322" t="str">
        <f>IFERROR(LOOKUP(,-SEARCH(" "&amp;Switches!$M$2:'Switches'!$M$1000&amp;" "," "&amp;L322&amp;" "),Switches!$M$2:'Switches'!$M$1000),"")</f>
        <v>RGBW</v>
      </c>
      <c r="X322">
        <v>9.5000000000000001E-2</v>
      </c>
      <c r="Y322">
        <f t="shared" si="102"/>
        <v>0.70799999999999996</v>
      </c>
      <c r="Z322">
        <v>7.0000000000000007E-2</v>
      </c>
      <c r="AA322">
        <v>2</v>
      </c>
      <c r="AB322">
        <v>2</v>
      </c>
      <c r="AC322">
        <v>0</v>
      </c>
    </row>
    <row r="323" spans="1:29" x14ac:dyDescent="0.25">
      <c r="A323" s="1" t="s">
        <v>577</v>
      </c>
      <c r="B323" s="1" t="s">
        <v>578</v>
      </c>
      <c r="C323" t="str">
        <f t="shared" si="97"/>
        <v>708 23W Spot DMX-RDM</v>
      </c>
      <c r="D323" t="str">
        <f t="shared" si="98"/>
        <v>23W Spot DMX-RDM</v>
      </c>
      <c r="E323" t="str">
        <f t="shared" si="99"/>
        <v>23W DMX-RDM</v>
      </c>
      <c r="F323" t="str">
        <f t="shared" si="95"/>
        <v>23W</v>
      </c>
      <c r="G323" t="str">
        <f t="shared" si="96"/>
        <v>23W</v>
      </c>
      <c r="H323" t="str">
        <f t="shared" si="93"/>
        <v>23Вт</v>
      </c>
      <c r="I323" t="str">
        <f t="shared" si="104"/>
        <v>23</v>
      </c>
      <c r="J323" t="str">
        <f t="shared" si="106"/>
        <v>23</v>
      </c>
      <c r="K323" t="str">
        <f t="shared" si="100"/>
        <v>P866776</v>
      </c>
      <c r="L323" t="str">
        <f>LOOKUP(,-SEARCH(" "&amp;Switches!$A$2:'Switches'!$A$1000&amp;" "," "&amp;TRIM(B323)&amp;" "),Switches!$A$2:'Switches'!$A$1000)</f>
        <v>Osio Line RGBW</v>
      </c>
      <c r="M323">
        <f>IFERROR(LOOKUP(,-SEARCH(" "&amp;Switches!$B$2:'Switches'!$B$1000&amp;" "," "&amp;C323&amp;" "),Switches!$B$2:'Switches'!$B$1000), "")</f>
        <v>708</v>
      </c>
      <c r="N323" t="str">
        <f>LOOKUP(,-SEARCH(" "&amp;Switches!$C$2:'Switches'!$C$1000&amp;" "," "&amp;TRIM(B323)&amp;" "),Switches!$C$2:'Switches'!$C$1000)</f>
        <v>Spot</v>
      </c>
      <c r="O323" t="str">
        <f t="shared" si="101"/>
        <v>RGBW-Spot-red.ies</v>
      </c>
      <c r="P323" t="s">
        <v>298</v>
      </c>
      <c r="Q323">
        <f t="shared" si="94"/>
        <v>6</v>
      </c>
      <c r="R323" s="7" t="str">
        <f t="shared" si="105"/>
        <v>23</v>
      </c>
      <c r="S323">
        <v>57</v>
      </c>
      <c r="T323">
        <f t="shared" si="103"/>
        <v>342</v>
      </c>
      <c r="U323" t="str">
        <f>IF(ISTEXT(LOOKUP(,-SEARCH(" "&amp;Switches!$K$2:'Switches'!$K$60&amp;" "," "&amp;D323&amp;" "),Switches!$K$2:'Switches'!$K$60)), LOOKUP(,-SEARCH(" "&amp;Switches!$K$2:'Switches'!$K$60&amp;" "," "&amp;D323&amp;" "),Switches!$K$2:'Switches'!$K$60),"")</f>
        <v>DMX-RDM</v>
      </c>
      <c r="V323" t="str">
        <f>IFERROR(LOOKUP(,-SEARCH(" "&amp;Switches!$L$2:'Switches'!$L$1000&amp;" "," "&amp;F323&amp;" "),Switches!$L$2:'Switches'!$L$1000),"")</f>
        <v/>
      </c>
      <c r="W323" t="str">
        <f>IFERROR(LOOKUP(,-SEARCH(" "&amp;Switches!$M$2:'Switches'!$M$1000&amp;" "," "&amp;L323&amp;" "),Switches!$M$2:'Switches'!$M$1000),"")</f>
        <v>RGBW</v>
      </c>
      <c r="X323">
        <v>9.5000000000000001E-2</v>
      </c>
      <c r="Y323">
        <f t="shared" si="102"/>
        <v>0.70799999999999996</v>
      </c>
      <c r="Z323">
        <v>7.0000000000000007E-2</v>
      </c>
      <c r="AA323">
        <v>2</v>
      </c>
      <c r="AB323">
        <v>2</v>
      </c>
      <c r="AC323">
        <v>0</v>
      </c>
    </row>
    <row r="324" spans="1:29" x14ac:dyDescent="0.25">
      <c r="A324" s="1" t="s">
        <v>576</v>
      </c>
      <c r="B324" s="1" t="s">
        <v>704</v>
      </c>
      <c r="C324" t="str">
        <f t="shared" si="97"/>
        <v>408 12W Diffuse DMX-RDM 5 DEG</v>
      </c>
      <c r="D324" t="str">
        <f t="shared" si="98"/>
        <v>12W Diffuse DMX-RDM 5 DEG</v>
      </c>
      <c r="E324" t="str">
        <f t="shared" si="99"/>
        <v>12W DMX-RDM 5 DEG</v>
      </c>
      <c r="F324" t="str">
        <f t="shared" si="95"/>
        <v>12W 5 DEG</v>
      </c>
      <c r="G324" t="str">
        <f t="shared" si="96"/>
        <v>12W</v>
      </c>
      <c r="H324" t="str">
        <f t="shared" ref="H324:H333" si="107">IFERROR(REPLACE(G324,SEARCH("W",G324),1,"Вт"), G324)</f>
        <v>12Вт</v>
      </c>
      <c r="I324" t="str">
        <f t="shared" si="104"/>
        <v>12</v>
      </c>
      <c r="J324" t="str">
        <f t="shared" si="106"/>
        <v>12</v>
      </c>
      <c r="K324" t="str">
        <f t="shared" si="100"/>
        <v>P866775</v>
      </c>
      <c r="L324" t="str">
        <f>LOOKUP(,-SEARCH(" "&amp;Switches!$A$2:'Switches'!$A$1000&amp;" "," "&amp;TRIM(B324)&amp;" "),Switches!$A$2:'Switches'!$A$1000)</f>
        <v>Osio Line RGBW</v>
      </c>
      <c r="M324">
        <f>IFERROR(LOOKUP(,-SEARCH(" "&amp;Switches!$B$2:'Switches'!$B$1000&amp;" "," "&amp;C324&amp;" "),Switches!$B$2:'Switches'!$B$1000), "")</f>
        <v>408</v>
      </c>
      <c r="N324" t="str">
        <f>LOOKUP(,-SEARCH(" "&amp;Switches!$C$2:'Switches'!$C$1000&amp;" "," "&amp;TRIM(B324)&amp;" "),Switches!$C$2:'Switches'!$C$1000)</f>
        <v>Diffuse</v>
      </c>
      <c r="O324" t="str">
        <f t="shared" si="101"/>
        <v>RGBW-Diffuse-red-5 DEG.ies</v>
      </c>
      <c r="P324" t="s">
        <v>298</v>
      </c>
      <c r="Q324">
        <f t="shared" si="94"/>
        <v>3</v>
      </c>
      <c r="R324" s="7" t="str">
        <f t="shared" si="105"/>
        <v>12</v>
      </c>
      <c r="S324">
        <v>57</v>
      </c>
      <c r="T324">
        <f t="shared" si="103"/>
        <v>171</v>
      </c>
      <c r="U324" t="str">
        <f>IF(ISTEXT(LOOKUP(,-SEARCH(" "&amp;Switches!$K$2:'Switches'!$K$60&amp;" "," "&amp;D324&amp;" "),Switches!$K$2:'Switches'!$K$60)), LOOKUP(,-SEARCH(" "&amp;Switches!$K$2:'Switches'!$K$60&amp;" "," "&amp;D324&amp;" "),Switches!$K$2:'Switches'!$K$60),"")</f>
        <v>DMX-RDM</v>
      </c>
      <c r="V324" t="str">
        <f>IFERROR(LOOKUP(,-SEARCH(" "&amp;Switches!$L$2:'Switches'!$L$1000&amp;" "," "&amp;F324&amp;" "),Switches!$L$2:'Switches'!$L$1000),"")</f>
        <v>5 DEG</v>
      </c>
      <c r="W324" t="str">
        <f>IFERROR(LOOKUP(,-SEARCH(" "&amp;Switches!$M$2:'Switches'!$M$1000&amp;" "," "&amp;L324&amp;" "),Switches!$M$2:'Switches'!$M$1000),"")</f>
        <v>RGBW</v>
      </c>
      <c r="X324">
        <v>9.5000000000000001E-2</v>
      </c>
      <c r="Y324">
        <f t="shared" si="102"/>
        <v>0.40799999999999997</v>
      </c>
      <c r="Z324">
        <v>7.0000000000000007E-2</v>
      </c>
      <c r="AA324">
        <v>2</v>
      </c>
      <c r="AB324">
        <v>2</v>
      </c>
      <c r="AC324">
        <v>0</v>
      </c>
    </row>
    <row r="325" spans="1:29" x14ac:dyDescent="0.25">
      <c r="A325" s="1" t="s">
        <v>574</v>
      </c>
      <c r="B325" s="1" t="s">
        <v>575</v>
      </c>
      <c r="C325" t="str">
        <f t="shared" si="97"/>
        <v>408 12W Diffuse DMX-RDM</v>
      </c>
      <c r="D325" t="str">
        <f t="shared" si="98"/>
        <v>12W Diffuse DMX-RDM</v>
      </c>
      <c r="E325" t="str">
        <f t="shared" si="99"/>
        <v>12W DMX-RDM</v>
      </c>
      <c r="F325" t="str">
        <f t="shared" si="95"/>
        <v>12W</v>
      </c>
      <c r="G325" t="str">
        <f t="shared" si="96"/>
        <v>12W</v>
      </c>
      <c r="H325" t="str">
        <f t="shared" si="107"/>
        <v>12Вт</v>
      </c>
      <c r="I325" t="str">
        <f t="shared" si="104"/>
        <v>12</v>
      </c>
      <c r="J325" t="str">
        <f t="shared" si="106"/>
        <v>12</v>
      </c>
      <c r="K325" t="str">
        <f t="shared" si="100"/>
        <v>P866775</v>
      </c>
      <c r="L325" t="str">
        <f>LOOKUP(,-SEARCH(" "&amp;Switches!$A$2:'Switches'!$A$1000&amp;" "," "&amp;TRIM(B325)&amp;" "),Switches!$A$2:'Switches'!$A$1000)</f>
        <v>Osio Line RGBW</v>
      </c>
      <c r="M325">
        <f>IFERROR(LOOKUP(,-SEARCH(" "&amp;Switches!$B$2:'Switches'!$B$1000&amp;" "," "&amp;C325&amp;" "),Switches!$B$2:'Switches'!$B$1000), "")</f>
        <v>408</v>
      </c>
      <c r="N325" t="str">
        <f>LOOKUP(,-SEARCH(" "&amp;Switches!$C$2:'Switches'!$C$1000&amp;" "," "&amp;TRIM(B325)&amp;" "),Switches!$C$2:'Switches'!$C$1000)</f>
        <v>Diffuse</v>
      </c>
      <c r="O325" t="str">
        <f t="shared" si="101"/>
        <v>RGBW-Diffuse-red.ies</v>
      </c>
      <c r="P325" t="s">
        <v>298</v>
      </c>
      <c r="Q325">
        <f t="shared" si="94"/>
        <v>3</v>
      </c>
      <c r="R325" s="7" t="str">
        <f t="shared" si="105"/>
        <v>12</v>
      </c>
      <c r="S325">
        <v>57</v>
      </c>
      <c r="T325">
        <f t="shared" si="103"/>
        <v>171</v>
      </c>
      <c r="U325" t="str">
        <f>IF(ISTEXT(LOOKUP(,-SEARCH(" "&amp;Switches!$K$2:'Switches'!$K$60&amp;" "," "&amp;D325&amp;" "),Switches!$K$2:'Switches'!$K$60)), LOOKUP(,-SEARCH(" "&amp;Switches!$K$2:'Switches'!$K$60&amp;" "," "&amp;D325&amp;" "),Switches!$K$2:'Switches'!$K$60),"")</f>
        <v>DMX-RDM</v>
      </c>
      <c r="V325" t="str">
        <f>IFERROR(LOOKUP(,-SEARCH(" "&amp;Switches!$L$2:'Switches'!$L$1000&amp;" "," "&amp;F325&amp;" "),Switches!$L$2:'Switches'!$L$1000),"")</f>
        <v/>
      </c>
      <c r="W325" t="str">
        <f>IFERROR(LOOKUP(,-SEARCH(" "&amp;Switches!$M$2:'Switches'!$M$1000&amp;" "," "&amp;L325&amp;" "),Switches!$M$2:'Switches'!$M$1000),"")</f>
        <v>RGBW</v>
      </c>
      <c r="X325">
        <v>9.5000000000000001E-2</v>
      </c>
      <c r="Y325">
        <f t="shared" si="102"/>
        <v>0.40799999999999997</v>
      </c>
      <c r="Z325">
        <v>7.0000000000000007E-2</v>
      </c>
      <c r="AA325">
        <v>2</v>
      </c>
      <c r="AB325">
        <v>2</v>
      </c>
      <c r="AC325">
        <v>0</v>
      </c>
    </row>
    <row r="326" spans="1:29" x14ac:dyDescent="0.25">
      <c r="A326" s="1" t="s">
        <v>573</v>
      </c>
      <c r="B326" s="1" t="s">
        <v>705</v>
      </c>
      <c r="C326" t="str">
        <f t="shared" si="97"/>
        <v>408 12W Elliptical DMX-RDM 5 DEG</v>
      </c>
      <c r="D326" t="str">
        <f t="shared" si="98"/>
        <v>12W Elliptical DMX-RDM 5 DEG</v>
      </c>
      <c r="E326" t="str">
        <f t="shared" si="99"/>
        <v>12W DMX-RDM 5 DEG</v>
      </c>
      <c r="F326" t="str">
        <f t="shared" si="95"/>
        <v>12W 5 DEG</v>
      </c>
      <c r="G326" t="str">
        <f t="shared" si="96"/>
        <v>12W</v>
      </c>
      <c r="H326" t="str">
        <f t="shared" si="107"/>
        <v>12Вт</v>
      </c>
      <c r="I326" t="str">
        <f t="shared" si="104"/>
        <v>12</v>
      </c>
      <c r="J326" t="str">
        <f t="shared" si="106"/>
        <v>12</v>
      </c>
      <c r="K326" t="str">
        <f t="shared" si="100"/>
        <v>P866774</v>
      </c>
      <c r="L326" t="str">
        <f>LOOKUP(,-SEARCH(" "&amp;Switches!$A$2:'Switches'!$A$1000&amp;" "," "&amp;TRIM(B326)&amp;" "),Switches!$A$2:'Switches'!$A$1000)</f>
        <v>Osio Line RGBW</v>
      </c>
      <c r="M326">
        <f>IFERROR(LOOKUP(,-SEARCH(" "&amp;Switches!$B$2:'Switches'!$B$1000&amp;" "," "&amp;C326&amp;" "),Switches!$B$2:'Switches'!$B$1000), "")</f>
        <v>408</v>
      </c>
      <c r="N326" t="str">
        <f>LOOKUP(,-SEARCH(" "&amp;Switches!$C$2:'Switches'!$C$1000&amp;" "," "&amp;TRIM(B326)&amp;" "),Switches!$C$2:'Switches'!$C$1000)</f>
        <v>Elliptical</v>
      </c>
      <c r="O326" t="str">
        <f t="shared" si="101"/>
        <v>RGBW-Elliptical-red-5 DEG.ies</v>
      </c>
      <c r="P326" t="s">
        <v>298</v>
      </c>
      <c r="Q326">
        <f t="shared" si="94"/>
        <v>3</v>
      </c>
      <c r="R326" s="7" t="str">
        <f t="shared" si="105"/>
        <v>12</v>
      </c>
      <c r="S326">
        <v>57</v>
      </c>
      <c r="T326">
        <f t="shared" si="103"/>
        <v>171</v>
      </c>
      <c r="U326" t="str">
        <f>IF(ISTEXT(LOOKUP(,-SEARCH(" "&amp;Switches!$K$2:'Switches'!$K$60&amp;" "," "&amp;D326&amp;" "),Switches!$K$2:'Switches'!$K$60)), LOOKUP(,-SEARCH(" "&amp;Switches!$K$2:'Switches'!$K$60&amp;" "," "&amp;D326&amp;" "),Switches!$K$2:'Switches'!$K$60),"")</f>
        <v>DMX-RDM</v>
      </c>
      <c r="V326" t="str">
        <f>IFERROR(LOOKUP(,-SEARCH(" "&amp;Switches!$L$2:'Switches'!$L$1000&amp;" "," "&amp;F326&amp;" "),Switches!$L$2:'Switches'!$L$1000),"")</f>
        <v>5 DEG</v>
      </c>
      <c r="W326" t="str">
        <f>IFERROR(LOOKUP(,-SEARCH(" "&amp;Switches!$M$2:'Switches'!$M$1000&amp;" "," "&amp;L326&amp;" "),Switches!$M$2:'Switches'!$M$1000),"")</f>
        <v>RGBW</v>
      </c>
      <c r="X326">
        <v>9.5000000000000001E-2</v>
      </c>
      <c r="Y326">
        <f t="shared" si="102"/>
        <v>0.40799999999999997</v>
      </c>
      <c r="Z326">
        <v>7.0000000000000007E-2</v>
      </c>
      <c r="AA326">
        <v>2</v>
      </c>
      <c r="AB326">
        <v>2</v>
      </c>
      <c r="AC326">
        <v>0</v>
      </c>
    </row>
    <row r="327" spans="1:29" x14ac:dyDescent="0.25">
      <c r="A327" s="1" t="s">
        <v>571</v>
      </c>
      <c r="B327" s="1" t="s">
        <v>572</v>
      </c>
      <c r="C327" t="str">
        <f t="shared" si="97"/>
        <v>408 12W Elliptical DMX-RDM</v>
      </c>
      <c r="D327" t="str">
        <f t="shared" si="98"/>
        <v>12W Elliptical DMX-RDM</v>
      </c>
      <c r="E327" t="str">
        <f t="shared" si="99"/>
        <v>12W DMX-RDM</v>
      </c>
      <c r="F327" t="str">
        <f t="shared" si="95"/>
        <v>12W</v>
      </c>
      <c r="G327" t="str">
        <f t="shared" si="96"/>
        <v>12W</v>
      </c>
      <c r="H327" t="str">
        <f t="shared" si="107"/>
        <v>12Вт</v>
      </c>
      <c r="I327" t="str">
        <f t="shared" si="104"/>
        <v>12</v>
      </c>
      <c r="J327" t="str">
        <f t="shared" si="106"/>
        <v>12</v>
      </c>
      <c r="K327" t="str">
        <f t="shared" si="100"/>
        <v>P866774</v>
      </c>
      <c r="L327" t="str">
        <f>LOOKUP(,-SEARCH(" "&amp;Switches!$A$2:'Switches'!$A$1000&amp;" "," "&amp;TRIM(B327)&amp;" "),Switches!$A$2:'Switches'!$A$1000)</f>
        <v>Osio Line RGBW</v>
      </c>
      <c r="M327">
        <f>IFERROR(LOOKUP(,-SEARCH(" "&amp;Switches!$B$2:'Switches'!$B$1000&amp;" "," "&amp;C327&amp;" "),Switches!$B$2:'Switches'!$B$1000), "")</f>
        <v>408</v>
      </c>
      <c r="N327" t="str">
        <f>LOOKUP(,-SEARCH(" "&amp;Switches!$C$2:'Switches'!$C$1000&amp;" "," "&amp;TRIM(B327)&amp;" "),Switches!$C$2:'Switches'!$C$1000)</f>
        <v>Elliptical</v>
      </c>
      <c r="O327" t="str">
        <f t="shared" si="101"/>
        <v>RGBW-Elliptical-red.ies</v>
      </c>
      <c r="P327" t="s">
        <v>298</v>
      </c>
      <c r="Q327">
        <f t="shared" si="94"/>
        <v>3</v>
      </c>
      <c r="R327" s="7" t="str">
        <f t="shared" si="105"/>
        <v>12</v>
      </c>
      <c r="S327">
        <v>57</v>
      </c>
      <c r="T327">
        <f t="shared" si="103"/>
        <v>171</v>
      </c>
      <c r="U327" t="str">
        <f>IF(ISTEXT(LOOKUP(,-SEARCH(" "&amp;Switches!$K$2:'Switches'!$K$60&amp;" "," "&amp;D327&amp;" "),Switches!$K$2:'Switches'!$K$60)), LOOKUP(,-SEARCH(" "&amp;Switches!$K$2:'Switches'!$K$60&amp;" "," "&amp;D327&amp;" "),Switches!$K$2:'Switches'!$K$60),"")</f>
        <v>DMX-RDM</v>
      </c>
      <c r="V327" t="str">
        <f>IFERROR(LOOKUP(,-SEARCH(" "&amp;Switches!$L$2:'Switches'!$L$1000&amp;" "," "&amp;F327&amp;" "),Switches!$L$2:'Switches'!$L$1000),"")</f>
        <v/>
      </c>
      <c r="W327" t="str">
        <f>IFERROR(LOOKUP(,-SEARCH(" "&amp;Switches!$M$2:'Switches'!$M$1000&amp;" "," "&amp;L327&amp;" "),Switches!$M$2:'Switches'!$M$1000),"")</f>
        <v>RGBW</v>
      </c>
      <c r="X327">
        <v>9.5000000000000001E-2</v>
      </c>
      <c r="Y327">
        <f t="shared" si="102"/>
        <v>0.40799999999999997</v>
      </c>
      <c r="Z327">
        <v>7.0000000000000007E-2</v>
      </c>
      <c r="AA327">
        <v>2</v>
      </c>
      <c r="AB327">
        <v>2</v>
      </c>
      <c r="AC327">
        <v>0</v>
      </c>
    </row>
    <row r="328" spans="1:29" x14ac:dyDescent="0.25">
      <c r="A328" s="1" t="s">
        <v>570</v>
      </c>
      <c r="B328" s="1" t="s">
        <v>706</v>
      </c>
      <c r="C328" t="str">
        <f t="shared" si="97"/>
        <v>408 12W Flood DMX-RDM 5 DEG</v>
      </c>
      <c r="D328" t="str">
        <f t="shared" si="98"/>
        <v>12W Flood DMX-RDM 5 DEG</v>
      </c>
      <c r="E328" t="str">
        <f t="shared" si="99"/>
        <v>12W DMX-RDM 5 DEG</v>
      </c>
      <c r="F328" t="str">
        <f t="shared" si="95"/>
        <v>12W 5 DEG</v>
      </c>
      <c r="G328" t="str">
        <f t="shared" si="96"/>
        <v>12W</v>
      </c>
      <c r="H328" t="str">
        <f t="shared" si="107"/>
        <v>12Вт</v>
      </c>
      <c r="I328" t="str">
        <f t="shared" si="104"/>
        <v>12</v>
      </c>
      <c r="J328" t="str">
        <f t="shared" si="106"/>
        <v>12</v>
      </c>
      <c r="K328" t="str">
        <f t="shared" si="100"/>
        <v>P866773</v>
      </c>
      <c r="L328" t="str">
        <f>LOOKUP(,-SEARCH(" "&amp;Switches!$A$2:'Switches'!$A$1000&amp;" "," "&amp;TRIM(B328)&amp;" "),Switches!$A$2:'Switches'!$A$1000)</f>
        <v>Osio Line RGBW</v>
      </c>
      <c r="M328">
        <f>IFERROR(LOOKUP(,-SEARCH(" "&amp;Switches!$B$2:'Switches'!$B$1000&amp;" "," "&amp;C328&amp;" "),Switches!$B$2:'Switches'!$B$1000), "")</f>
        <v>408</v>
      </c>
      <c r="N328" t="str">
        <f>LOOKUP(,-SEARCH(" "&amp;Switches!$C$2:'Switches'!$C$1000&amp;" "," "&amp;TRIM(B328)&amp;" "),Switches!$C$2:'Switches'!$C$1000)</f>
        <v>Flood</v>
      </c>
      <c r="O328" t="str">
        <f t="shared" si="101"/>
        <v>RGBW-Flood-red-5 DEG.ies</v>
      </c>
      <c r="P328" t="s">
        <v>298</v>
      </c>
      <c r="Q328">
        <f t="shared" si="94"/>
        <v>3</v>
      </c>
      <c r="R328" s="7" t="str">
        <f t="shared" si="105"/>
        <v>12</v>
      </c>
      <c r="S328">
        <v>57</v>
      </c>
      <c r="T328">
        <f t="shared" si="103"/>
        <v>171</v>
      </c>
      <c r="U328" t="str">
        <f>IF(ISTEXT(LOOKUP(,-SEARCH(" "&amp;Switches!$K$2:'Switches'!$K$60&amp;" "," "&amp;D328&amp;" "),Switches!$K$2:'Switches'!$K$60)), LOOKUP(,-SEARCH(" "&amp;Switches!$K$2:'Switches'!$K$60&amp;" "," "&amp;D328&amp;" "),Switches!$K$2:'Switches'!$K$60),"")</f>
        <v>DMX-RDM</v>
      </c>
      <c r="V328" t="str">
        <f>IFERROR(LOOKUP(,-SEARCH(" "&amp;Switches!$L$2:'Switches'!$L$1000&amp;" "," "&amp;F328&amp;" "),Switches!$L$2:'Switches'!$L$1000),"")</f>
        <v>5 DEG</v>
      </c>
      <c r="W328" t="str">
        <f>IFERROR(LOOKUP(,-SEARCH(" "&amp;Switches!$M$2:'Switches'!$M$1000&amp;" "," "&amp;L328&amp;" "),Switches!$M$2:'Switches'!$M$1000),"")</f>
        <v>RGBW</v>
      </c>
      <c r="X328">
        <v>9.5000000000000001E-2</v>
      </c>
      <c r="Y328">
        <f t="shared" si="102"/>
        <v>0.40799999999999997</v>
      </c>
      <c r="Z328">
        <v>7.0000000000000007E-2</v>
      </c>
      <c r="AA328">
        <v>2</v>
      </c>
      <c r="AB328">
        <v>2</v>
      </c>
      <c r="AC328">
        <v>0</v>
      </c>
    </row>
    <row r="329" spans="1:29" x14ac:dyDescent="0.25">
      <c r="A329" s="1" t="s">
        <v>568</v>
      </c>
      <c r="B329" s="1" t="s">
        <v>569</v>
      </c>
      <c r="C329" t="str">
        <f t="shared" si="97"/>
        <v>408 12W Flood DMX-RDM</v>
      </c>
      <c r="D329" t="str">
        <f t="shared" si="98"/>
        <v>12W Flood DMX-RDM</v>
      </c>
      <c r="E329" t="str">
        <f t="shared" si="99"/>
        <v>12W DMX-RDM</v>
      </c>
      <c r="F329" t="str">
        <f t="shared" si="95"/>
        <v>12W</v>
      </c>
      <c r="G329" t="str">
        <f t="shared" si="96"/>
        <v>12W</v>
      </c>
      <c r="H329" t="str">
        <f t="shared" si="107"/>
        <v>12Вт</v>
      </c>
      <c r="I329" t="str">
        <f t="shared" si="104"/>
        <v>12</v>
      </c>
      <c r="J329" t="str">
        <f t="shared" si="106"/>
        <v>12</v>
      </c>
      <c r="K329" t="str">
        <f t="shared" si="100"/>
        <v>P866773</v>
      </c>
      <c r="L329" t="str">
        <f>LOOKUP(,-SEARCH(" "&amp;Switches!$A$2:'Switches'!$A$1000&amp;" "," "&amp;TRIM(B329)&amp;" "),Switches!$A$2:'Switches'!$A$1000)</f>
        <v>Osio Line RGBW</v>
      </c>
      <c r="M329">
        <f>IFERROR(LOOKUP(,-SEARCH(" "&amp;Switches!$B$2:'Switches'!$B$1000&amp;" "," "&amp;C329&amp;" "),Switches!$B$2:'Switches'!$B$1000), "")</f>
        <v>408</v>
      </c>
      <c r="N329" t="str">
        <f>LOOKUP(,-SEARCH(" "&amp;Switches!$C$2:'Switches'!$C$1000&amp;" "," "&amp;TRIM(B329)&amp;" "),Switches!$C$2:'Switches'!$C$1000)</f>
        <v>Flood</v>
      </c>
      <c r="O329" t="str">
        <f t="shared" si="101"/>
        <v>RGBW-Flood-red.ies</v>
      </c>
      <c r="P329" t="s">
        <v>298</v>
      </c>
      <c r="Q329">
        <f t="shared" si="94"/>
        <v>3</v>
      </c>
      <c r="R329" s="7" t="str">
        <f t="shared" si="105"/>
        <v>12</v>
      </c>
      <c r="S329">
        <v>57</v>
      </c>
      <c r="T329">
        <f t="shared" si="103"/>
        <v>171</v>
      </c>
      <c r="U329" t="str">
        <f>IF(ISTEXT(LOOKUP(,-SEARCH(" "&amp;Switches!$K$2:'Switches'!$K$60&amp;" "," "&amp;D329&amp;" "),Switches!$K$2:'Switches'!$K$60)), LOOKUP(,-SEARCH(" "&amp;Switches!$K$2:'Switches'!$K$60&amp;" "," "&amp;D329&amp;" "),Switches!$K$2:'Switches'!$K$60),"")</f>
        <v>DMX-RDM</v>
      </c>
      <c r="V329" t="str">
        <f>IFERROR(LOOKUP(,-SEARCH(" "&amp;Switches!$L$2:'Switches'!$L$1000&amp;" "," "&amp;F329&amp;" "),Switches!$L$2:'Switches'!$L$1000),"")</f>
        <v/>
      </c>
      <c r="W329" t="str">
        <f>IFERROR(LOOKUP(,-SEARCH(" "&amp;Switches!$M$2:'Switches'!$M$1000&amp;" "," "&amp;L329&amp;" "),Switches!$M$2:'Switches'!$M$1000),"")</f>
        <v>RGBW</v>
      </c>
      <c r="X329">
        <v>9.5000000000000001E-2</v>
      </c>
      <c r="Y329">
        <f t="shared" si="102"/>
        <v>0.40799999999999997</v>
      </c>
      <c r="Z329">
        <v>7.0000000000000007E-2</v>
      </c>
      <c r="AA329">
        <v>2</v>
      </c>
      <c r="AB329">
        <v>2</v>
      </c>
      <c r="AC329">
        <v>0</v>
      </c>
    </row>
    <row r="330" spans="1:29" x14ac:dyDescent="0.25">
      <c r="A330" s="1" t="s">
        <v>567</v>
      </c>
      <c r="B330" s="1" t="s">
        <v>707</v>
      </c>
      <c r="C330" t="str">
        <f t="shared" si="97"/>
        <v>408 12W Medium DMX-RDM 5 DEG</v>
      </c>
      <c r="D330" t="str">
        <f t="shared" si="98"/>
        <v>12W Medium DMX-RDM 5 DEG</v>
      </c>
      <c r="E330" t="str">
        <f t="shared" si="99"/>
        <v>12W DMX-RDM 5 DEG</v>
      </c>
      <c r="F330" t="str">
        <f t="shared" si="95"/>
        <v>12W 5 DEG</v>
      </c>
      <c r="G330" t="str">
        <f t="shared" si="96"/>
        <v>12W</v>
      </c>
      <c r="H330" t="str">
        <f t="shared" si="107"/>
        <v>12Вт</v>
      </c>
      <c r="I330" t="str">
        <f t="shared" si="104"/>
        <v>12</v>
      </c>
      <c r="J330" t="str">
        <f t="shared" si="106"/>
        <v>12</v>
      </c>
      <c r="K330" t="str">
        <f t="shared" si="100"/>
        <v>P866772</v>
      </c>
      <c r="L330" t="str">
        <f>LOOKUP(,-SEARCH(" "&amp;Switches!$A$2:'Switches'!$A$1000&amp;" "," "&amp;TRIM(B330)&amp;" "),Switches!$A$2:'Switches'!$A$1000)</f>
        <v>Osio Line RGBW</v>
      </c>
      <c r="M330">
        <f>IFERROR(LOOKUP(,-SEARCH(" "&amp;Switches!$B$2:'Switches'!$B$1000&amp;" "," "&amp;C330&amp;" "),Switches!$B$2:'Switches'!$B$1000), "")</f>
        <v>408</v>
      </c>
      <c r="N330" t="str">
        <f>LOOKUP(,-SEARCH(" "&amp;Switches!$C$2:'Switches'!$C$1000&amp;" "," "&amp;TRIM(B330)&amp;" "),Switches!$C$2:'Switches'!$C$1000)</f>
        <v>Medium</v>
      </c>
      <c r="O330" t="str">
        <f t="shared" si="101"/>
        <v>RGBW-Medium-red-5 DEG.ies</v>
      </c>
      <c r="P330" t="s">
        <v>298</v>
      </c>
      <c r="Q330">
        <f t="shared" si="94"/>
        <v>3</v>
      </c>
      <c r="R330" s="7" t="str">
        <f t="shared" si="105"/>
        <v>12</v>
      </c>
      <c r="S330">
        <v>57</v>
      </c>
      <c r="T330">
        <f t="shared" si="103"/>
        <v>171</v>
      </c>
      <c r="U330" t="str">
        <f>IF(ISTEXT(LOOKUP(,-SEARCH(" "&amp;Switches!$K$2:'Switches'!$K$60&amp;" "," "&amp;D330&amp;" "),Switches!$K$2:'Switches'!$K$60)), LOOKUP(,-SEARCH(" "&amp;Switches!$K$2:'Switches'!$K$60&amp;" "," "&amp;D330&amp;" "),Switches!$K$2:'Switches'!$K$60),"")</f>
        <v>DMX-RDM</v>
      </c>
      <c r="V330" t="str">
        <f>IFERROR(LOOKUP(,-SEARCH(" "&amp;Switches!$L$2:'Switches'!$L$1000&amp;" "," "&amp;F330&amp;" "),Switches!$L$2:'Switches'!$L$1000),"")</f>
        <v>5 DEG</v>
      </c>
      <c r="W330" t="str">
        <f>IFERROR(LOOKUP(,-SEARCH(" "&amp;Switches!$M$2:'Switches'!$M$1000&amp;" "," "&amp;L330&amp;" "),Switches!$M$2:'Switches'!$M$1000),"")</f>
        <v>RGBW</v>
      </c>
      <c r="X330">
        <v>9.5000000000000001E-2</v>
      </c>
      <c r="Y330">
        <f t="shared" si="102"/>
        <v>0.40799999999999997</v>
      </c>
      <c r="Z330">
        <v>7.0000000000000007E-2</v>
      </c>
      <c r="AA330">
        <v>2</v>
      </c>
      <c r="AB330">
        <v>2</v>
      </c>
      <c r="AC330">
        <v>0</v>
      </c>
    </row>
    <row r="331" spans="1:29" x14ac:dyDescent="0.25">
      <c r="A331" s="1" t="s">
        <v>565</v>
      </c>
      <c r="B331" s="1" t="s">
        <v>566</v>
      </c>
      <c r="C331" t="str">
        <f t="shared" si="97"/>
        <v>408 12W Medium DMX-RDM</v>
      </c>
      <c r="D331" t="str">
        <f t="shared" si="98"/>
        <v>12W Medium DMX-RDM</v>
      </c>
      <c r="E331" t="str">
        <f t="shared" si="99"/>
        <v>12W DMX-RDM</v>
      </c>
      <c r="F331" t="str">
        <f t="shared" si="95"/>
        <v>12W</v>
      </c>
      <c r="G331" t="str">
        <f t="shared" si="96"/>
        <v>12W</v>
      </c>
      <c r="H331" t="str">
        <f t="shared" si="107"/>
        <v>12Вт</v>
      </c>
      <c r="I331" t="str">
        <f t="shared" si="104"/>
        <v>12</v>
      </c>
      <c r="J331" t="str">
        <f t="shared" si="106"/>
        <v>12</v>
      </c>
      <c r="K331" t="str">
        <f t="shared" si="100"/>
        <v>P866772</v>
      </c>
      <c r="L331" t="str">
        <f>LOOKUP(,-SEARCH(" "&amp;Switches!$A$2:'Switches'!$A$1000&amp;" "," "&amp;TRIM(B331)&amp;" "),Switches!$A$2:'Switches'!$A$1000)</f>
        <v>Osio Line RGBW</v>
      </c>
      <c r="M331">
        <f>IFERROR(LOOKUP(,-SEARCH(" "&amp;Switches!$B$2:'Switches'!$B$1000&amp;" "," "&amp;C331&amp;" "),Switches!$B$2:'Switches'!$B$1000), "")</f>
        <v>408</v>
      </c>
      <c r="N331" t="str">
        <f>LOOKUP(,-SEARCH(" "&amp;Switches!$C$2:'Switches'!$C$1000&amp;" "," "&amp;TRIM(B331)&amp;" "),Switches!$C$2:'Switches'!$C$1000)</f>
        <v>Medium</v>
      </c>
      <c r="O331" t="str">
        <f t="shared" si="101"/>
        <v>RGBW-Medium-red.ies</v>
      </c>
      <c r="P331" t="s">
        <v>298</v>
      </c>
      <c r="Q331">
        <f t="shared" si="94"/>
        <v>3</v>
      </c>
      <c r="R331" s="7" t="str">
        <f t="shared" si="105"/>
        <v>12</v>
      </c>
      <c r="S331">
        <v>57</v>
      </c>
      <c r="T331">
        <f t="shared" si="103"/>
        <v>171</v>
      </c>
      <c r="U331" t="str">
        <f>IF(ISTEXT(LOOKUP(,-SEARCH(" "&amp;Switches!$K$2:'Switches'!$K$60&amp;" "," "&amp;D331&amp;" "),Switches!$K$2:'Switches'!$K$60)), LOOKUP(,-SEARCH(" "&amp;Switches!$K$2:'Switches'!$K$60&amp;" "," "&amp;D331&amp;" "),Switches!$K$2:'Switches'!$K$60),"")</f>
        <v>DMX-RDM</v>
      </c>
      <c r="V331" t="str">
        <f>IFERROR(LOOKUP(,-SEARCH(" "&amp;Switches!$L$2:'Switches'!$L$1000&amp;" "," "&amp;F331&amp;" "),Switches!$L$2:'Switches'!$L$1000),"")</f>
        <v/>
      </c>
      <c r="W331" t="str">
        <f>IFERROR(LOOKUP(,-SEARCH(" "&amp;Switches!$M$2:'Switches'!$M$1000&amp;" "," "&amp;L331&amp;" "),Switches!$M$2:'Switches'!$M$1000),"")</f>
        <v>RGBW</v>
      </c>
      <c r="X331">
        <v>9.5000000000000001E-2</v>
      </c>
      <c r="Y331">
        <f t="shared" si="102"/>
        <v>0.40799999999999997</v>
      </c>
      <c r="Z331">
        <v>7.0000000000000007E-2</v>
      </c>
      <c r="AA331">
        <v>2</v>
      </c>
      <c r="AB331">
        <v>2</v>
      </c>
      <c r="AC331">
        <v>0</v>
      </c>
    </row>
    <row r="332" spans="1:29" x14ac:dyDescent="0.25">
      <c r="A332" s="1" t="s">
        <v>564</v>
      </c>
      <c r="B332" s="1" t="s">
        <v>708</v>
      </c>
      <c r="C332" t="str">
        <f t="shared" si="97"/>
        <v>408 12W Spot DMX-RDM 5 DEG</v>
      </c>
      <c r="D332" t="str">
        <f t="shared" si="98"/>
        <v>12W Spot DMX-RDM 5 DEG</v>
      </c>
      <c r="E332" t="str">
        <f t="shared" si="99"/>
        <v>12W DMX-RDM 5 DEG</v>
      </c>
      <c r="F332" t="str">
        <f t="shared" si="95"/>
        <v>12W 5 DEG</v>
      </c>
      <c r="G332" t="str">
        <f t="shared" si="96"/>
        <v>12W</v>
      </c>
      <c r="H332" t="str">
        <f t="shared" si="107"/>
        <v>12Вт</v>
      </c>
      <c r="I332" t="str">
        <f t="shared" si="104"/>
        <v>12</v>
      </c>
      <c r="J332" t="str">
        <f t="shared" si="106"/>
        <v>12</v>
      </c>
      <c r="K332" t="str">
        <f t="shared" si="100"/>
        <v>P866771</v>
      </c>
      <c r="L332" t="str">
        <f>LOOKUP(,-SEARCH(" "&amp;Switches!$A$2:'Switches'!$A$1000&amp;" "," "&amp;TRIM(B332)&amp;" "),Switches!$A$2:'Switches'!$A$1000)</f>
        <v>Osio Line RGBW</v>
      </c>
      <c r="M332">
        <f>IFERROR(LOOKUP(,-SEARCH(" "&amp;Switches!$B$2:'Switches'!$B$1000&amp;" "," "&amp;C332&amp;" "),Switches!$B$2:'Switches'!$B$1000), "")</f>
        <v>408</v>
      </c>
      <c r="N332" t="str">
        <f>LOOKUP(,-SEARCH(" "&amp;Switches!$C$2:'Switches'!$C$1000&amp;" "," "&amp;TRIM(B332)&amp;" "),Switches!$C$2:'Switches'!$C$1000)</f>
        <v>Spot</v>
      </c>
      <c r="O332" t="str">
        <f t="shared" si="101"/>
        <v>RGBW-Spot-red-5 DEG.ies</v>
      </c>
      <c r="P332" t="s">
        <v>298</v>
      </c>
      <c r="Q332">
        <f t="shared" si="94"/>
        <v>3</v>
      </c>
      <c r="R332" s="7" t="str">
        <f t="shared" si="105"/>
        <v>12</v>
      </c>
      <c r="S332">
        <v>57</v>
      </c>
      <c r="T332">
        <f t="shared" si="103"/>
        <v>171</v>
      </c>
      <c r="U332" t="str">
        <f>IF(ISTEXT(LOOKUP(,-SEARCH(" "&amp;Switches!$K$2:'Switches'!$K$60&amp;" "," "&amp;D332&amp;" "),Switches!$K$2:'Switches'!$K$60)), LOOKUP(,-SEARCH(" "&amp;Switches!$K$2:'Switches'!$K$60&amp;" "," "&amp;D332&amp;" "),Switches!$K$2:'Switches'!$K$60),"")</f>
        <v>DMX-RDM</v>
      </c>
      <c r="V332" t="str">
        <f>IFERROR(LOOKUP(,-SEARCH(" "&amp;Switches!$L$2:'Switches'!$L$1000&amp;" "," "&amp;F332&amp;" "),Switches!$L$2:'Switches'!$L$1000),"")</f>
        <v>5 DEG</v>
      </c>
      <c r="W332" t="str">
        <f>IFERROR(LOOKUP(,-SEARCH(" "&amp;Switches!$M$2:'Switches'!$M$1000&amp;" "," "&amp;L332&amp;" "),Switches!$M$2:'Switches'!$M$1000),"")</f>
        <v>RGBW</v>
      </c>
      <c r="X332">
        <v>9.5000000000000001E-2</v>
      </c>
      <c r="Y332">
        <f t="shared" si="102"/>
        <v>0.40799999999999997</v>
      </c>
      <c r="Z332">
        <v>7.0000000000000007E-2</v>
      </c>
      <c r="AA332">
        <v>2</v>
      </c>
      <c r="AB332">
        <v>2</v>
      </c>
      <c r="AC332">
        <v>0</v>
      </c>
    </row>
    <row r="333" spans="1:29" x14ac:dyDescent="0.25">
      <c r="A333" s="1" t="s">
        <v>562</v>
      </c>
      <c r="B333" s="1" t="s">
        <v>563</v>
      </c>
      <c r="C333" t="str">
        <f t="shared" si="97"/>
        <v>408 12W Spot DMX-RDM</v>
      </c>
      <c r="D333" t="str">
        <f t="shared" si="98"/>
        <v>12W Spot DMX-RDM</v>
      </c>
      <c r="E333" t="str">
        <f t="shared" si="99"/>
        <v>12W DMX-RDM</v>
      </c>
      <c r="F333" t="str">
        <f t="shared" si="95"/>
        <v>12W</v>
      </c>
      <c r="G333" t="str">
        <f t="shared" si="96"/>
        <v>12W</v>
      </c>
      <c r="H333" t="str">
        <f t="shared" si="107"/>
        <v>12Вт</v>
      </c>
      <c r="I333" t="str">
        <f t="shared" si="104"/>
        <v>12</v>
      </c>
      <c r="J333" t="str">
        <f t="shared" si="106"/>
        <v>12</v>
      </c>
      <c r="K333" t="str">
        <f t="shared" si="100"/>
        <v>P866771</v>
      </c>
      <c r="L333" t="str">
        <f>LOOKUP(,-SEARCH(" "&amp;Switches!$A$2:'Switches'!$A$1000&amp;" "," "&amp;TRIM(B333)&amp;" "),Switches!$A$2:'Switches'!$A$1000)</f>
        <v>Osio Line RGBW</v>
      </c>
      <c r="M333">
        <f>IFERROR(LOOKUP(,-SEARCH(" "&amp;Switches!$B$2:'Switches'!$B$1000&amp;" "," "&amp;C333&amp;" "),Switches!$B$2:'Switches'!$B$1000), "")</f>
        <v>408</v>
      </c>
      <c r="N333" t="str">
        <f>LOOKUP(,-SEARCH(" "&amp;Switches!$C$2:'Switches'!$C$1000&amp;" "," "&amp;TRIM(B333)&amp;" "),Switches!$C$2:'Switches'!$C$1000)</f>
        <v>Spot</v>
      </c>
      <c r="O333" t="str">
        <f t="shared" si="101"/>
        <v>RGBW-Spot-red.ies</v>
      </c>
      <c r="P333" t="s">
        <v>298</v>
      </c>
      <c r="Q333">
        <f t="shared" si="94"/>
        <v>3</v>
      </c>
      <c r="R333" s="7" t="str">
        <f t="shared" si="105"/>
        <v>12</v>
      </c>
      <c r="S333">
        <v>57</v>
      </c>
      <c r="T333">
        <f t="shared" si="103"/>
        <v>171</v>
      </c>
      <c r="U333" t="str">
        <f>IF(ISTEXT(LOOKUP(,-SEARCH(" "&amp;Switches!$K$2:'Switches'!$K$60&amp;" "," "&amp;D333&amp;" "),Switches!$K$2:'Switches'!$K$60)), LOOKUP(,-SEARCH(" "&amp;Switches!$K$2:'Switches'!$K$60&amp;" "," "&amp;D333&amp;" "),Switches!$K$2:'Switches'!$K$60),"")</f>
        <v>DMX-RDM</v>
      </c>
      <c r="V333" t="str">
        <f>IFERROR(LOOKUP(,-SEARCH(" "&amp;Switches!$L$2:'Switches'!$L$1000&amp;" "," "&amp;F333&amp;" "),Switches!$L$2:'Switches'!$L$1000),"")</f>
        <v/>
      </c>
      <c r="W333" t="str">
        <f>IFERROR(LOOKUP(,-SEARCH(" "&amp;Switches!$M$2:'Switches'!$M$1000&amp;" "," "&amp;L333&amp;" "),Switches!$M$2:'Switches'!$M$1000),"")</f>
        <v>RGBW</v>
      </c>
      <c r="X333">
        <v>9.5000000000000001E-2</v>
      </c>
      <c r="Y333">
        <f t="shared" si="102"/>
        <v>0.40799999999999997</v>
      </c>
      <c r="Z333">
        <v>7.0000000000000007E-2</v>
      </c>
      <c r="AA333">
        <v>2</v>
      </c>
      <c r="AB333">
        <v>2</v>
      </c>
      <c r="AC33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M2" sqref="M2"/>
    </sheetView>
  </sheetViews>
  <sheetFormatPr defaultRowHeight="15" x14ac:dyDescent="0.25"/>
  <cols>
    <col min="1" max="1" width="15.42578125" bestFit="1" customWidth="1"/>
    <col min="2" max="2" width="7.85546875" bestFit="1" customWidth="1"/>
    <col min="3" max="3" width="10.140625" bestFit="1" customWidth="1"/>
  </cols>
  <sheetData>
    <row r="1" spans="1:14" x14ac:dyDescent="0.25">
      <c r="A1" t="s">
        <v>183</v>
      </c>
      <c r="B1" t="s">
        <v>184</v>
      </c>
      <c r="C1" t="s">
        <v>189</v>
      </c>
      <c r="K1" t="s">
        <v>204</v>
      </c>
      <c r="L1" t="s">
        <v>205</v>
      </c>
      <c r="M1" t="s">
        <v>206</v>
      </c>
      <c r="N1" t="s">
        <v>650</v>
      </c>
    </row>
    <row r="2" spans="1:14" x14ac:dyDescent="0.25">
      <c r="A2" t="s">
        <v>0</v>
      </c>
      <c r="B2">
        <v>310</v>
      </c>
      <c r="C2" t="s">
        <v>1</v>
      </c>
      <c r="K2" t="s">
        <v>203</v>
      </c>
      <c r="L2" t="s">
        <v>641</v>
      </c>
      <c r="M2" t="s">
        <v>654</v>
      </c>
    </row>
    <row r="3" spans="1:14" x14ac:dyDescent="0.25">
      <c r="A3" t="s">
        <v>294</v>
      </c>
      <c r="B3">
        <v>610</v>
      </c>
      <c r="C3" t="s">
        <v>2</v>
      </c>
      <c r="K3" t="s">
        <v>207</v>
      </c>
    </row>
    <row r="4" spans="1:14" x14ac:dyDescent="0.25">
      <c r="A4" t="s">
        <v>295</v>
      </c>
      <c r="B4">
        <v>910</v>
      </c>
      <c r="C4" t="s">
        <v>4</v>
      </c>
      <c r="K4" t="s">
        <v>215</v>
      </c>
    </row>
    <row r="5" spans="1:14" x14ac:dyDescent="0.25">
      <c r="A5" t="s">
        <v>637</v>
      </c>
      <c r="B5">
        <v>1210</v>
      </c>
      <c r="C5" t="s">
        <v>185</v>
      </c>
      <c r="K5" t="s">
        <v>186</v>
      </c>
    </row>
    <row r="6" spans="1:14" x14ac:dyDescent="0.25">
      <c r="A6" t="s">
        <v>638</v>
      </c>
      <c r="B6">
        <v>1510</v>
      </c>
      <c r="C6" t="s">
        <v>3</v>
      </c>
      <c r="K6" t="s">
        <v>187</v>
      </c>
    </row>
    <row r="7" spans="1:14" x14ac:dyDescent="0.25">
      <c r="A7" t="s">
        <v>647</v>
      </c>
      <c r="B7" t="s">
        <v>296</v>
      </c>
      <c r="C7" t="s">
        <v>5</v>
      </c>
      <c r="K7" t="s">
        <v>188</v>
      </c>
    </row>
    <row r="8" spans="1:14" x14ac:dyDescent="0.25">
      <c r="A8" t="s">
        <v>648</v>
      </c>
      <c r="B8" t="s">
        <v>297</v>
      </c>
      <c r="C8" t="s">
        <v>190</v>
      </c>
    </row>
    <row r="9" spans="1:14" x14ac:dyDescent="0.25">
      <c r="A9" t="s">
        <v>652</v>
      </c>
      <c r="C9" t="s">
        <v>191</v>
      </c>
      <c r="K9" t="s">
        <v>651</v>
      </c>
    </row>
    <row r="10" spans="1:14" x14ac:dyDescent="0.25">
      <c r="A10" t="s">
        <v>649</v>
      </c>
      <c r="B10" t="s">
        <v>644</v>
      </c>
      <c r="C10" t="s">
        <v>195</v>
      </c>
      <c r="K10" t="s">
        <v>656</v>
      </c>
    </row>
    <row r="11" spans="1:14" x14ac:dyDescent="0.25">
      <c r="A11" t="s">
        <v>653</v>
      </c>
      <c r="B11" t="s">
        <v>654</v>
      </c>
      <c r="C11" t="s">
        <v>299</v>
      </c>
      <c r="K11" t="s">
        <v>657</v>
      </c>
    </row>
    <row r="12" spans="1:14" x14ac:dyDescent="0.25">
      <c r="A12" t="s">
        <v>639</v>
      </c>
      <c r="B12">
        <v>408</v>
      </c>
      <c r="C12" t="s">
        <v>442</v>
      </c>
    </row>
    <row r="13" spans="1:14" x14ac:dyDescent="0.25">
      <c r="A13" t="s">
        <v>640</v>
      </c>
      <c r="B13">
        <v>708</v>
      </c>
      <c r="C13" t="s">
        <v>443</v>
      </c>
    </row>
    <row r="14" spans="1:14" x14ac:dyDescent="0.25">
      <c r="A14" t="s">
        <v>658</v>
      </c>
      <c r="B14">
        <v>1008</v>
      </c>
      <c r="C14" t="s">
        <v>639</v>
      </c>
    </row>
    <row r="15" spans="1:14" x14ac:dyDescent="0.25">
      <c r="A15" t="s">
        <v>642</v>
      </c>
      <c r="B15">
        <v>1308</v>
      </c>
    </row>
    <row r="16" spans="1:14" x14ac:dyDescent="0.25">
      <c r="A16" t="s">
        <v>643</v>
      </c>
      <c r="B16">
        <v>1608</v>
      </c>
    </row>
    <row r="17" spans="1:1" x14ac:dyDescent="0.25">
      <c r="A17" t="s">
        <v>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Switches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2023-07-25T20:10:41Z</dcterms:modified>
</cp:coreProperties>
</file>