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2220FC25-BCF8-4B08-BC73-D1B5FFAD8E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C3" i="1" s="1"/>
  <c r="O3" i="1"/>
  <c r="N3" i="1" l="1"/>
  <c r="R3" i="1" s="1"/>
  <c r="X3" i="1"/>
  <c r="L2" i="1"/>
  <c r="U3" i="1" l="1"/>
  <c r="AA3" i="1"/>
  <c r="D3" i="1"/>
  <c r="O2" i="1"/>
  <c r="M2" i="1"/>
  <c r="E3" i="1" l="1"/>
  <c r="V3" i="1"/>
  <c r="Y3" i="1"/>
  <c r="C2" i="1"/>
  <c r="N2" i="1" s="1"/>
  <c r="AA2" i="1" s="1"/>
  <c r="X2" i="1"/>
  <c r="F3" i="1" l="1"/>
  <c r="D2" i="1"/>
  <c r="R2" i="1"/>
  <c r="U2" i="1" s="1"/>
  <c r="G3" i="1" l="1"/>
  <c r="W3" i="1"/>
  <c r="P3" i="1" s="1"/>
  <c r="E2" i="1"/>
  <c r="Y2" i="1"/>
  <c r="V2" i="1"/>
  <c r="F2" i="1" s="1"/>
  <c r="H3" i="1" l="1"/>
  <c r="I3" i="1" s="1"/>
  <c r="J3" i="1" s="1"/>
  <c r="K3" i="1" s="1"/>
  <c r="G2" i="1"/>
  <c r="W2" i="1"/>
  <c r="H2" i="1" s="1"/>
  <c r="I2" i="1" l="1"/>
  <c r="J2" i="1" s="1"/>
  <c r="K2" i="1" s="1"/>
  <c r="S2" i="1" s="1"/>
  <c r="P2" i="1"/>
</calcChain>
</file>

<file path=xl/sharedStrings.xml><?xml version="1.0" encoding="utf-8"?>
<sst xmlns="http://schemas.openxmlformats.org/spreadsheetml/2006/main" count="80" uniqueCount="71">
  <si>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</si>
  <si>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</si>
  <si>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</si>
  <si>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</si>
  <si>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</si>
  <si>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</si>
  <si>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</si>
  <si>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</si>
  <si>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</si>
  <si>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</si>
  <si>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</si>
  <si>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</si>
  <si>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</si>
  <si>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</si>
  <si>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</si>
  <si>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</si>
  <si>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</si>
  <si>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</si>
  <si>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</si>
  <si>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</si>
  <si>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</si>
  <si>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</si>
  <si>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</si>
  <si>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</si>
  <si>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</si>
  <si>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</si>
  <si>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</si>
  <si>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</si>
  <si>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</si>
  <si>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</si>
  <si>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</si>
  <si>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</si>
  <si>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</si>
  <si>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</si>
  <si>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</si>
  <si>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Aveline RGBW</t>
  </si>
  <si>
    <t>Bell New</t>
  </si>
  <si>
    <t>Г-образный</t>
  </si>
  <si>
    <t>Т-образный</t>
  </si>
  <si>
    <t>red</t>
  </si>
  <si>
    <t>SuperSpot</t>
  </si>
  <si>
    <t>Asymmetrical</t>
  </si>
  <si>
    <t>Elliptical wide</t>
  </si>
  <si>
    <t>P866771RGBW</t>
  </si>
  <si>
    <t>P866771RGBW Светильник Osio Line RGBW 408 12W Spot DMX-RDM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</si>
  <si>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</si>
  <si>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</si>
  <si>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</si>
  <si>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</si>
  <si>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</si>
  <si>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</si>
  <si>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</si>
  <si>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</si>
  <si>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</si>
  <si>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</si>
  <si>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</si>
  <si>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</si>
  <si>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</si>
  <si>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</si>
  <si>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</si>
  <si>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</si>
  <si>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</si>
  <si>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</si>
  <si>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</si>
  <si>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Aveplane Mini</t>
  </si>
  <si>
    <t>More4</t>
  </si>
  <si>
    <t>More5</t>
  </si>
  <si>
    <t>More6</t>
  </si>
  <si>
    <t>P867997M Светильник Osio Line 1008 14W Elliptical сквоз. провод. 2,5мм2</t>
  </si>
  <si>
    <t>P867997M</t>
  </si>
  <si>
    <t>2700K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</si>
</sst>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"/>
  <sheetViews>
    <sheetView tabSelected="1" topLeftCell="C1" zoomScale="85" zoomScaleNormal="85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3.7109375" bestFit="1" customWidth="1"/>
    <col min="2" max="2" width="65.5703125" customWidth="1"/>
    <col min="3" max="3" width="34.42578125" customWidth="1"/>
    <col min="4" max="4" width="29.85546875" customWidth="1"/>
    <col min="5" max="5" width="20.42578125" customWidth="1"/>
    <col min="6" max="7" width="10.7109375" customWidth="1"/>
    <col min="8" max="8" width="6" customWidth="1"/>
    <col min="9" max="9" width="6.140625" customWidth="1"/>
    <col min="10" max="10" width="3.7109375" customWidth="1"/>
    <col min="11" max="11" width="5" customWidth="1"/>
    <col min="12" max="12" width="15.140625" customWidth="1"/>
    <col min="13" max="13" width="22.28515625" customWidth="1"/>
    <col min="14" max="14" width="11.7109375" bestFit="1" customWidth="1"/>
    <col min="15" max="15" width="10.28515625" customWidth="1"/>
    <col min="16" max="16" width="30.140625" customWidth="1"/>
    <col min="19" max="19" width="9.140625" style="6"/>
    <col min="22" max="22" width="20.7109375" customWidth="1"/>
  </cols>
  <sheetData>
    <row r="1" spans="1:31" x14ac:dyDescent="0.25">
      <c r="A1" s="7"/>
      <c r="B1" s="7"/>
      <c r="C1" s="3"/>
      <c r="D1" s="3"/>
      <c r="E1" s="3"/>
      <c r="F1" s="3"/>
      <c r="G1" s="3"/>
      <c r="H1" s="3"/>
      <c r="I1" s="3"/>
      <c r="J1" s="3"/>
      <c r="K1" s="3"/>
      <c r="L1" s="2" t="s">
        <v>10</v>
      </c>
      <c r="M1" s="2" t="s">
        <v>11</v>
      </c>
      <c r="N1" s="2" t="s">
        <v>12</v>
      </c>
      <c r="O1" s="2" t="s">
        <v>17</v>
      </c>
      <c r="P1" s="2" t="s">
        <v>27</v>
      </c>
      <c r="Q1" s="4" t="s">
        <v>9</v>
      </c>
      <c r="R1" s="4" t="s">
        <v>7</v>
      </c>
      <c r="S1" s="5" t="s">
        <v>6</v>
      </c>
      <c r="T1" s="4" t="s">
        <v>8</v>
      </c>
      <c r="U1" s="2" t="s">
        <v>21</v>
      </c>
      <c r="V1" s="2" t="s">
        <v>23</v>
      </c>
      <c r="W1" s="2" t="s">
        <v>24</v>
      </c>
      <c r="X1" s="2" t="s">
        <v>25</v>
      </c>
      <c r="Y1" s="2" t="s">
        <v>65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</row>
    <row r="2" spans="1:31" x14ac:dyDescent="0.25">
      <c r="A2" s="1" t="s">
        <v>43</v>
      </c>
      <c r="B2" s="1" t="s">
        <v>44</v>
      </c>
      <c r="C2" t="str">
        <f t="shared" ref="C2" si="0">TRIM(MID(B2,SEARCH(M2,B2)+LEN(M2)+1,500))</f>
        <v>408 12W Spot DMX-RDM</v>
      </c>
      <c r="D2" t="str">
        <f t="shared" ref="D2" si="1">TRIM(REPLACE(C2,SEARCH(N2,C2),LEN(N2),""))</f>
        <v>12W Spot DMX-RDM</v>
      </c>
      <c r="E2" t="str">
        <f t="shared" ref="E2" si="2">TRIM(REPLACE(D2,SEARCH(O2,D2),LEN(O2),""))</f>
        <v>12W DMX-RDM</v>
      </c>
      <c r="F2" t="str">
        <f t="shared" ref="F2" si="3">TRIM(REPLACE(E2,SEARCH(V2,E2),LEN(V2),""))</f>
        <v>12W</v>
      </c>
      <c r="G2" t="str">
        <f t="shared" ref="G2" si="4">TRIM(REPLACE(F2,SEARCH(Y2,F2),LEN(Y2),""))</f>
        <v>12W</v>
      </c>
      <c r="H2" t="str">
        <f t="shared" ref="H2" si="5">TRIM(REPLACE(G2,SEARCH(W2,G2),LEN(W2),""))</f>
        <v>12W</v>
      </c>
      <c r="I2" t="str">
        <f t="shared" ref="I2" si="6">IFERROR(REPLACE(H2,SEARCH("W",H2),1,"Вт"), H2)</f>
        <v>12Вт</v>
      </c>
      <c r="J2" t="str">
        <f t="shared" ref="J2" si="7">IFERROR(REPLACE(I2,SEARCH("Вт",I2),2,""), I2)</f>
        <v>12</v>
      </c>
      <c r="K2" t="str">
        <f t="shared" ref="K2" si="8">IFERROR(2*REPLACE(J2,1,SEARCH("х",J2),""), J2)</f>
        <v>12</v>
      </c>
      <c r="L2" t="str">
        <f t="shared" ref="L2" si="9">LEFT(A2,7)</f>
        <v>P866771</v>
      </c>
      <c r="M2" t="str">
        <f>LOOKUP(,-SEARCH(" "&amp;Switches!$A$2:'Switches'!$A$1000&amp;" "," "&amp;TRIM(B2)&amp;" "),Switches!$A$2:'Switches'!$A$1000)</f>
        <v>Osio Line RGBW</v>
      </c>
      <c r="N2">
        <f>IFERROR(LOOKUP(,-SEARCH(" "&amp;Switches!$B$2:'Switches'!$B$1000&amp;" "," "&amp;C2&amp;" "),Switches!$B$2:'Switches'!$B$1000), "")</f>
        <v>408</v>
      </c>
      <c r="O2" t="str">
        <f>LOOKUP(,-SEARCH(" "&amp;Switches!$C$2:'Switches'!$C$1000&amp;" "," "&amp;TRIM(B2)&amp;" "),Switches!$C$2:'Switches'!$C$1000)</f>
        <v>Spot</v>
      </c>
      <c r="P2" t="str">
        <f t="shared" ref="P2" si="10">IF(ISNUMBER(SEARCH("RGBW",B2)), "RGBW-"&amp;O2&amp;"-"&amp;Q2&amp;IF(W2="5 DEG","-5 DEG","")&amp;".ies", O2&amp;IF(W2="5 DEG","-5 DEG","")&amp;".ies")</f>
        <v>RGBW-Spot-red.ies</v>
      </c>
      <c r="Q2" t="s">
        <v>39</v>
      </c>
      <c r="R2">
        <f t="shared" ref="R2" si="11">ROUND(N2/310,0)*3</f>
        <v>3</v>
      </c>
      <c r="S2" s="6" t="str">
        <f t="shared" ref="S2" si="12">K2</f>
        <v>12</v>
      </c>
      <c r="T2">
        <v>57</v>
      </c>
      <c r="U2">
        <f t="shared" ref="U2" si="13">R2*T2</f>
        <v>171</v>
      </c>
      <c r="V2" t="str">
        <f>IF(ISTEXT(LOOKUP(,-SEARCH(" "&amp;Switches!$K$2:'Switches'!$K$60&amp;" "," "&amp;D2&amp;" "),Switches!$K$2:'Switches'!$K$60)), LOOKUP(,-SEARCH(" "&amp;Switches!$K$2:'Switches'!$K$60&amp;" "," "&amp;D2&amp;" "),Switches!$K$2:'Switches'!$K$60),"")</f>
        <v>DMX-RDM</v>
      </c>
      <c r="W2" t="str">
        <f>IFERROR(LOOKUP(,-SEARCH(" "&amp;Switches!$L$2:'Switches'!$L$1000&amp;" "," "&amp;F2&amp;" "),Switches!$L$2:'Switches'!$L$1000),"")</f>
        <v/>
      </c>
      <c r="X2" t="str">
        <f>IFERROR(LOOKUP(,-SEARCH(" "&amp;Switches!$M$2:'Switches'!$M$1000&amp;" "," "&amp;M2&amp;" "),Switches!$M$2:'Switches'!$M$1000),"")</f>
        <v>RGBW</v>
      </c>
      <c r="Y2" t="str">
        <f>IFERROR(LOOKUP(,-SEARCH(" "&amp;Switches!$N$2:'Switches'!$N$1000&amp;" "," "&amp;D2&amp;" "),Switches!$N$2:'Switches'!$N$1000),"")</f>
        <v/>
      </c>
      <c r="Z2">
        <v>9.5000000000000001E-2</v>
      </c>
      <c r="AA2">
        <f t="shared" ref="AA2" si="14">N2/1000</f>
        <v>0.40799999999999997</v>
      </c>
      <c r="AB2">
        <v>7.0000000000000007E-2</v>
      </c>
      <c r="AC2">
        <v>2</v>
      </c>
      <c r="AD2">
        <v>2</v>
      </c>
      <c r="AE2">
        <v>0</v>
      </c>
    </row>
    <row r="3" spans="1:31" x14ac:dyDescent="0.25">
      <c r="A3" t="s">
        <v>69</v>
      </c>
      <c r="B3" t="s">
        <v>68</v>
      </c>
      <c r="C3" t="str">
        <f t="shared" ref="C3" si="15">TRIM(MID(B3,SEARCH(M3,B3)+LEN(M3)+1,500))</f>
        <v>1008 14W Elliptical сквоз. провод. 2,5мм2</v>
      </c>
      <c r="D3" t="str">
        <f t="shared" ref="D3" si="16">TRIM(REPLACE(C3,SEARCH(N3,C3),LEN(N3),""))</f>
        <v>14W Elliptical сквоз. провод. 2,5мм2</v>
      </c>
      <c r="E3" t="str">
        <f t="shared" ref="E3" si="17">TRIM(REPLACE(D3,SEARCH(O3,D3),LEN(O3),""))</f>
        <v>14W сквоз. провод. 2,5мм2</v>
      </c>
      <c r="F3" t="str">
        <f t="shared" ref="F3" si="18">TRIM(REPLACE(E3,SEARCH(V3,E3),LEN(V3),""))</f>
        <v>14W сквоз. провод. 2,5мм2</v>
      </c>
      <c r="G3" t="str">
        <f t="shared" ref="G3" si="19">TRIM(REPLACE(F3,SEARCH(Y3,F3),LEN(Y3),""))</f>
        <v>14W сквоз. провод. 2,5мм2</v>
      </c>
      <c r="H3" t="str">
        <f t="shared" ref="H3" si="20">TRIM(REPLACE(G3,SEARCH(W3,G3),LEN(W3),""))</f>
        <v>14W сквоз. провод. 2,5мм2</v>
      </c>
      <c r="I3" t="str">
        <f t="shared" ref="I3" si="21">IFERROR(REPLACE(H3,SEARCH("W",H3),1,"Вт"), H3)</f>
        <v>14Вт сквоз. провод. 2,5мм2</v>
      </c>
      <c r="J3" t="str">
        <f t="shared" ref="J3" si="22">IFERROR(REPLACE(I3,SEARCH("Вт",I3),2,""), I3)</f>
        <v>14 сквоз. провод. 2,5мм2</v>
      </c>
      <c r="K3" t="str">
        <f t="shared" ref="K3" si="23">IFERROR(2*REPLACE(J3,1,SEARCH("х",J3),""), J3)</f>
        <v>14 сквоз. провод. 2,5мм2</v>
      </c>
      <c r="L3" t="str">
        <f t="shared" ref="L3" si="24">LEFT(A3,7)</f>
        <v>P867997</v>
      </c>
      <c r="M3" t="str">
        <f>LOOKUP(,-SEARCH(" "&amp;Switches!$A$2:'Switches'!$A$1000&amp;" "," "&amp;TRIM(B3)&amp;" "),Switches!$A$2:'Switches'!$A$1000)</f>
        <v>Osio Line</v>
      </c>
      <c r="N3">
        <f>IFERROR(LOOKUP(,-SEARCH(" "&amp;Switches!$B$2:'Switches'!$B$1000&amp;" "," "&amp;C3&amp;" "),Switches!$B$2:'Switches'!$B$1000), "")</f>
        <v>1008</v>
      </c>
      <c r="O3" t="str">
        <f>LOOKUP(,-SEARCH(" "&amp;Switches!$C$2:'Switches'!$C$1000&amp;" "," "&amp;TRIM(B3)&amp;" "),Switches!$C$2:'Switches'!$C$1000)</f>
        <v>Elliptical</v>
      </c>
      <c r="P3" t="str">
        <f t="shared" ref="P3" si="25">IF(ISNUMBER(SEARCH("RGBW",B3)), "RGBW-"&amp;O3&amp;"-"&amp;Q3&amp;IF(W3="5 DEG","-5 DEG","")&amp;".ies", O3&amp;IF(W3="5 DEG","-5 DEG","")&amp;".ies")</f>
        <v>Elliptical.ies</v>
      </c>
      <c r="Q3" t="s">
        <v>70</v>
      </c>
      <c r="R3">
        <f>ROUND(N3/310,0)*6</f>
        <v>18</v>
      </c>
      <c r="S3" s="6">
        <v>14</v>
      </c>
      <c r="T3">
        <v>61</v>
      </c>
      <c r="U3">
        <f t="shared" ref="U3" si="26">R3*T3</f>
        <v>1098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/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/>
      </c>
      <c r="Z3">
        <v>7.0000000000000007E-2</v>
      </c>
      <c r="AA3">
        <f t="shared" ref="AA3" si="27">N3/1000</f>
        <v>1.008</v>
      </c>
      <c r="AB3">
        <v>9.5000000000000001E-2</v>
      </c>
      <c r="AC3">
        <v>2</v>
      </c>
      <c r="AD3">
        <v>2</v>
      </c>
      <c r="AE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8" t="s">
        <v>11</v>
      </c>
      <c r="B1" s="8" t="s">
        <v>12</v>
      </c>
      <c r="C1" s="8" t="s">
        <v>17</v>
      </c>
      <c r="D1" s="8"/>
      <c r="E1" s="8"/>
      <c r="F1" s="8"/>
      <c r="G1" s="8"/>
      <c r="H1" s="8"/>
      <c r="I1" s="8"/>
      <c r="J1" s="8"/>
      <c r="K1" s="8" t="s">
        <v>23</v>
      </c>
      <c r="L1" s="8" t="s">
        <v>24</v>
      </c>
      <c r="M1" s="8" t="s">
        <v>25</v>
      </c>
      <c r="N1" s="8" t="s">
        <v>65</v>
      </c>
      <c r="O1" s="8" t="s">
        <v>66</v>
      </c>
      <c r="P1" s="8" t="s">
        <v>67</v>
      </c>
      <c r="Q1" s="8" t="s">
        <v>56</v>
      </c>
    </row>
    <row r="2" spans="1:17" x14ac:dyDescent="0.25">
      <c r="A2" t="s">
        <v>0</v>
      </c>
      <c r="B2">
        <v>310</v>
      </c>
      <c r="C2" t="s">
        <v>1</v>
      </c>
      <c r="K2" t="s">
        <v>22</v>
      </c>
      <c r="L2" t="s">
        <v>49</v>
      </c>
      <c r="M2" t="s">
        <v>60</v>
      </c>
      <c r="N2" t="s">
        <v>26</v>
      </c>
    </row>
    <row r="3" spans="1:17" x14ac:dyDescent="0.25">
      <c r="A3" t="s">
        <v>35</v>
      </c>
      <c r="B3">
        <v>610</v>
      </c>
      <c r="C3" t="s">
        <v>2</v>
      </c>
      <c r="K3" t="s">
        <v>61</v>
      </c>
      <c r="L3" t="s">
        <v>14</v>
      </c>
    </row>
    <row r="4" spans="1:17" x14ac:dyDescent="0.25">
      <c r="A4" t="s">
        <v>36</v>
      </c>
      <c r="B4">
        <v>910</v>
      </c>
      <c r="C4" t="s">
        <v>4</v>
      </c>
      <c r="K4" t="s">
        <v>34</v>
      </c>
      <c r="L4" t="s">
        <v>15</v>
      </c>
    </row>
    <row r="5" spans="1:17" x14ac:dyDescent="0.25">
      <c r="A5" t="s">
        <v>45</v>
      </c>
      <c r="B5">
        <v>1210</v>
      </c>
      <c r="C5" t="s">
        <v>13</v>
      </c>
      <c r="L5" t="s">
        <v>16</v>
      </c>
    </row>
    <row r="6" spans="1:17" x14ac:dyDescent="0.25">
      <c r="A6" t="s">
        <v>46</v>
      </c>
      <c r="B6">
        <v>1510</v>
      </c>
      <c r="C6" t="s">
        <v>3</v>
      </c>
      <c r="L6" t="s">
        <v>62</v>
      </c>
    </row>
    <row r="7" spans="1:17" x14ac:dyDescent="0.25">
      <c r="A7" t="s">
        <v>53</v>
      </c>
      <c r="B7" t="s">
        <v>37</v>
      </c>
      <c r="C7" t="s">
        <v>5</v>
      </c>
    </row>
    <row r="8" spans="1:17" x14ac:dyDescent="0.25">
      <c r="A8" t="s">
        <v>54</v>
      </c>
      <c r="B8" t="s">
        <v>38</v>
      </c>
      <c r="C8" t="s">
        <v>18</v>
      </c>
    </row>
    <row r="9" spans="1:17" x14ac:dyDescent="0.25">
      <c r="A9" t="s">
        <v>58</v>
      </c>
      <c r="C9" t="s">
        <v>19</v>
      </c>
      <c r="K9" t="s">
        <v>57</v>
      </c>
    </row>
    <row r="10" spans="1:17" x14ac:dyDescent="0.25">
      <c r="A10" t="s">
        <v>55</v>
      </c>
      <c r="B10" t="s">
        <v>52</v>
      </c>
      <c r="C10" t="s">
        <v>20</v>
      </c>
    </row>
    <row r="11" spans="1:17" x14ac:dyDescent="0.25">
      <c r="A11" t="s">
        <v>59</v>
      </c>
      <c r="B11" t="s">
        <v>60</v>
      </c>
      <c r="C11" t="s">
        <v>40</v>
      </c>
    </row>
    <row r="12" spans="1:17" x14ac:dyDescent="0.25">
      <c r="A12" t="s">
        <v>47</v>
      </c>
      <c r="B12">
        <v>408</v>
      </c>
      <c r="C12" t="s">
        <v>41</v>
      </c>
    </row>
    <row r="13" spans="1:17" x14ac:dyDescent="0.25">
      <c r="A13" t="s">
        <v>48</v>
      </c>
      <c r="B13">
        <v>708</v>
      </c>
      <c r="C13" t="s">
        <v>42</v>
      </c>
    </row>
    <row r="14" spans="1:17" x14ac:dyDescent="0.25">
      <c r="A14" t="s">
        <v>63</v>
      </c>
      <c r="B14">
        <v>1008</v>
      </c>
      <c r="C14" t="s">
        <v>47</v>
      </c>
    </row>
    <row r="15" spans="1:17" x14ac:dyDescent="0.25">
      <c r="A15" t="s">
        <v>50</v>
      </c>
      <c r="B15">
        <v>1308</v>
      </c>
    </row>
    <row r="16" spans="1:17" x14ac:dyDescent="0.25">
      <c r="A16" t="s">
        <v>51</v>
      </c>
      <c r="B16">
        <v>1608</v>
      </c>
    </row>
    <row r="17" spans="1:1" x14ac:dyDescent="0.25">
      <c r="A1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2024-02-12T08:02:02Z</dcterms:modified>
</cp:coreProperties>
</file>