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Sw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P19" i="1" s="1"/>
  <c r="M19" i="1"/>
  <c r="X19" i="1" s="1"/>
  <c r="O18" i="1"/>
  <c r="P18" i="1" s="1"/>
  <c r="M18" i="1"/>
  <c r="X18" i="1" s="1"/>
  <c r="O17" i="1"/>
  <c r="P17" i="1" s="1"/>
  <c r="M17" i="1"/>
  <c r="C17" i="1" s="1"/>
  <c r="O16" i="1"/>
  <c r="P16" i="1" s="1"/>
  <c r="M16" i="1"/>
  <c r="X16" i="1" s="1"/>
  <c r="O15" i="1"/>
  <c r="P15" i="1" s="1"/>
  <c r="M15" i="1"/>
  <c r="X15" i="1" s="1"/>
  <c r="O14" i="1"/>
  <c r="P14" i="1" s="1"/>
  <c r="M14" i="1"/>
  <c r="X14" i="1" s="1"/>
  <c r="O13" i="1"/>
  <c r="P13" i="1" s="1"/>
  <c r="M13" i="1"/>
  <c r="X13" i="1" s="1"/>
  <c r="O12" i="1"/>
  <c r="P12" i="1" s="1"/>
  <c r="M12" i="1"/>
  <c r="X12" i="1" s="1"/>
  <c r="O11" i="1"/>
  <c r="P11" i="1" s="1"/>
  <c r="M11" i="1"/>
  <c r="C11" i="1" s="1"/>
  <c r="C15" i="1" l="1"/>
  <c r="N15" i="1" s="1"/>
  <c r="D15" i="1" s="1"/>
  <c r="C18" i="1"/>
  <c r="N18" i="1" s="1"/>
  <c r="D18" i="1" s="1"/>
  <c r="C16" i="1"/>
  <c r="C19" i="1"/>
  <c r="N19" i="1" s="1"/>
  <c r="D19" i="1" s="1"/>
  <c r="N11" i="1"/>
  <c r="D11" i="1" s="1"/>
  <c r="N17" i="1"/>
  <c r="D17" i="1" s="1"/>
  <c r="C13" i="1"/>
  <c r="X17" i="1"/>
  <c r="X11" i="1"/>
  <c r="C14" i="1"/>
  <c r="N16" i="1"/>
  <c r="D16" i="1" s="1"/>
  <c r="C12" i="1"/>
  <c r="E16" i="1" l="1"/>
  <c r="Y16" i="1"/>
  <c r="V16" i="1"/>
  <c r="V17" i="1"/>
  <c r="E17" i="1"/>
  <c r="Y17" i="1"/>
  <c r="V11" i="1"/>
  <c r="E11" i="1"/>
  <c r="Y11" i="1"/>
  <c r="N14" i="1"/>
  <c r="D14" i="1" s="1"/>
  <c r="Y18" i="1"/>
  <c r="V18" i="1"/>
  <c r="E18" i="1"/>
  <c r="Y19" i="1"/>
  <c r="V19" i="1"/>
  <c r="E19" i="1"/>
  <c r="Y15" i="1"/>
  <c r="V15" i="1"/>
  <c r="E15" i="1"/>
  <c r="N13" i="1"/>
  <c r="D13" i="1" s="1"/>
  <c r="N12" i="1"/>
  <c r="D12" i="1" s="1"/>
  <c r="F11" i="1" l="1"/>
  <c r="F17" i="1"/>
  <c r="F18" i="1"/>
  <c r="Y14" i="1"/>
  <c r="V14" i="1"/>
  <c r="E14" i="1"/>
  <c r="Y12" i="1"/>
  <c r="V12" i="1"/>
  <c r="E12" i="1"/>
  <c r="Y13" i="1"/>
  <c r="V13" i="1"/>
  <c r="E13" i="1"/>
  <c r="F15" i="1"/>
  <c r="F19" i="1"/>
  <c r="W18" i="1"/>
  <c r="G18" i="1"/>
  <c r="G11" i="1"/>
  <c r="W11" i="1"/>
  <c r="G17" i="1"/>
  <c r="W17" i="1"/>
  <c r="F16" i="1"/>
  <c r="H18" i="1" l="1"/>
  <c r="I18" i="1" s="1"/>
  <c r="J18" i="1" s="1"/>
  <c r="K18" i="1" s="1"/>
  <c r="S18" i="1" s="1"/>
  <c r="U18" i="1" s="1"/>
  <c r="W19" i="1"/>
  <c r="G19" i="1"/>
  <c r="W15" i="1"/>
  <c r="G15" i="1"/>
  <c r="H11" i="1"/>
  <c r="I11" i="1" s="1"/>
  <c r="J11" i="1" s="1"/>
  <c r="K11" i="1" s="1"/>
  <c r="S11" i="1" s="1"/>
  <c r="U11" i="1" s="1"/>
  <c r="F13" i="1"/>
  <c r="W16" i="1"/>
  <c r="G16" i="1"/>
  <c r="F12" i="1"/>
  <c r="H17" i="1"/>
  <c r="I17" i="1" s="1"/>
  <c r="J17" i="1" s="1"/>
  <c r="K17" i="1" s="1"/>
  <c r="S17" i="1" s="1"/>
  <c r="U17" i="1" s="1"/>
  <c r="F14" i="1"/>
  <c r="W14" i="1" l="1"/>
  <c r="G14" i="1"/>
  <c r="G12" i="1"/>
  <c r="W12" i="1"/>
  <c r="H16" i="1"/>
  <c r="I16" i="1" s="1"/>
  <c r="J16" i="1" s="1"/>
  <c r="K16" i="1" s="1"/>
  <c r="S16" i="1" s="1"/>
  <c r="U16" i="1" s="1"/>
  <c r="W13" i="1"/>
  <c r="G13" i="1"/>
  <c r="H19" i="1"/>
  <c r="I19" i="1" s="1"/>
  <c r="J19" i="1" s="1"/>
  <c r="K19" i="1" s="1"/>
  <c r="S19" i="1" s="1"/>
  <c r="U19" i="1" s="1"/>
  <c r="H15" i="1"/>
  <c r="I15" i="1" s="1"/>
  <c r="J15" i="1" s="1"/>
  <c r="K15" i="1" s="1"/>
  <c r="S15" i="1" s="1"/>
  <c r="U15" i="1" s="1"/>
  <c r="H12" i="1" l="1"/>
  <c r="I12" i="1" s="1"/>
  <c r="J12" i="1" s="1"/>
  <c r="K12" i="1" s="1"/>
  <c r="S12" i="1" s="1"/>
  <c r="U12" i="1" s="1"/>
  <c r="H13" i="1"/>
  <c r="I13" i="1" s="1"/>
  <c r="J13" i="1" s="1"/>
  <c r="K13" i="1" s="1"/>
  <c r="S13" i="1" s="1"/>
  <c r="U13" i="1" s="1"/>
  <c r="H14" i="1"/>
  <c r="I14" i="1" s="1"/>
  <c r="J14" i="1" s="1"/>
  <c r="K14" i="1" s="1"/>
  <c r="S14" i="1" s="1"/>
  <c r="U14" i="1" s="1"/>
  <c r="O2" i="1" l="1"/>
  <c r="O3" i="1"/>
  <c r="O4" i="1"/>
  <c r="O5" i="1"/>
  <c r="O6" i="1"/>
  <c r="O7" i="1"/>
  <c r="O8" i="1"/>
  <c r="O9" i="1"/>
  <c r="O10" i="1"/>
  <c r="M2" i="1"/>
  <c r="M3" i="1"/>
  <c r="M4" i="1"/>
  <c r="M5" i="1"/>
  <c r="M6" i="1"/>
  <c r="M7" i="1"/>
  <c r="M8" i="1"/>
  <c r="M9" i="1"/>
  <c r="M10" i="1"/>
  <c r="C2" i="1" l="1"/>
  <c r="N2" i="1" s="1"/>
  <c r="D2" i="1" s="1"/>
  <c r="Y2" i="1" s="1"/>
  <c r="X2" i="1"/>
  <c r="C4" i="1"/>
  <c r="N4" i="1" s="1"/>
  <c r="D4" i="1" s="1"/>
  <c r="Y4" i="1" s="1"/>
  <c r="X4" i="1"/>
  <c r="C10" i="1"/>
  <c r="N10" i="1" s="1"/>
  <c r="D10" i="1" s="1"/>
  <c r="Y10" i="1" s="1"/>
  <c r="X10" i="1"/>
  <c r="C3" i="1"/>
  <c r="N3" i="1" s="1"/>
  <c r="D3" i="1" s="1"/>
  <c r="Y3" i="1" s="1"/>
  <c r="X3" i="1"/>
  <c r="C8" i="1"/>
  <c r="N8" i="1" s="1"/>
  <c r="D8" i="1" s="1"/>
  <c r="Y8" i="1" s="1"/>
  <c r="X8" i="1"/>
  <c r="C9" i="1"/>
  <c r="N9" i="1" s="1"/>
  <c r="D9" i="1" s="1"/>
  <c r="Y9" i="1" s="1"/>
  <c r="X9" i="1"/>
  <c r="C7" i="1"/>
  <c r="N7" i="1" s="1"/>
  <c r="X7" i="1"/>
  <c r="C6" i="1"/>
  <c r="N6" i="1" s="1"/>
  <c r="D6" i="1" s="1"/>
  <c r="Y6" i="1" s="1"/>
  <c r="X6" i="1"/>
  <c r="C5" i="1"/>
  <c r="N5" i="1" s="1"/>
  <c r="X5" i="1"/>
  <c r="D5" i="1" l="1"/>
  <c r="Y5" i="1" s="1"/>
  <c r="D7" i="1"/>
  <c r="Y7" i="1" s="1"/>
  <c r="V2" i="1"/>
  <c r="P2" i="1"/>
  <c r="V3" i="1"/>
  <c r="P3" i="1"/>
  <c r="P10" i="1"/>
  <c r="V10" i="1"/>
  <c r="P4" i="1"/>
  <c r="V4" i="1"/>
  <c r="P8" i="1"/>
  <c r="V8" i="1"/>
  <c r="P9" i="1"/>
  <c r="V9" i="1"/>
  <c r="P6" i="1"/>
  <c r="V6" i="1"/>
  <c r="P5" i="1"/>
  <c r="V5" i="1"/>
  <c r="P7" i="1"/>
  <c r="V7" i="1" l="1"/>
  <c r="E8" i="1"/>
  <c r="F8" i="1" s="1"/>
  <c r="G8" i="1" s="1"/>
  <c r="E10" i="1"/>
  <c r="F10" i="1" s="1"/>
  <c r="G10" i="1" s="1"/>
  <c r="E6" i="1"/>
  <c r="F6" i="1" s="1"/>
  <c r="G6" i="1" s="1"/>
  <c r="E4" i="1"/>
  <c r="F4" i="1" s="1"/>
  <c r="G4" i="1" s="1"/>
  <c r="E5" i="1"/>
  <c r="F5" i="1" s="1"/>
  <c r="G5" i="1" s="1"/>
  <c r="E3" i="1"/>
  <c r="F3" i="1" s="1"/>
  <c r="G3" i="1" s="1"/>
  <c r="E9" i="1"/>
  <c r="F9" i="1" s="1"/>
  <c r="G9" i="1" s="1"/>
  <c r="E7" i="1"/>
  <c r="E2" i="1"/>
  <c r="F2" i="1" s="1"/>
  <c r="G2" i="1" s="1"/>
  <c r="F7" i="1" l="1"/>
  <c r="G7" i="1" s="1"/>
  <c r="W3" i="1"/>
  <c r="H3" i="1" s="1"/>
  <c r="W5" i="1"/>
  <c r="W2" i="1"/>
  <c r="H2" i="1" s="1"/>
  <c r="W4" i="1"/>
  <c r="H4" i="1" s="1"/>
  <c r="W6" i="1"/>
  <c r="H6" i="1" s="1"/>
  <c r="W7" i="1"/>
  <c r="W10" i="1"/>
  <c r="H10" i="1" s="1"/>
  <c r="W8" i="1"/>
  <c r="H8" i="1" s="1"/>
  <c r="W9" i="1"/>
  <c r="I3" i="1" l="1"/>
  <c r="J3" i="1" s="1"/>
  <c r="K3" i="1" s="1"/>
  <c r="S3" i="1" s="1"/>
  <c r="T3" i="1" s="1"/>
  <c r="U3" i="1" s="1"/>
  <c r="I2" i="1"/>
  <c r="J2" i="1" s="1"/>
  <c r="K2" i="1" s="1"/>
  <c r="S2" i="1" s="1"/>
  <c r="T2" i="1" s="1"/>
  <c r="U2" i="1" s="1"/>
  <c r="I8" i="1"/>
  <c r="J8" i="1" s="1"/>
  <c r="K8" i="1" s="1"/>
  <c r="S8" i="1" s="1"/>
  <c r="U8" i="1" s="1"/>
  <c r="I4" i="1"/>
  <c r="J4" i="1" s="1"/>
  <c r="K4" i="1" s="1"/>
  <c r="S4" i="1" s="1"/>
  <c r="T4" i="1" s="1"/>
  <c r="U4" i="1" s="1"/>
  <c r="I10" i="1"/>
  <c r="J10" i="1" s="1"/>
  <c r="K10" i="1" s="1"/>
  <c r="S10" i="1" s="1"/>
  <c r="U10" i="1" s="1"/>
  <c r="H5" i="1"/>
  <c r="I5" i="1" s="1"/>
  <c r="J5" i="1" s="1"/>
  <c r="K5" i="1" s="1"/>
  <c r="S5" i="1" s="1"/>
  <c r="U5" i="1" s="1"/>
  <c r="H7" i="1"/>
  <c r="I7" i="1" s="1"/>
  <c r="J7" i="1" s="1"/>
  <c r="K7" i="1" s="1"/>
  <c r="S7" i="1" s="1"/>
  <c r="U7" i="1" s="1"/>
  <c r="H9" i="1"/>
  <c r="I9" i="1" s="1"/>
  <c r="J9" i="1" s="1"/>
  <c r="K9" i="1" s="1"/>
  <c r="S9" i="1" s="1"/>
  <c r="U9" i="1" s="1"/>
  <c r="I6" i="1"/>
  <c r="J6" i="1" s="1"/>
  <c r="K6" i="1" s="1"/>
  <c r="S6" i="1" s="1"/>
  <c r="U6" i="1" s="1"/>
</calcChain>
</file>

<file path=xl/sharedStrings.xml><?xml version="1.0" encoding="utf-8"?>
<sst xmlns="http://schemas.openxmlformats.org/spreadsheetml/2006/main" count="128" uniqueCount="85">
  <si>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</si>
  <si>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</si>
  <si>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</si>
  <si>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</si>
  <si>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</si>
  <si>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</si>
  <si>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</si>
  <si>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</si>
  <si>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</si>
  <si>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</si>
  <si>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</si>
  <si>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</si>
  <si>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</si>
  <si>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</si>
  <si>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</si>
  <si>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</si>
  <si>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</si>
  <si>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</si>
  <si>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</si>
  <si>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</si>
  <si>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</si>
  <si>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</si>
  <si>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</si>
  <si>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</si>
  <si>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</si>
  <si>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</si>
  <si>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</si>
  <si>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</si>
  <si>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</si>
  <si>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</si>
  <si>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</si>
  <si>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</si>
  <si>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</si>
  <si>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</si>
  <si>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</si>
  <si>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</si>
  <si>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</si>
  <si>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</si>
  <si>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</si>
  <si>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</si>
  <si>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</si>
  <si>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</si>
  <si>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</si>
  <si>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</si>
  <si>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</si>
  <si>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</si>
  <si>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</si>
  <si>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</si>
  <si>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</si>
  <si>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</si>
  <si>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</si>
  <si>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</si>
  <si>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</si>
  <si>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Aveline RGBW</t>
  </si>
  <si>
    <t>Bell New</t>
  </si>
  <si>
    <t>Г-образный</t>
  </si>
  <si>
    <t>Т-образный</t>
  </si>
  <si>
    <t>SuperSpot</t>
  </si>
  <si>
    <t>Asymmetrical</t>
  </si>
  <si>
    <t>Elliptical wide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</si>
  <si>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</si>
  <si>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</si>
  <si>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</si>
  <si>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</si>
  <si>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</si>
  <si>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</si>
  <si>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</si>
  <si>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</si>
  <si>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</si>
  <si>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</si>
  <si>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</si>
  <si>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</si>
  <si>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</si>
  <si>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</si>
  <si>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</si>
  <si>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</si>
  <si>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</si>
  <si>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</si>
  <si>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</si>
  <si>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</si>
  <si>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3000K</t>
  </si>
  <si>
    <t>More4</t>
  </si>
  <si>
    <t>More5</t>
  </si>
  <si>
    <t>More6</t>
  </si>
  <si>
    <t>4000K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</si>
</sst>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topLeftCell="B1" zoomScale="85" zoomScaleNormal="85" workbookViewId="0">
      <pane ySplit="1" topLeftCell="A2" activePane="bottomLeft" state="frozen"/>
      <selection pane="bottomLeft" activeCell="AE18" sqref="AE18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34.42578125" hidden="1" customWidth="1"/>
    <col min="4" max="4" width="29.85546875" hidden="1" customWidth="1"/>
    <col min="5" max="5" width="20.42578125" hidden="1" customWidth="1"/>
    <col min="6" max="7" width="10.7109375" hidden="1" customWidth="1"/>
    <col min="8" max="8" width="6" hidden="1" customWidth="1"/>
    <col min="9" max="9" width="6.140625" hidden="1" customWidth="1"/>
    <col min="10" max="11" width="4.140625" hidden="1" customWidth="1"/>
    <col min="12" max="12" width="15.140625" customWidth="1"/>
    <col min="13" max="13" width="22.28515625" customWidth="1"/>
    <col min="14" max="14" width="11.7109375" bestFit="1" customWidth="1"/>
    <col min="16" max="16" width="30.140625" customWidth="1"/>
    <col min="19" max="19" width="9.140625" style="6"/>
    <col min="22" max="22" width="20.7109375" customWidth="1"/>
  </cols>
  <sheetData>
    <row r="1" spans="1:31" x14ac:dyDescent="0.25">
      <c r="A1" s="7"/>
      <c r="B1" s="7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5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81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35</v>
      </c>
      <c r="B2" s="1" t="s">
        <v>36</v>
      </c>
      <c r="C2" t="str">
        <f>TRIM(MID(B2,SEARCH(M2,B2)+LEN(M2)+1,500))</f>
        <v>Г-образный 14Вт Street H=3000</v>
      </c>
      <c r="D2" t="str">
        <f t="shared" ref="D2:E4" si="0">TRIM(REPLACE(C2,SEARCH(N2,C2),LEN(N2),""))</f>
        <v>14Вт Street H=3000</v>
      </c>
      <c r="E2" t="str">
        <f t="shared" si="0"/>
        <v>14Вт H=3000</v>
      </c>
      <c r="F2" t="str">
        <f>TRIM(REPLACE(E2,SEARCH(V2,E2),LEN(V2),""))</f>
        <v>14Вт H=3000</v>
      </c>
      <c r="G2" t="str">
        <f>TRIM(REPLACE(F2,SEARCH(Y2,F2),LEN(Y2),""))</f>
        <v>14Вт H=3000</v>
      </c>
      <c r="H2" t="str">
        <f>TRIM(REPLACE(G2,SEARCH(W2,G2),LEN(W2),""))</f>
        <v>14Вт</v>
      </c>
      <c r="I2" t="str">
        <f>IFERROR(REPLACE(H2,SEARCH("W",H2),1,"Вт"), H2)</f>
        <v>14Вт</v>
      </c>
      <c r="J2" t="str">
        <f>IFERROR(REPLACE(I2,SEARCH("Вт",I2),2,""), I2)</f>
        <v>14</v>
      </c>
      <c r="K2" t="str">
        <f>IFERROR(2*REPLACE(J2,1,SEARCH("х",J2),""), J2)</f>
        <v>14</v>
      </c>
      <c r="M2" t="str">
        <f>LOOKUP(,-SEARCH(" "&amp;Switches!$A$2:'Switches'!$A$1000&amp;" "," "&amp;TRIM(B2)&amp;" "),Switches!$A$2:'Switches'!$A$1000)</f>
        <v>Bell New</v>
      </c>
      <c r="N2" t="str">
        <f>IFERROR(LOOKUP(,-SEARCH(" "&amp;Switches!$B$2:'Switches'!$B$1000&amp;" "," "&amp;C2&amp;" "),Switches!$B$2:'Switches'!$B$1000), "")</f>
        <v>Г-образный</v>
      </c>
      <c r="O2" t="str">
        <f>LOOKUP(,-SEARCH(" "&amp;Switches!$C$2:'Switches'!$C$1000&amp;" "," "&amp;TRIM(B2)&amp;" "),Switches!$C$2:'Switches'!$C$1000)</f>
        <v>Street</v>
      </c>
      <c r="P2" t="str">
        <f>IF(ISNUMBER(SEARCH("RGBW",B2)), "RGBW-"&amp;O2&amp;"-"&amp;Q2&amp;".ies", O2&amp;".ies")</f>
        <v>Street.ies</v>
      </c>
      <c r="Q2" t="s">
        <v>80</v>
      </c>
      <c r="R2">
        <v>12</v>
      </c>
      <c r="S2" s="6" t="str">
        <f>K2</f>
        <v>14</v>
      </c>
      <c r="T2">
        <f>IF(S2="14",108,217)</f>
        <v>108</v>
      </c>
      <c r="U2">
        <f>R2*T2</f>
        <v>1296</v>
      </c>
      <c r="V2" t="str">
        <f>IF(ISTEXT(LOOKUP(,-SEARCH(" "&amp;Switches!$K$2:'Switches'!$K$60&amp;" "," "&amp;D2&amp;" "),Switches!$K$2:'Switches'!$K$60)), LOOKUP(,-SEARCH(" "&amp;Switches!$K$2:'Switches'!$K$60&amp;" "," "&amp;D2&amp;" "),Switches!$K$2:'Switches'!$K$60),"")</f>
        <v/>
      </c>
      <c r="W2" t="str">
        <f>IFERROR(LOOKUP(,-SEARCH(" "&amp;Switches!$L$2:'Switches'!$L$1000&amp;" "," "&amp;F2&amp;" "),Switches!$L$2:'Switches'!$L$1000),"")</f>
        <v>H=3000</v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0.06</v>
      </c>
      <c r="AA2">
        <v>0.1</v>
      </c>
      <c r="AB2">
        <v>0.24</v>
      </c>
      <c r="AC2">
        <v>2</v>
      </c>
      <c r="AD2">
        <v>2</v>
      </c>
      <c r="AE2">
        <v>90</v>
      </c>
    </row>
    <row r="3" spans="1:31" x14ac:dyDescent="0.25">
      <c r="A3" s="1" t="s">
        <v>37</v>
      </c>
      <c r="B3" s="1" t="s">
        <v>38</v>
      </c>
      <c r="C3" t="str">
        <f>TRIM(MID(B3,SEARCH(M3,B3)+LEN(M3)+1,500))</f>
        <v>Г-образный 14Вт Road H=3000</v>
      </c>
      <c r="D3" t="str">
        <f t="shared" si="0"/>
        <v>14Вт Road H=3000</v>
      </c>
      <c r="E3" t="str">
        <f t="shared" si="0"/>
        <v>14Вт H=3000</v>
      </c>
      <c r="F3" t="str">
        <f>TRIM(REPLACE(E3,SEARCH(V3,E3),LEN(V3),""))</f>
        <v>14Вт H=3000</v>
      </c>
      <c r="G3" t="str">
        <f>TRIM(REPLACE(F3,SEARCH(Y3,F3),LEN(Y3),""))</f>
        <v>14Вт H=3000</v>
      </c>
      <c r="H3" t="str">
        <f>TRIM(REPLACE(G3,SEARCH(W3,G3),LEN(W3),""))</f>
        <v>14Вт</v>
      </c>
      <c r="I3" t="str">
        <f>IFERROR(REPLACE(H3,SEARCH("W",H3),1,"Вт"), H3)</f>
        <v>14Вт</v>
      </c>
      <c r="J3" t="str">
        <f>IFERROR(REPLACE(I3,SEARCH("Вт",I3),2,""), I3)</f>
        <v>14</v>
      </c>
      <c r="K3" t="str">
        <f>IFERROR(2*REPLACE(J3,1,SEARCH("х",J3),""), J3)</f>
        <v>14</v>
      </c>
      <c r="M3" t="str">
        <f>LOOKUP(,-SEARCH(" "&amp;Switches!$A$2:'Switches'!$A$1000&amp;" "," "&amp;TRIM(B3)&amp;" "),Switches!$A$2:'Switches'!$A$1000)</f>
        <v>Bell New</v>
      </c>
      <c r="N3" t="str">
        <f>IFERROR(LOOKUP(,-SEARCH(" "&amp;Switches!$B$2:'Switches'!$B$1000&amp;" "," "&amp;C3&amp;" "),Switches!$B$2:'Switches'!$B$1000), "")</f>
        <v>Г-образный</v>
      </c>
      <c r="O3" t="str">
        <f>LOOKUP(,-SEARCH(" "&amp;Switches!$C$2:'Switches'!$C$1000&amp;" "," "&amp;TRIM(B3)&amp;" "),Switches!$C$2:'Switches'!$C$1000)</f>
        <v>Road</v>
      </c>
      <c r="P3" t="str">
        <f>IF(ISNUMBER(SEARCH("RGBW",B3)), "RGBW-"&amp;O3&amp;"-"&amp;Q3&amp;".ies", O3&amp;".ies")</f>
        <v>Road.ies</v>
      </c>
      <c r="Q3" t="s">
        <v>80</v>
      </c>
      <c r="R3">
        <v>12</v>
      </c>
      <c r="S3" s="6" t="str">
        <f>K3</f>
        <v>14</v>
      </c>
      <c r="T3">
        <f>IF(S3="14",108,217)</f>
        <v>108</v>
      </c>
      <c r="U3">
        <f>R3*T3</f>
        <v>1296</v>
      </c>
      <c r="V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/>
      </c>
      <c r="W3" t="str">
        <f>IFERROR(LOOKUP(,-SEARCH(" "&amp;Switches!$L$2:'Switches'!$L$1000&amp;" "," "&amp;F3&amp;" "),Switches!$L$2:'Switches'!$L$1000),"")</f>
        <v>H=3000</v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/>
      </c>
      <c r="Z3">
        <v>0.06</v>
      </c>
      <c r="AA3">
        <v>0.1</v>
      </c>
      <c r="AB3">
        <v>0.24</v>
      </c>
      <c r="AC3">
        <v>2</v>
      </c>
      <c r="AD3">
        <v>2</v>
      </c>
      <c r="AE3">
        <v>0</v>
      </c>
    </row>
    <row r="4" spans="1:31" x14ac:dyDescent="0.25">
      <c r="A4" s="1" t="s">
        <v>39</v>
      </c>
      <c r="B4" s="1" t="s">
        <v>40</v>
      </c>
      <c r="C4" t="str">
        <f>TRIM(MID(B4,SEARCH(M4,B4)+LEN(M4)+1,500))</f>
        <v>Г-образный 14Вт Yard H=3000</v>
      </c>
      <c r="D4" t="str">
        <f t="shared" si="0"/>
        <v>14Вт Yard H=3000</v>
      </c>
      <c r="E4" t="str">
        <f t="shared" si="0"/>
        <v>14Вт H=3000</v>
      </c>
      <c r="F4" t="str">
        <f>TRIM(REPLACE(E4,SEARCH(V4,E4),LEN(V4),""))</f>
        <v>14Вт H=3000</v>
      </c>
      <c r="G4" t="str">
        <f>TRIM(REPLACE(F4,SEARCH(Y4,F4),LEN(Y4),""))</f>
        <v>14Вт H=3000</v>
      </c>
      <c r="H4" t="str">
        <f>TRIM(REPLACE(G4,SEARCH(W4,G4),LEN(W4),""))</f>
        <v>14Вт</v>
      </c>
      <c r="I4" t="str">
        <f>IFERROR(REPLACE(H4,SEARCH("W",H4),1,"Вт"), H4)</f>
        <v>14Вт</v>
      </c>
      <c r="J4" t="str">
        <f>IFERROR(REPLACE(I4,SEARCH("Вт",I4),2,""), I4)</f>
        <v>14</v>
      </c>
      <c r="K4" t="str">
        <f>IFERROR(2*REPLACE(J4,1,SEARCH("х",J4),""), J4)</f>
        <v>14</v>
      </c>
      <c r="M4" t="str">
        <f>LOOKUP(,-SEARCH(" "&amp;Switches!$A$2:'Switches'!$A$1000&amp;" "," "&amp;TRIM(B4)&amp;" "),Switches!$A$2:'Switches'!$A$1000)</f>
        <v>Bell New</v>
      </c>
      <c r="N4" t="str">
        <f>IFERROR(LOOKUP(,-SEARCH(" "&amp;Switches!$B$2:'Switches'!$B$1000&amp;" "," "&amp;C4&amp;" "),Switches!$B$2:'Switches'!$B$1000), "")</f>
        <v>Г-образный</v>
      </c>
      <c r="O4" t="str">
        <f>LOOKUP(,-SEARCH(" "&amp;Switches!$C$2:'Switches'!$C$1000&amp;" "," "&amp;TRIM(B4)&amp;" "),Switches!$C$2:'Switches'!$C$1000)</f>
        <v>Yard</v>
      </c>
      <c r="P4" t="str">
        <f>IF(ISNUMBER(SEARCH("RGBW",B4)), "RGBW-"&amp;O4&amp;"-"&amp;Q4&amp;".ies", O4&amp;".ies")</f>
        <v>Yard.ies</v>
      </c>
      <c r="Q4" t="s">
        <v>80</v>
      </c>
      <c r="R4">
        <v>12</v>
      </c>
      <c r="S4" s="6" t="str">
        <f>K4</f>
        <v>14</v>
      </c>
      <c r="T4">
        <f>IF(S4="14",108,217)</f>
        <v>108</v>
      </c>
      <c r="U4">
        <f>R4*T4</f>
        <v>1296</v>
      </c>
      <c r="V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W4" t="str">
        <f>IFERROR(LOOKUP(,-SEARCH(" "&amp;Switches!$L$2:'Switches'!$L$1000&amp;" "," "&amp;F4&amp;" "),Switches!$L$2:'Switches'!$L$1000),"")</f>
        <v>H=3000</v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0.06</v>
      </c>
      <c r="AA4">
        <v>0.1</v>
      </c>
      <c r="AB4">
        <v>0.24</v>
      </c>
      <c r="AC4">
        <v>2</v>
      </c>
      <c r="AD4">
        <v>2</v>
      </c>
      <c r="AE4">
        <v>0</v>
      </c>
    </row>
    <row r="5" spans="1:31" x14ac:dyDescent="0.25">
      <c r="A5" s="1" t="s">
        <v>41</v>
      </c>
      <c r="B5" s="1" t="s">
        <v>42</v>
      </c>
      <c r="C5" t="str">
        <f t="shared" ref="C5:C7" si="1">TRIM(MID(B5,SEARCH(M5,B5)+LEN(M5)+1,500))</f>
        <v>Г-образный 29Вт Street H=3000</v>
      </c>
      <c r="D5" t="str">
        <f t="shared" ref="D5:D8" si="2">TRIM(REPLACE(C5,SEARCH(N5,C5),LEN(N5),""))</f>
        <v>29Вт Street H=3000</v>
      </c>
      <c r="E5" t="str">
        <f t="shared" ref="E5:E8" si="3">TRIM(REPLACE(D5,SEARCH(O5,D5),LEN(O5),""))</f>
        <v>29Вт H=3000</v>
      </c>
      <c r="F5" t="str">
        <f t="shared" ref="F5:F7" si="4">TRIM(REPLACE(E5,SEARCH(V5,E5),LEN(V5),""))</f>
        <v>29Вт H=3000</v>
      </c>
      <c r="G5" t="str">
        <f t="shared" ref="G5:G7" si="5">TRIM(REPLACE(F5,SEARCH(Y5,F5),LEN(Y5),""))</f>
        <v>29Вт H=3000</v>
      </c>
      <c r="H5" t="str">
        <f t="shared" ref="H5:H7" si="6">TRIM(REPLACE(G5,SEARCH(W5,G5),LEN(W5),""))</f>
        <v>29Вт</v>
      </c>
      <c r="I5" t="str">
        <f t="shared" ref="I5:I10" si="7">IFERROR(REPLACE(H5,SEARCH("W",H5),1,"Вт"), H5)</f>
        <v>29Вт</v>
      </c>
      <c r="J5" t="str">
        <f t="shared" ref="J5:J8" si="8">IFERROR(REPLACE(I5,SEARCH("Вт",I5),2,""), I5)</f>
        <v>29</v>
      </c>
      <c r="K5" t="str">
        <f t="shared" ref="K5:K7" si="9">IFERROR(2*REPLACE(J5,1,SEARCH("х",J5),""), J5)</f>
        <v>29</v>
      </c>
      <c r="M5" t="str">
        <f>LOOKUP(,-SEARCH(" "&amp;Switches!$A$2:'Switches'!$A$1000&amp;" "," "&amp;TRIM(B5)&amp;" "),Switches!$A$2:'Switches'!$A$1000)</f>
        <v>Bell New</v>
      </c>
      <c r="N5" t="str">
        <f>IFERROR(LOOKUP(,-SEARCH(" "&amp;Switches!$B$2:'Switches'!$B$1000&amp;" "," "&amp;C5&amp;" "),Switches!$B$2:'Switches'!$B$1000), "")</f>
        <v>Г-образный</v>
      </c>
      <c r="O5" t="str">
        <f>LOOKUP(,-SEARCH(" "&amp;Switches!$C$2:'Switches'!$C$1000&amp;" "," "&amp;TRIM(B5)&amp;" "),Switches!$C$2:'Switches'!$C$1000)</f>
        <v>Street</v>
      </c>
      <c r="P5" t="str">
        <f t="shared" ref="P5:P10" si="10">IF(ISNUMBER(SEARCH("RGBW",B5)), "RGBW-"&amp;O5&amp;"-"&amp;Q5&amp;".ies", O5&amp;".ies")</f>
        <v>Street.ies</v>
      </c>
      <c r="Q5" t="s">
        <v>80</v>
      </c>
      <c r="R5">
        <v>12</v>
      </c>
      <c r="S5" s="6" t="str">
        <f t="shared" ref="S5:S8" si="11">K5</f>
        <v>29</v>
      </c>
      <c r="T5">
        <v>210</v>
      </c>
      <c r="U5">
        <f t="shared" ref="U5:U10" si="12">R5*T5</f>
        <v>2520</v>
      </c>
      <c r="V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/>
      </c>
      <c r="W5" t="str">
        <f>IFERROR(LOOKUP(,-SEARCH(" "&amp;Switches!$L$2:'Switches'!$L$1000&amp;" "," "&amp;F5&amp;" "),Switches!$L$2:'Switches'!$L$1000),"")</f>
        <v>H=3000</v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0.06</v>
      </c>
      <c r="AA5">
        <v>0.1</v>
      </c>
      <c r="AB5">
        <v>0.24</v>
      </c>
      <c r="AC5">
        <v>2</v>
      </c>
      <c r="AD5">
        <v>2</v>
      </c>
      <c r="AE5">
        <v>90</v>
      </c>
    </row>
    <row r="6" spans="1:31" x14ac:dyDescent="0.25">
      <c r="A6" s="1" t="s">
        <v>43</v>
      </c>
      <c r="B6" s="1" t="s">
        <v>44</v>
      </c>
      <c r="C6" t="str">
        <f t="shared" si="1"/>
        <v>Г-образный 29Вт Road H=3000</v>
      </c>
      <c r="D6" t="str">
        <f t="shared" si="2"/>
        <v>29Вт Road H=3000</v>
      </c>
      <c r="E6" t="str">
        <f t="shared" si="3"/>
        <v>29Вт H=3000</v>
      </c>
      <c r="F6" t="str">
        <f t="shared" si="4"/>
        <v>29Вт H=3000</v>
      </c>
      <c r="G6" t="str">
        <f t="shared" si="5"/>
        <v>29Вт H=3000</v>
      </c>
      <c r="H6" t="str">
        <f t="shared" si="6"/>
        <v>29Вт</v>
      </c>
      <c r="I6" t="str">
        <f t="shared" si="7"/>
        <v>29Вт</v>
      </c>
      <c r="J6" t="str">
        <f t="shared" si="8"/>
        <v>29</v>
      </c>
      <c r="K6" t="str">
        <f t="shared" si="9"/>
        <v>29</v>
      </c>
      <c r="M6" t="str">
        <f>LOOKUP(,-SEARCH(" "&amp;Switches!$A$2:'Switches'!$A$1000&amp;" "," "&amp;TRIM(B6)&amp;" "),Switches!$A$2:'Switches'!$A$1000)</f>
        <v>Bell New</v>
      </c>
      <c r="N6" t="str">
        <f>IFERROR(LOOKUP(,-SEARCH(" "&amp;Switches!$B$2:'Switches'!$B$1000&amp;" "," "&amp;C6&amp;" "),Switches!$B$2:'Switches'!$B$1000), "")</f>
        <v>Г-образный</v>
      </c>
      <c r="O6" t="str">
        <f>LOOKUP(,-SEARCH(" "&amp;Switches!$C$2:'Switches'!$C$1000&amp;" "," "&amp;TRIM(B6)&amp;" "),Switches!$C$2:'Switches'!$C$1000)</f>
        <v>Road</v>
      </c>
      <c r="P6" t="str">
        <f t="shared" si="10"/>
        <v>Road.ies</v>
      </c>
      <c r="Q6" t="s">
        <v>80</v>
      </c>
      <c r="R6">
        <v>12</v>
      </c>
      <c r="S6" s="6" t="str">
        <f t="shared" si="11"/>
        <v>29</v>
      </c>
      <c r="T6">
        <v>210</v>
      </c>
      <c r="U6">
        <f t="shared" si="12"/>
        <v>2520</v>
      </c>
      <c r="V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/>
      </c>
      <c r="W6" t="str">
        <f>IFERROR(LOOKUP(,-SEARCH(" "&amp;Switches!$L$2:'Switches'!$L$1000&amp;" "," "&amp;F6&amp;" "),Switches!$L$2:'Switches'!$L$1000),"")</f>
        <v>H=3000</v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/>
      </c>
      <c r="Z6">
        <v>0.06</v>
      </c>
      <c r="AA6">
        <v>0.1</v>
      </c>
      <c r="AB6">
        <v>0.24</v>
      </c>
      <c r="AC6">
        <v>2</v>
      </c>
      <c r="AD6">
        <v>2</v>
      </c>
      <c r="AE6">
        <v>0</v>
      </c>
    </row>
    <row r="7" spans="1:31" x14ac:dyDescent="0.25">
      <c r="A7" s="1" t="s">
        <v>45</v>
      </c>
      <c r="B7" s="1" t="s">
        <v>46</v>
      </c>
      <c r="C7" t="str">
        <f t="shared" si="1"/>
        <v>Г-образный 29Вт Yard H=3000</v>
      </c>
      <c r="D7" t="str">
        <f t="shared" si="2"/>
        <v>29Вт Yard H=3000</v>
      </c>
      <c r="E7" t="str">
        <f t="shared" si="3"/>
        <v>29Вт H=3000</v>
      </c>
      <c r="F7" t="str">
        <f t="shared" si="4"/>
        <v>29Вт H=3000</v>
      </c>
      <c r="G7" t="str">
        <f t="shared" si="5"/>
        <v>29Вт H=3000</v>
      </c>
      <c r="H7" t="str">
        <f t="shared" si="6"/>
        <v>29Вт</v>
      </c>
      <c r="I7" t="str">
        <f t="shared" si="7"/>
        <v>29Вт</v>
      </c>
      <c r="J7" t="str">
        <f t="shared" si="8"/>
        <v>29</v>
      </c>
      <c r="K7" t="str">
        <f t="shared" si="9"/>
        <v>29</v>
      </c>
      <c r="M7" t="str">
        <f>LOOKUP(,-SEARCH(" "&amp;Switches!$A$2:'Switches'!$A$1000&amp;" "," "&amp;TRIM(B7)&amp;" "),Switches!$A$2:'Switches'!$A$1000)</f>
        <v>Bell New</v>
      </c>
      <c r="N7" t="str">
        <f>IFERROR(LOOKUP(,-SEARCH(" "&amp;Switches!$B$2:'Switches'!$B$1000&amp;" "," "&amp;C7&amp;" "),Switches!$B$2:'Switches'!$B$1000), "")</f>
        <v>Г-образный</v>
      </c>
      <c r="O7" t="str">
        <f>LOOKUP(,-SEARCH(" "&amp;Switches!$C$2:'Switches'!$C$1000&amp;" "," "&amp;TRIM(B7)&amp;" "),Switches!$C$2:'Switches'!$C$1000)</f>
        <v>Yard</v>
      </c>
      <c r="P7" t="str">
        <f t="shared" si="10"/>
        <v>Yard.ies</v>
      </c>
      <c r="Q7" t="s">
        <v>80</v>
      </c>
      <c r="R7">
        <v>12</v>
      </c>
      <c r="S7" s="6" t="str">
        <f t="shared" si="11"/>
        <v>29</v>
      </c>
      <c r="T7">
        <v>210</v>
      </c>
      <c r="U7">
        <f t="shared" si="12"/>
        <v>2520</v>
      </c>
      <c r="V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W7" t="str">
        <f>IFERROR(LOOKUP(,-SEARCH(" "&amp;Switches!$L$2:'Switches'!$L$1000&amp;" "," "&amp;F7&amp;" "),Switches!$L$2:'Switches'!$L$1000),"")</f>
        <v>H=3000</v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0.06</v>
      </c>
      <c r="AA7">
        <v>0.1</v>
      </c>
      <c r="AB7">
        <v>0.24</v>
      </c>
      <c r="AC7">
        <v>2</v>
      </c>
      <c r="AD7">
        <v>2</v>
      </c>
      <c r="AE7">
        <v>0</v>
      </c>
    </row>
    <row r="8" spans="1:31" x14ac:dyDescent="0.25">
      <c r="A8" s="1" t="s">
        <v>47</v>
      </c>
      <c r="B8" s="1" t="s">
        <v>48</v>
      </c>
      <c r="C8" t="str">
        <f t="shared" ref="C8:C10" si="13">TRIM(MID(B8,SEARCH(M8,B8)+LEN(M8)+1,500))</f>
        <v>Г-образный 58Вт Street H=3000</v>
      </c>
      <c r="D8" t="str">
        <f t="shared" si="2"/>
        <v>58Вт Street H=3000</v>
      </c>
      <c r="E8" t="str">
        <f t="shared" si="3"/>
        <v>58Вт H=3000</v>
      </c>
      <c r="F8" t="str">
        <f t="shared" ref="F8:F10" si="14">TRIM(REPLACE(E8,SEARCH(V8,E8),LEN(V8),""))</f>
        <v>58Вт H=3000</v>
      </c>
      <c r="G8" t="str">
        <f t="shared" ref="G8:G10" si="15">TRIM(REPLACE(F8,SEARCH(Y8,F8),LEN(Y8),""))</f>
        <v>58Вт H=3000</v>
      </c>
      <c r="H8" t="str">
        <f t="shared" ref="H8:H10" si="16">TRIM(REPLACE(G8,SEARCH(W8,G8),LEN(W8),""))</f>
        <v>58Вт</v>
      </c>
      <c r="I8" t="str">
        <f t="shared" si="7"/>
        <v>58Вт</v>
      </c>
      <c r="J8" t="str">
        <f t="shared" si="8"/>
        <v>58</v>
      </c>
      <c r="K8" t="str">
        <f t="shared" ref="K8:K10" si="17">IFERROR(2*REPLACE(J8,1,SEARCH("х",J8),""), J8)</f>
        <v>58</v>
      </c>
      <c r="M8" t="str">
        <f>LOOKUP(,-SEARCH(" "&amp;Switches!$A$2:'Switches'!$A$1000&amp;" "," "&amp;TRIM(B8)&amp;" "),Switches!$A$2:'Switches'!$A$1000)</f>
        <v>Bell New</v>
      </c>
      <c r="N8" t="str">
        <f>IFERROR(LOOKUP(,-SEARCH(" "&amp;Switches!$B$2:'Switches'!$B$1000&amp;" "," "&amp;C8&amp;" "),Switches!$B$2:'Switches'!$B$1000), "")</f>
        <v>Г-образный</v>
      </c>
      <c r="O8" t="str">
        <f>LOOKUP(,-SEARCH(" "&amp;Switches!$C$2:'Switches'!$C$1000&amp;" "," "&amp;TRIM(B8)&amp;" "),Switches!$C$2:'Switches'!$C$1000)</f>
        <v>Street</v>
      </c>
      <c r="P8" t="str">
        <f t="shared" si="10"/>
        <v>Street.ies</v>
      </c>
      <c r="Q8" t="s">
        <v>80</v>
      </c>
      <c r="R8">
        <v>24</v>
      </c>
      <c r="S8" s="6" t="str">
        <f t="shared" si="11"/>
        <v>58</v>
      </c>
      <c r="T8">
        <v>210</v>
      </c>
      <c r="U8">
        <f t="shared" si="12"/>
        <v>5040</v>
      </c>
      <c r="V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/>
      </c>
      <c r="W8" t="str">
        <f>IFERROR(LOOKUP(,-SEARCH(" "&amp;Switches!$L$2:'Switches'!$L$1000&amp;" "," "&amp;F8&amp;" "),Switches!$L$2:'Switches'!$L$1000),"")</f>
        <v>H=3000</v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0.06</v>
      </c>
      <c r="AA8">
        <v>0.1</v>
      </c>
      <c r="AB8">
        <v>0.24</v>
      </c>
      <c r="AC8">
        <v>2</v>
      </c>
      <c r="AD8">
        <v>2</v>
      </c>
      <c r="AE8">
        <v>90</v>
      </c>
    </row>
    <row r="9" spans="1:31" x14ac:dyDescent="0.25">
      <c r="A9" s="1" t="s">
        <v>49</v>
      </c>
      <c r="B9" s="1" t="s">
        <v>50</v>
      </c>
      <c r="C9" t="str">
        <f t="shared" si="13"/>
        <v>Г-образный 58Вт Road H=3000</v>
      </c>
      <c r="D9" t="str">
        <f t="shared" ref="D9:D10" si="18">TRIM(REPLACE(C9,SEARCH(N9,C9),LEN(N9),""))</f>
        <v>58Вт Road H=3000</v>
      </c>
      <c r="E9" t="str">
        <f t="shared" ref="E9:E10" si="19">TRIM(REPLACE(D9,SEARCH(O9,D9),LEN(O9),""))</f>
        <v>58Вт H=3000</v>
      </c>
      <c r="F9" t="str">
        <f t="shared" si="14"/>
        <v>58Вт H=3000</v>
      </c>
      <c r="G9" t="str">
        <f t="shared" si="15"/>
        <v>58Вт H=3000</v>
      </c>
      <c r="H9" t="str">
        <f t="shared" si="16"/>
        <v>58Вт</v>
      </c>
      <c r="I9" t="str">
        <f t="shared" si="7"/>
        <v>58Вт</v>
      </c>
      <c r="J9" t="str">
        <f t="shared" ref="J9:J10" si="20">IFERROR(REPLACE(I9,SEARCH("Вт",I9),2,""), I9)</f>
        <v>58</v>
      </c>
      <c r="K9" t="str">
        <f t="shared" si="17"/>
        <v>58</v>
      </c>
      <c r="M9" t="str">
        <f>LOOKUP(,-SEARCH(" "&amp;Switches!$A$2:'Switches'!$A$1000&amp;" "," "&amp;TRIM(B9)&amp;" "),Switches!$A$2:'Switches'!$A$1000)</f>
        <v>Bell New</v>
      </c>
      <c r="N9" t="str">
        <f>IFERROR(LOOKUP(,-SEARCH(" "&amp;Switches!$B$2:'Switches'!$B$1000&amp;" "," "&amp;C9&amp;" "),Switches!$B$2:'Switches'!$B$1000), "")</f>
        <v>Г-образный</v>
      </c>
      <c r="O9" t="str">
        <f>LOOKUP(,-SEARCH(" "&amp;Switches!$C$2:'Switches'!$C$1000&amp;" "," "&amp;TRIM(B9)&amp;" "),Switches!$C$2:'Switches'!$C$1000)</f>
        <v>Road</v>
      </c>
      <c r="P9" t="str">
        <f t="shared" si="10"/>
        <v>Road.ies</v>
      </c>
      <c r="Q9" t="s">
        <v>80</v>
      </c>
      <c r="R9">
        <v>24</v>
      </c>
      <c r="S9" s="6" t="str">
        <f t="shared" ref="S9:S10" si="21">K9</f>
        <v>58</v>
      </c>
      <c r="T9">
        <v>210</v>
      </c>
      <c r="U9">
        <f t="shared" si="12"/>
        <v>5040</v>
      </c>
      <c r="V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/>
      </c>
      <c r="W9" t="str">
        <f>IFERROR(LOOKUP(,-SEARCH(" "&amp;Switches!$L$2:'Switches'!$L$1000&amp;" "," "&amp;F9&amp;" "),Switches!$L$2:'Switches'!$L$1000),"")</f>
        <v>H=3000</v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/>
      </c>
      <c r="Z9">
        <v>0.06</v>
      </c>
      <c r="AA9">
        <v>0.1</v>
      </c>
      <c r="AB9">
        <v>0.24</v>
      </c>
      <c r="AC9">
        <v>2</v>
      </c>
      <c r="AD9">
        <v>2</v>
      </c>
      <c r="AE9">
        <v>0</v>
      </c>
    </row>
    <row r="10" spans="1:31" x14ac:dyDescent="0.25">
      <c r="A10" s="1" t="s">
        <v>51</v>
      </c>
      <c r="B10" s="1" t="s">
        <v>52</v>
      </c>
      <c r="C10" t="str">
        <f t="shared" si="13"/>
        <v>Г-образный 58Вт Yard H=3000</v>
      </c>
      <c r="D10" t="str">
        <f t="shared" si="18"/>
        <v>58Вт Yard H=3000</v>
      </c>
      <c r="E10" t="str">
        <f t="shared" si="19"/>
        <v>58Вт H=3000</v>
      </c>
      <c r="F10" t="str">
        <f t="shared" si="14"/>
        <v>58Вт H=3000</v>
      </c>
      <c r="G10" t="str">
        <f t="shared" si="15"/>
        <v>58Вт H=3000</v>
      </c>
      <c r="H10" t="str">
        <f t="shared" si="16"/>
        <v>58Вт</v>
      </c>
      <c r="I10" t="str">
        <f t="shared" si="7"/>
        <v>58Вт</v>
      </c>
      <c r="J10" t="str">
        <f t="shared" si="20"/>
        <v>58</v>
      </c>
      <c r="K10" t="str">
        <f t="shared" si="17"/>
        <v>58</v>
      </c>
      <c r="M10" t="str">
        <f>LOOKUP(,-SEARCH(" "&amp;Switches!$A$2:'Switches'!$A$1000&amp;" "," "&amp;TRIM(B10)&amp;" "),Switches!$A$2:'Switches'!$A$1000)</f>
        <v>Bell New</v>
      </c>
      <c r="N10" t="str">
        <f>IFERROR(LOOKUP(,-SEARCH(" "&amp;Switches!$B$2:'Switches'!$B$1000&amp;" "," "&amp;C10&amp;" "),Switches!$B$2:'Switches'!$B$1000), "")</f>
        <v>Г-образный</v>
      </c>
      <c r="O10" t="str">
        <f>LOOKUP(,-SEARCH(" "&amp;Switches!$C$2:'Switches'!$C$1000&amp;" "," "&amp;TRIM(B10)&amp;" "),Switches!$C$2:'Switches'!$C$1000)</f>
        <v>Yard</v>
      </c>
      <c r="P10" t="str">
        <f t="shared" si="10"/>
        <v>Yard.ies</v>
      </c>
      <c r="Q10" t="s">
        <v>80</v>
      </c>
      <c r="R10">
        <v>24</v>
      </c>
      <c r="S10" s="6" t="str">
        <f t="shared" si="21"/>
        <v>58</v>
      </c>
      <c r="T10">
        <v>210</v>
      </c>
      <c r="U10">
        <f t="shared" si="12"/>
        <v>5040</v>
      </c>
      <c r="V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W10" t="str">
        <f>IFERROR(LOOKUP(,-SEARCH(" "&amp;Switches!$L$2:'Switches'!$L$1000&amp;" "," "&amp;F10&amp;" "),Switches!$L$2:'Switches'!$L$1000),"")</f>
        <v>H=3000</v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0.06</v>
      </c>
      <c r="AA10">
        <v>0.1</v>
      </c>
      <c r="AB10">
        <v>0.24</v>
      </c>
      <c r="AC10">
        <v>2</v>
      </c>
      <c r="AD10">
        <v>2</v>
      </c>
      <c r="AE10">
        <v>0</v>
      </c>
    </row>
    <row r="11" spans="1:31" x14ac:dyDescent="0.25">
      <c r="A11" s="1" t="s">
        <v>35</v>
      </c>
      <c r="B11" s="1" t="s">
        <v>36</v>
      </c>
      <c r="C11" t="str">
        <f t="shared" ref="C11:C19" si="22">TRIM(MID(B11,SEARCH(M11,B11)+LEN(M11)+1,500))</f>
        <v>Г-образный 14Вт Street H=3000</v>
      </c>
      <c r="D11" t="str">
        <f t="shared" ref="D11:D19" si="23">TRIM(REPLACE(C11,SEARCH(N11,C11),LEN(N11),""))</f>
        <v>14Вт Street H=3000</v>
      </c>
      <c r="E11" t="str">
        <f t="shared" ref="E11:E19" si="24">TRIM(REPLACE(D11,SEARCH(O11,D11),LEN(O11),""))</f>
        <v>14Вт H=3000</v>
      </c>
      <c r="F11" t="str">
        <f t="shared" ref="F11:F19" si="25">TRIM(REPLACE(E11,SEARCH(V11,E11),LEN(V11),""))</f>
        <v>14Вт H=3000</v>
      </c>
      <c r="G11" t="str">
        <f t="shared" ref="G11:G19" si="26">TRIM(REPLACE(F11,SEARCH(Y11,F11),LEN(Y11),""))</f>
        <v>14Вт H=3000</v>
      </c>
      <c r="H11" t="str">
        <f t="shared" ref="H11:H19" si="27">TRIM(REPLACE(G11,SEARCH(W11,G11),LEN(W11),""))</f>
        <v>14Вт</v>
      </c>
      <c r="I11" t="str">
        <f t="shared" ref="I11:I19" si="28">IFERROR(REPLACE(H11,SEARCH("W",H11),1,"Вт"), H11)</f>
        <v>14Вт</v>
      </c>
      <c r="J11" t="str">
        <f t="shared" ref="J11:J19" si="29">IFERROR(REPLACE(I11,SEARCH("Вт",I11),2,""), I11)</f>
        <v>14</v>
      </c>
      <c r="K11" t="str">
        <f t="shared" ref="K11:K19" si="30">IFERROR(2*REPLACE(J11,1,SEARCH("х",J11),""), J11)</f>
        <v>14</v>
      </c>
      <c r="M11" t="str">
        <f>LOOKUP(,-SEARCH(" "&amp;Switches!$A$2:'Switches'!$A$1000&amp;" "," "&amp;TRIM(B11)&amp;" "),Switches!$A$2:'Switches'!$A$1000)</f>
        <v>Bell New</v>
      </c>
      <c r="N11" t="str">
        <f>IFERROR(LOOKUP(,-SEARCH(" "&amp;Switches!$B$2:'Switches'!$B$1000&amp;" "," "&amp;C11&amp;" "),Switches!$B$2:'Switches'!$B$1000), "")</f>
        <v>Г-образный</v>
      </c>
      <c r="O11" t="str">
        <f>LOOKUP(,-SEARCH(" "&amp;Switches!$C$2:'Switches'!$C$1000&amp;" "," "&amp;TRIM(B11)&amp;" "),Switches!$C$2:'Switches'!$C$1000)</f>
        <v>Street</v>
      </c>
      <c r="P11" t="str">
        <f t="shared" ref="P11:P19" si="31">IF(ISNUMBER(SEARCH("RGBW",B11)), "RGBW-"&amp;O11&amp;"-"&amp;Q11&amp;".ies", O11&amp;".ies")</f>
        <v>Street.ies</v>
      </c>
      <c r="Q11" t="s">
        <v>84</v>
      </c>
      <c r="R11">
        <v>12</v>
      </c>
      <c r="S11" s="6" t="str">
        <f t="shared" ref="S11:S19" si="32">K11</f>
        <v>14</v>
      </c>
      <c r="T11">
        <v>118</v>
      </c>
      <c r="U11">
        <f t="shared" ref="U11:U19" si="33">R11*T11</f>
        <v>1416</v>
      </c>
      <c r="V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/>
      </c>
      <c r="W11" t="str">
        <f>IFERROR(LOOKUP(,-SEARCH(" "&amp;Switches!$L$2:'Switches'!$L$1000&amp;" "," "&amp;F11&amp;" "),Switches!$L$2:'Switches'!$L$1000),"")</f>
        <v>H=3000</v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0.06</v>
      </c>
      <c r="AA11">
        <v>0.1</v>
      </c>
      <c r="AB11">
        <v>0.24</v>
      </c>
      <c r="AC11">
        <v>2</v>
      </c>
      <c r="AD11">
        <v>2</v>
      </c>
      <c r="AE11">
        <v>90</v>
      </c>
    </row>
    <row r="12" spans="1:31" x14ac:dyDescent="0.25">
      <c r="A12" s="1" t="s">
        <v>37</v>
      </c>
      <c r="B12" s="1" t="s">
        <v>38</v>
      </c>
      <c r="C12" t="str">
        <f t="shared" si="22"/>
        <v>Г-образный 14Вт Road H=3000</v>
      </c>
      <c r="D12" t="str">
        <f t="shared" si="23"/>
        <v>14Вт Road H=3000</v>
      </c>
      <c r="E12" t="str">
        <f t="shared" si="24"/>
        <v>14Вт H=3000</v>
      </c>
      <c r="F12" t="str">
        <f t="shared" si="25"/>
        <v>14Вт H=3000</v>
      </c>
      <c r="G12" t="str">
        <f t="shared" si="26"/>
        <v>14Вт H=3000</v>
      </c>
      <c r="H12" t="str">
        <f t="shared" si="27"/>
        <v>14Вт</v>
      </c>
      <c r="I12" t="str">
        <f t="shared" si="28"/>
        <v>14Вт</v>
      </c>
      <c r="J12" t="str">
        <f t="shared" si="29"/>
        <v>14</v>
      </c>
      <c r="K12" t="str">
        <f t="shared" si="30"/>
        <v>14</v>
      </c>
      <c r="M12" t="str">
        <f>LOOKUP(,-SEARCH(" "&amp;Switches!$A$2:'Switches'!$A$1000&amp;" "," "&amp;TRIM(B12)&amp;" "),Switches!$A$2:'Switches'!$A$1000)</f>
        <v>Bell New</v>
      </c>
      <c r="N12" t="str">
        <f>IFERROR(LOOKUP(,-SEARCH(" "&amp;Switches!$B$2:'Switches'!$B$1000&amp;" "," "&amp;C12&amp;" "),Switches!$B$2:'Switches'!$B$1000), "")</f>
        <v>Г-образный</v>
      </c>
      <c r="O12" t="str">
        <f>LOOKUP(,-SEARCH(" "&amp;Switches!$C$2:'Switches'!$C$1000&amp;" "," "&amp;TRIM(B12)&amp;" "),Switches!$C$2:'Switches'!$C$1000)</f>
        <v>Road</v>
      </c>
      <c r="P12" t="str">
        <f t="shared" si="31"/>
        <v>Road.ies</v>
      </c>
      <c r="Q12" t="s">
        <v>84</v>
      </c>
      <c r="R12">
        <v>12</v>
      </c>
      <c r="S12" s="6" t="str">
        <f t="shared" si="32"/>
        <v>14</v>
      </c>
      <c r="T12">
        <v>118</v>
      </c>
      <c r="U12">
        <f t="shared" si="33"/>
        <v>1416</v>
      </c>
      <c r="V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/>
      </c>
      <c r="W12" t="str">
        <f>IFERROR(LOOKUP(,-SEARCH(" "&amp;Switches!$L$2:'Switches'!$L$1000&amp;" "," "&amp;F12&amp;" "),Switches!$L$2:'Switches'!$L$1000),"")</f>
        <v>H=3000</v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/>
      </c>
      <c r="Z12">
        <v>0.06</v>
      </c>
      <c r="AA12">
        <v>0.1</v>
      </c>
      <c r="AB12">
        <v>0.24</v>
      </c>
      <c r="AC12">
        <v>2</v>
      </c>
      <c r="AD12">
        <v>2</v>
      </c>
      <c r="AE12">
        <v>0</v>
      </c>
    </row>
    <row r="13" spans="1:31" x14ac:dyDescent="0.25">
      <c r="A13" s="1" t="s">
        <v>39</v>
      </c>
      <c r="B13" s="1" t="s">
        <v>40</v>
      </c>
      <c r="C13" t="str">
        <f t="shared" si="22"/>
        <v>Г-образный 14Вт Yard H=3000</v>
      </c>
      <c r="D13" t="str">
        <f t="shared" si="23"/>
        <v>14Вт Yard H=3000</v>
      </c>
      <c r="E13" t="str">
        <f t="shared" si="24"/>
        <v>14Вт H=3000</v>
      </c>
      <c r="F13" t="str">
        <f t="shared" si="25"/>
        <v>14Вт H=3000</v>
      </c>
      <c r="G13" t="str">
        <f t="shared" si="26"/>
        <v>14Вт H=3000</v>
      </c>
      <c r="H13" t="str">
        <f t="shared" si="27"/>
        <v>14Вт</v>
      </c>
      <c r="I13" t="str">
        <f t="shared" si="28"/>
        <v>14Вт</v>
      </c>
      <c r="J13" t="str">
        <f t="shared" si="29"/>
        <v>14</v>
      </c>
      <c r="K13" t="str">
        <f t="shared" si="30"/>
        <v>14</v>
      </c>
      <c r="M13" t="str">
        <f>LOOKUP(,-SEARCH(" "&amp;Switches!$A$2:'Switches'!$A$1000&amp;" "," "&amp;TRIM(B13)&amp;" "),Switches!$A$2:'Switches'!$A$1000)</f>
        <v>Bell New</v>
      </c>
      <c r="N13" t="str">
        <f>IFERROR(LOOKUP(,-SEARCH(" "&amp;Switches!$B$2:'Switches'!$B$1000&amp;" "," "&amp;C13&amp;" "),Switches!$B$2:'Switches'!$B$1000), "")</f>
        <v>Г-образный</v>
      </c>
      <c r="O13" t="str">
        <f>LOOKUP(,-SEARCH(" "&amp;Switches!$C$2:'Switches'!$C$1000&amp;" "," "&amp;TRIM(B13)&amp;" "),Switches!$C$2:'Switches'!$C$1000)</f>
        <v>Yard</v>
      </c>
      <c r="P13" t="str">
        <f t="shared" si="31"/>
        <v>Yard.ies</v>
      </c>
      <c r="Q13" t="s">
        <v>84</v>
      </c>
      <c r="R13">
        <v>12</v>
      </c>
      <c r="S13" s="6" t="str">
        <f t="shared" si="32"/>
        <v>14</v>
      </c>
      <c r="T13">
        <v>118</v>
      </c>
      <c r="U13">
        <f t="shared" si="33"/>
        <v>1416</v>
      </c>
      <c r="V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W13" t="str">
        <f>IFERROR(LOOKUP(,-SEARCH(" "&amp;Switches!$L$2:'Switches'!$L$1000&amp;" "," "&amp;F13&amp;" "),Switches!$L$2:'Switches'!$L$1000),"")</f>
        <v>H=3000</v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0.06</v>
      </c>
      <c r="AA13">
        <v>0.1</v>
      </c>
      <c r="AB13">
        <v>0.24</v>
      </c>
      <c r="AC13">
        <v>2</v>
      </c>
      <c r="AD13">
        <v>2</v>
      </c>
      <c r="AE13">
        <v>0</v>
      </c>
    </row>
    <row r="14" spans="1:31" x14ac:dyDescent="0.25">
      <c r="A14" s="1" t="s">
        <v>41</v>
      </c>
      <c r="B14" s="1" t="s">
        <v>42</v>
      </c>
      <c r="C14" t="str">
        <f t="shared" si="22"/>
        <v>Г-образный 29Вт Street H=3000</v>
      </c>
      <c r="D14" t="str">
        <f t="shared" si="23"/>
        <v>29Вт Street H=3000</v>
      </c>
      <c r="E14" t="str">
        <f t="shared" si="24"/>
        <v>29Вт H=3000</v>
      </c>
      <c r="F14" t="str">
        <f t="shared" si="25"/>
        <v>29Вт H=3000</v>
      </c>
      <c r="G14" t="str">
        <f t="shared" si="26"/>
        <v>29Вт H=3000</v>
      </c>
      <c r="H14" t="str">
        <f t="shared" si="27"/>
        <v>29Вт</v>
      </c>
      <c r="I14" t="str">
        <f t="shared" si="28"/>
        <v>29Вт</v>
      </c>
      <c r="J14" t="str">
        <f t="shared" si="29"/>
        <v>29</v>
      </c>
      <c r="K14" t="str">
        <f t="shared" si="30"/>
        <v>29</v>
      </c>
      <c r="M14" t="str">
        <f>LOOKUP(,-SEARCH(" "&amp;Switches!$A$2:'Switches'!$A$1000&amp;" "," "&amp;TRIM(B14)&amp;" "),Switches!$A$2:'Switches'!$A$1000)</f>
        <v>Bell New</v>
      </c>
      <c r="N14" t="str">
        <f>IFERROR(LOOKUP(,-SEARCH(" "&amp;Switches!$B$2:'Switches'!$B$1000&amp;" "," "&amp;C14&amp;" "),Switches!$B$2:'Switches'!$B$1000), "")</f>
        <v>Г-образный</v>
      </c>
      <c r="O14" t="str">
        <f>LOOKUP(,-SEARCH(" "&amp;Switches!$C$2:'Switches'!$C$1000&amp;" "," "&amp;TRIM(B14)&amp;" "),Switches!$C$2:'Switches'!$C$1000)</f>
        <v>Street</v>
      </c>
      <c r="P14" t="str">
        <f t="shared" si="31"/>
        <v>Street.ies</v>
      </c>
      <c r="Q14" t="s">
        <v>84</v>
      </c>
      <c r="R14">
        <v>12</v>
      </c>
      <c r="S14" s="6" t="str">
        <f t="shared" si="32"/>
        <v>29</v>
      </c>
      <c r="T14">
        <v>227</v>
      </c>
      <c r="U14">
        <f t="shared" si="33"/>
        <v>2724</v>
      </c>
      <c r="V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/>
      </c>
      <c r="W14" t="str">
        <f>IFERROR(LOOKUP(,-SEARCH(" "&amp;Switches!$L$2:'Switches'!$L$1000&amp;" "," "&amp;F14&amp;" "),Switches!$L$2:'Switches'!$L$1000),"")</f>
        <v>H=3000</v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0.06</v>
      </c>
      <c r="AA14">
        <v>0.1</v>
      </c>
      <c r="AB14">
        <v>0.24</v>
      </c>
      <c r="AC14">
        <v>2</v>
      </c>
      <c r="AD14">
        <v>2</v>
      </c>
      <c r="AE14">
        <v>90</v>
      </c>
    </row>
    <row r="15" spans="1:31" x14ac:dyDescent="0.25">
      <c r="A15" s="1" t="s">
        <v>43</v>
      </c>
      <c r="B15" s="1" t="s">
        <v>44</v>
      </c>
      <c r="C15" t="str">
        <f t="shared" si="22"/>
        <v>Г-образный 29Вт Road H=3000</v>
      </c>
      <c r="D15" t="str">
        <f t="shared" si="23"/>
        <v>29Вт Road H=3000</v>
      </c>
      <c r="E15" t="str">
        <f t="shared" si="24"/>
        <v>29Вт H=3000</v>
      </c>
      <c r="F15" t="str">
        <f t="shared" si="25"/>
        <v>29Вт H=3000</v>
      </c>
      <c r="G15" t="str">
        <f t="shared" si="26"/>
        <v>29Вт H=3000</v>
      </c>
      <c r="H15" t="str">
        <f t="shared" si="27"/>
        <v>29Вт</v>
      </c>
      <c r="I15" t="str">
        <f t="shared" si="28"/>
        <v>29Вт</v>
      </c>
      <c r="J15" t="str">
        <f t="shared" si="29"/>
        <v>29</v>
      </c>
      <c r="K15" t="str">
        <f t="shared" si="30"/>
        <v>29</v>
      </c>
      <c r="M15" t="str">
        <f>LOOKUP(,-SEARCH(" "&amp;Switches!$A$2:'Switches'!$A$1000&amp;" "," "&amp;TRIM(B15)&amp;" "),Switches!$A$2:'Switches'!$A$1000)</f>
        <v>Bell New</v>
      </c>
      <c r="N15" t="str">
        <f>IFERROR(LOOKUP(,-SEARCH(" "&amp;Switches!$B$2:'Switches'!$B$1000&amp;" "," "&amp;C15&amp;" "),Switches!$B$2:'Switches'!$B$1000), "")</f>
        <v>Г-образный</v>
      </c>
      <c r="O15" t="str">
        <f>LOOKUP(,-SEARCH(" "&amp;Switches!$C$2:'Switches'!$C$1000&amp;" "," "&amp;TRIM(B15)&amp;" "),Switches!$C$2:'Switches'!$C$1000)</f>
        <v>Road</v>
      </c>
      <c r="P15" t="str">
        <f t="shared" si="31"/>
        <v>Road.ies</v>
      </c>
      <c r="Q15" t="s">
        <v>84</v>
      </c>
      <c r="R15">
        <v>12</v>
      </c>
      <c r="S15" s="6" t="str">
        <f t="shared" si="32"/>
        <v>29</v>
      </c>
      <c r="T15">
        <v>227</v>
      </c>
      <c r="U15">
        <f t="shared" si="33"/>
        <v>2724</v>
      </c>
      <c r="V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/>
      </c>
      <c r="W15" t="str">
        <f>IFERROR(LOOKUP(,-SEARCH(" "&amp;Switches!$L$2:'Switches'!$L$1000&amp;" "," "&amp;F15&amp;" "),Switches!$L$2:'Switches'!$L$1000),"")</f>
        <v>H=3000</v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/>
      </c>
      <c r="Z15">
        <v>0.06</v>
      </c>
      <c r="AA15">
        <v>0.1</v>
      </c>
      <c r="AB15">
        <v>0.24</v>
      </c>
      <c r="AC15">
        <v>2</v>
      </c>
      <c r="AD15">
        <v>2</v>
      </c>
      <c r="AE15">
        <v>0</v>
      </c>
    </row>
    <row r="16" spans="1:31" x14ac:dyDescent="0.25">
      <c r="A16" s="1" t="s">
        <v>45</v>
      </c>
      <c r="B16" s="1" t="s">
        <v>46</v>
      </c>
      <c r="C16" t="str">
        <f t="shared" si="22"/>
        <v>Г-образный 29Вт Yard H=3000</v>
      </c>
      <c r="D16" t="str">
        <f t="shared" si="23"/>
        <v>29Вт Yard H=3000</v>
      </c>
      <c r="E16" t="str">
        <f t="shared" si="24"/>
        <v>29Вт H=3000</v>
      </c>
      <c r="F16" t="str">
        <f t="shared" si="25"/>
        <v>29Вт H=3000</v>
      </c>
      <c r="G16" t="str">
        <f t="shared" si="26"/>
        <v>29Вт H=3000</v>
      </c>
      <c r="H16" t="str">
        <f t="shared" si="27"/>
        <v>29Вт</v>
      </c>
      <c r="I16" t="str">
        <f t="shared" si="28"/>
        <v>29Вт</v>
      </c>
      <c r="J16" t="str">
        <f t="shared" si="29"/>
        <v>29</v>
      </c>
      <c r="K16" t="str">
        <f t="shared" si="30"/>
        <v>29</v>
      </c>
      <c r="M16" t="str">
        <f>LOOKUP(,-SEARCH(" "&amp;Switches!$A$2:'Switches'!$A$1000&amp;" "," "&amp;TRIM(B16)&amp;" "),Switches!$A$2:'Switches'!$A$1000)</f>
        <v>Bell New</v>
      </c>
      <c r="N16" t="str">
        <f>IFERROR(LOOKUP(,-SEARCH(" "&amp;Switches!$B$2:'Switches'!$B$1000&amp;" "," "&amp;C16&amp;" "),Switches!$B$2:'Switches'!$B$1000), "")</f>
        <v>Г-образный</v>
      </c>
      <c r="O16" t="str">
        <f>LOOKUP(,-SEARCH(" "&amp;Switches!$C$2:'Switches'!$C$1000&amp;" "," "&amp;TRIM(B16)&amp;" "),Switches!$C$2:'Switches'!$C$1000)</f>
        <v>Yard</v>
      </c>
      <c r="P16" t="str">
        <f t="shared" si="31"/>
        <v>Yard.ies</v>
      </c>
      <c r="Q16" t="s">
        <v>84</v>
      </c>
      <c r="R16">
        <v>12</v>
      </c>
      <c r="S16" s="6" t="str">
        <f t="shared" si="32"/>
        <v>29</v>
      </c>
      <c r="T16">
        <v>227</v>
      </c>
      <c r="U16">
        <f t="shared" si="33"/>
        <v>2724</v>
      </c>
      <c r="V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W16" t="str">
        <f>IFERROR(LOOKUP(,-SEARCH(" "&amp;Switches!$L$2:'Switches'!$L$1000&amp;" "," "&amp;F16&amp;" "),Switches!$L$2:'Switches'!$L$1000),"")</f>
        <v>H=3000</v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0.06</v>
      </c>
      <c r="AA16">
        <v>0.1</v>
      </c>
      <c r="AB16">
        <v>0.24</v>
      </c>
      <c r="AC16">
        <v>2</v>
      </c>
      <c r="AD16">
        <v>2</v>
      </c>
      <c r="AE16">
        <v>0</v>
      </c>
    </row>
    <row r="17" spans="1:31" x14ac:dyDescent="0.25">
      <c r="A17" s="1" t="s">
        <v>47</v>
      </c>
      <c r="B17" s="1" t="s">
        <v>48</v>
      </c>
      <c r="C17" t="str">
        <f t="shared" si="22"/>
        <v>Г-образный 58Вт Street H=3000</v>
      </c>
      <c r="D17" t="str">
        <f t="shared" si="23"/>
        <v>58Вт Street H=3000</v>
      </c>
      <c r="E17" t="str">
        <f t="shared" si="24"/>
        <v>58Вт H=3000</v>
      </c>
      <c r="F17" t="str">
        <f t="shared" si="25"/>
        <v>58Вт H=3000</v>
      </c>
      <c r="G17" t="str">
        <f t="shared" si="26"/>
        <v>58Вт H=3000</v>
      </c>
      <c r="H17" t="str">
        <f t="shared" si="27"/>
        <v>58Вт</v>
      </c>
      <c r="I17" t="str">
        <f t="shared" si="28"/>
        <v>58Вт</v>
      </c>
      <c r="J17" t="str">
        <f t="shared" si="29"/>
        <v>58</v>
      </c>
      <c r="K17" t="str">
        <f t="shared" si="30"/>
        <v>58</v>
      </c>
      <c r="M17" t="str">
        <f>LOOKUP(,-SEARCH(" "&amp;Switches!$A$2:'Switches'!$A$1000&amp;" "," "&amp;TRIM(B17)&amp;" "),Switches!$A$2:'Switches'!$A$1000)</f>
        <v>Bell New</v>
      </c>
      <c r="N17" t="str">
        <f>IFERROR(LOOKUP(,-SEARCH(" "&amp;Switches!$B$2:'Switches'!$B$1000&amp;" "," "&amp;C17&amp;" "),Switches!$B$2:'Switches'!$B$1000), "")</f>
        <v>Г-образный</v>
      </c>
      <c r="O17" t="str">
        <f>LOOKUP(,-SEARCH(" "&amp;Switches!$C$2:'Switches'!$C$1000&amp;" "," "&amp;TRIM(B17)&amp;" "),Switches!$C$2:'Switches'!$C$1000)</f>
        <v>Street</v>
      </c>
      <c r="P17" t="str">
        <f t="shared" si="31"/>
        <v>Street.ies</v>
      </c>
      <c r="Q17" t="s">
        <v>84</v>
      </c>
      <c r="R17">
        <v>24</v>
      </c>
      <c r="S17" s="6" t="str">
        <f t="shared" si="32"/>
        <v>58</v>
      </c>
      <c r="T17">
        <v>227</v>
      </c>
      <c r="U17">
        <f t="shared" si="33"/>
        <v>5448</v>
      </c>
      <c r="V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/>
      </c>
      <c r="W17" t="str">
        <f>IFERROR(LOOKUP(,-SEARCH(" "&amp;Switches!$L$2:'Switches'!$L$1000&amp;" "," "&amp;F17&amp;" "),Switches!$L$2:'Switches'!$L$1000),"")</f>
        <v>H=3000</v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0.06</v>
      </c>
      <c r="AA17">
        <v>0.1</v>
      </c>
      <c r="AB17">
        <v>0.24</v>
      </c>
      <c r="AC17">
        <v>2</v>
      </c>
      <c r="AD17">
        <v>2</v>
      </c>
      <c r="AE17">
        <v>90</v>
      </c>
    </row>
    <row r="18" spans="1:31" x14ac:dyDescent="0.25">
      <c r="A18" s="1" t="s">
        <v>49</v>
      </c>
      <c r="B18" s="1" t="s">
        <v>50</v>
      </c>
      <c r="C18" t="str">
        <f t="shared" si="22"/>
        <v>Г-образный 58Вт Road H=3000</v>
      </c>
      <c r="D18" t="str">
        <f t="shared" si="23"/>
        <v>58Вт Road H=3000</v>
      </c>
      <c r="E18" t="str">
        <f t="shared" si="24"/>
        <v>58Вт H=3000</v>
      </c>
      <c r="F18" t="str">
        <f t="shared" si="25"/>
        <v>58Вт H=3000</v>
      </c>
      <c r="G18" t="str">
        <f t="shared" si="26"/>
        <v>58Вт H=3000</v>
      </c>
      <c r="H18" t="str">
        <f t="shared" si="27"/>
        <v>58Вт</v>
      </c>
      <c r="I18" t="str">
        <f t="shared" si="28"/>
        <v>58Вт</v>
      </c>
      <c r="J18" t="str">
        <f t="shared" si="29"/>
        <v>58</v>
      </c>
      <c r="K18" t="str">
        <f t="shared" si="30"/>
        <v>58</v>
      </c>
      <c r="M18" t="str">
        <f>LOOKUP(,-SEARCH(" "&amp;Switches!$A$2:'Switches'!$A$1000&amp;" "," "&amp;TRIM(B18)&amp;" "),Switches!$A$2:'Switches'!$A$1000)</f>
        <v>Bell New</v>
      </c>
      <c r="N18" t="str">
        <f>IFERROR(LOOKUP(,-SEARCH(" "&amp;Switches!$B$2:'Switches'!$B$1000&amp;" "," "&amp;C18&amp;" "),Switches!$B$2:'Switches'!$B$1000), "")</f>
        <v>Г-образный</v>
      </c>
      <c r="O18" t="str">
        <f>LOOKUP(,-SEARCH(" "&amp;Switches!$C$2:'Switches'!$C$1000&amp;" "," "&amp;TRIM(B18)&amp;" "),Switches!$C$2:'Switches'!$C$1000)</f>
        <v>Road</v>
      </c>
      <c r="P18" t="str">
        <f t="shared" si="31"/>
        <v>Road.ies</v>
      </c>
      <c r="Q18" t="s">
        <v>84</v>
      </c>
      <c r="R18">
        <v>24</v>
      </c>
      <c r="S18" s="6" t="str">
        <f t="shared" si="32"/>
        <v>58</v>
      </c>
      <c r="T18">
        <v>227</v>
      </c>
      <c r="U18">
        <f t="shared" si="33"/>
        <v>5448</v>
      </c>
      <c r="V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/>
      </c>
      <c r="W18" t="str">
        <f>IFERROR(LOOKUP(,-SEARCH(" "&amp;Switches!$L$2:'Switches'!$L$1000&amp;" "," "&amp;F18&amp;" "),Switches!$L$2:'Switches'!$L$1000),"")</f>
        <v>H=3000</v>
      </c>
      <c r="X18" t="str">
        <f>IFERROR(LOOKUP(,-SEARCH(" "&amp;Switches!$M$2:'Switches'!$M$1000&amp;" "," "&amp;M18&amp;" "),Switches!$M$2:'Switches'!$M$1000),"")</f>
        <v/>
      </c>
      <c r="Y18" t="str">
        <f>IFERROR(LOOKUP(,-SEARCH(" "&amp;Switches!$N$2:'Switches'!$N$1000&amp;" "," "&amp;D18&amp;" "),Switches!$N$2:'Switches'!$N$1000),"")</f>
        <v/>
      </c>
      <c r="Z18">
        <v>0.06</v>
      </c>
      <c r="AA18">
        <v>0.1</v>
      </c>
      <c r="AB18">
        <v>0.24</v>
      </c>
      <c r="AC18">
        <v>2</v>
      </c>
      <c r="AD18">
        <v>2</v>
      </c>
      <c r="AE18">
        <v>0</v>
      </c>
    </row>
    <row r="19" spans="1:31" x14ac:dyDescent="0.25">
      <c r="A19" s="1" t="s">
        <v>51</v>
      </c>
      <c r="B19" s="1" t="s">
        <v>52</v>
      </c>
      <c r="C19" t="str">
        <f t="shared" si="22"/>
        <v>Г-образный 58Вт Yard H=3000</v>
      </c>
      <c r="D19" t="str">
        <f t="shared" si="23"/>
        <v>58Вт Yard H=3000</v>
      </c>
      <c r="E19" t="str">
        <f t="shared" si="24"/>
        <v>58Вт H=3000</v>
      </c>
      <c r="F19" t="str">
        <f t="shared" si="25"/>
        <v>58Вт H=3000</v>
      </c>
      <c r="G19" t="str">
        <f t="shared" si="26"/>
        <v>58Вт H=3000</v>
      </c>
      <c r="H19" t="str">
        <f t="shared" si="27"/>
        <v>58Вт</v>
      </c>
      <c r="I19" t="str">
        <f t="shared" si="28"/>
        <v>58Вт</v>
      </c>
      <c r="J19" t="str">
        <f t="shared" si="29"/>
        <v>58</v>
      </c>
      <c r="K19" t="str">
        <f t="shared" si="30"/>
        <v>58</v>
      </c>
      <c r="M19" t="str">
        <f>LOOKUP(,-SEARCH(" "&amp;Switches!$A$2:'Switches'!$A$1000&amp;" "," "&amp;TRIM(B19)&amp;" "),Switches!$A$2:'Switches'!$A$1000)</f>
        <v>Bell New</v>
      </c>
      <c r="N19" t="str">
        <f>IFERROR(LOOKUP(,-SEARCH(" "&amp;Switches!$B$2:'Switches'!$B$1000&amp;" "," "&amp;C19&amp;" "),Switches!$B$2:'Switches'!$B$1000), "")</f>
        <v>Г-образный</v>
      </c>
      <c r="O19" t="str">
        <f>LOOKUP(,-SEARCH(" "&amp;Switches!$C$2:'Switches'!$C$1000&amp;" "," "&amp;TRIM(B19)&amp;" "),Switches!$C$2:'Switches'!$C$1000)</f>
        <v>Yard</v>
      </c>
      <c r="P19" t="str">
        <f t="shared" si="31"/>
        <v>Yard.ies</v>
      </c>
      <c r="Q19" t="s">
        <v>84</v>
      </c>
      <c r="R19">
        <v>24</v>
      </c>
      <c r="S19" s="6" t="str">
        <f t="shared" si="32"/>
        <v>58</v>
      </c>
      <c r="T19">
        <v>227</v>
      </c>
      <c r="U19">
        <f t="shared" si="33"/>
        <v>5448</v>
      </c>
      <c r="V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W19" t="str">
        <f>IFERROR(LOOKUP(,-SEARCH(" "&amp;Switches!$L$2:'Switches'!$L$1000&amp;" "," "&amp;F19&amp;" "),Switches!$L$2:'Switches'!$L$1000),"")</f>
        <v>H=3000</v>
      </c>
      <c r="X19" t="str">
        <f>IFERROR(LOOKUP(,-SEARCH(" "&amp;Switches!$M$2:'Switches'!$M$1000&amp;" "," "&amp;M19&amp;" "),Switches!$M$2:'Switches'!$M$1000),"")</f>
        <v/>
      </c>
      <c r="Y19" t="str">
        <f>IFERROR(LOOKUP(,-SEARCH(" "&amp;Switches!$N$2:'Switches'!$N$1000&amp;" "," "&amp;D19&amp;" "),Switches!$N$2:'Switches'!$N$1000),"")</f>
        <v/>
      </c>
      <c r="Z19">
        <v>0.06</v>
      </c>
      <c r="AA19">
        <v>0.1</v>
      </c>
      <c r="AB19">
        <v>0.24</v>
      </c>
      <c r="AC19">
        <v>2</v>
      </c>
      <c r="AD19">
        <v>2</v>
      </c>
      <c r="AE19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Q18" sqref="Q18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8" t="s">
        <v>11</v>
      </c>
      <c r="B1" s="8" t="s">
        <v>12</v>
      </c>
      <c r="C1" s="8" t="s">
        <v>17</v>
      </c>
      <c r="D1" s="8"/>
      <c r="E1" s="8"/>
      <c r="F1" s="8"/>
      <c r="G1" s="8"/>
      <c r="H1" s="8"/>
      <c r="I1" s="8"/>
      <c r="J1" s="8"/>
      <c r="K1" s="8" t="s">
        <v>23</v>
      </c>
      <c r="L1" s="8" t="s">
        <v>24</v>
      </c>
      <c r="M1" s="8" t="s">
        <v>25</v>
      </c>
      <c r="N1" s="8" t="s">
        <v>81</v>
      </c>
      <c r="O1" s="8" t="s">
        <v>82</v>
      </c>
      <c r="P1" s="8" t="s">
        <v>83</v>
      </c>
      <c r="Q1" s="8" t="s">
        <v>71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64</v>
      </c>
      <c r="M2" t="s">
        <v>75</v>
      </c>
      <c r="N2" t="s">
        <v>26</v>
      </c>
    </row>
    <row r="3" spans="1:17" x14ac:dyDescent="0.25">
      <c r="A3" t="s">
        <v>53</v>
      </c>
      <c r="B3">
        <v>610</v>
      </c>
      <c r="C3" t="s">
        <v>2</v>
      </c>
      <c r="K3" t="s">
        <v>76</v>
      </c>
      <c r="L3" t="s">
        <v>14</v>
      </c>
    </row>
    <row r="4" spans="1:17" x14ac:dyDescent="0.25">
      <c r="A4" t="s">
        <v>54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60</v>
      </c>
      <c r="B5">
        <v>1210</v>
      </c>
      <c r="C5" t="s">
        <v>13</v>
      </c>
      <c r="L5" t="s">
        <v>16</v>
      </c>
    </row>
    <row r="6" spans="1:17" x14ac:dyDescent="0.25">
      <c r="A6" t="s">
        <v>61</v>
      </c>
      <c r="B6">
        <v>1510</v>
      </c>
      <c r="C6" t="s">
        <v>3</v>
      </c>
      <c r="L6" t="s">
        <v>77</v>
      </c>
    </row>
    <row r="7" spans="1:17" x14ac:dyDescent="0.25">
      <c r="A7" t="s">
        <v>68</v>
      </c>
      <c r="B7" t="s">
        <v>55</v>
      </c>
      <c r="C7" t="s">
        <v>5</v>
      </c>
    </row>
    <row r="8" spans="1:17" x14ac:dyDescent="0.25">
      <c r="A8" t="s">
        <v>69</v>
      </c>
      <c r="B8" t="s">
        <v>56</v>
      </c>
      <c r="C8" t="s">
        <v>18</v>
      </c>
    </row>
    <row r="9" spans="1:17" x14ac:dyDescent="0.25">
      <c r="A9" t="s">
        <v>73</v>
      </c>
      <c r="C9" t="s">
        <v>19</v>
      </c>
      <c r="K9" t="s">
        <v>72</v>
      </c>
    </row>
    <row r="10" spans="1:17" x14ac:dyDescent="0.25">
      <c r="A10" t="s">
        <v>70</v>
      </c>
      <c r="B10" t="s">
        <v>67</v>
      </c>
      <c r="C10" t="s">
        <v>20</v>
      </c>
    </row>
    <row r="11" spans="1:17" x14ac:dyDescent="0.25">
      <c r="A11" t="s">
        <v>74</v>
      </c>
      <c r="B11" t="s">
        <v>75</v>
      </c>
      <c r="C11" t="s">
        <v>57</v>
      </c>
    </row>
    <row r="12" spans="1:17" x14ac:dyDescent="0.25">
      <c r="A12" t="s">
        <v>62</v>
      </c>
      <c r="B12">
        <v>408</v>
      </c>
      <c r="C12" t="s">
        <v>58</v>
      </c>
    </row>
    <row r="13" spans="1:17" x14ac:dyDescent="0.25">
      <c r="A13" t="s">
        <v>63</v>
      </c>
      <c r="B13">
        <v>708</v>
      </c>
      <c r="C13" t="s">
        <v>59</v>
      </c>
    </row>
    <row r="14" spans="1:17" x14ac:dyDescent="0.25">
      <c r="A14" t="s">
        <v>78</v>
      </c>
      <c r="B14">
        <v>1008</v>
      </c>
      <c r="C14" t="s">
        <v>62</v>
      </c>
    </row>
    <row r="15" spans="1:17" x14ac:dyDescent="0.25">
      <c r="A15" t="s">
        <v>65</v>
      </c>
      <c r="B15">
        <v>1308</v>
      </c>
    </row>
    <row r="16" spans="1:17" x14ac:dyDescent="0.25">
      <c r="A16" t="s">
        <v>66</v>
      </c>
      <c r="B16">
        <v>1608</v>
      </c>
    </row>
    <row r="17" spans="1:1" x14ac:dyDescent="0.25">
      <c r="A1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2023-08-01T18:33:48Z</dcterms:modified>
</cp:coreProperties>
</file>