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8_{22AAC42E-40B5-475C-B086-BD589414669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2" i="1" l="1"/>
  <c r="P112" i="1" s="1"/>
  <c r="M112" i="1"/>
  <c r="C112" i="1" s="1"/>
  <c r="L1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N112" i="1" l="1"/>
  <c r="U112" i="1" s="1"/>
  <c r="X112" i="1"/>
  <c r="M2" i="1"/>
  <c r="D112" i="1" l="1"/>
  <c r="Y112" i="1" s="1"/>
  <c r="X2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" i="1"/>
  <c r="P2" i="1" s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X152" i="1" s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C152" i="1"/>
  <c r="N152" i="1" s="1"/>
  <c r="M3" i="1"/>
  <c r="X3" i="1" s="1"/>
  <c r="M4" i="1"/>
  <c r="X4" i="1" s="1"/>
  <c r="M5" i="1"/>
  <c r="X5" i="1" s="1"/>
  <c r="M6" i="1"/>
  <c r="X6" i="1" s="1"/>
  <c r="M7" i="1"/>
  <c r="X7" i="1" s="1"/>
  <c r="M8" i="1"/>
  <c r="X8" i="1" s="1"/>
  <c r="M9" i="1"/>
  <c r="X9" i="1" s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X48" i="1" s="1"/>
  <c r="M49" i="1"/>
  <c r="X49" i="1" s="1"/>
  <c r="M50" i="1"/>
  <c r="X50" i="1" s="1"/>
  <c r="M51" i="1"/>
  <c r="X51" i="1" s="1"/>
  <c r="M52" i="1"/>
  <c r="X52" i="1" s="1"/>
  <c r="M53" i="1"/>
  <c r="X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X66" i="1" s="1"/>
  <c r="M67" i="1"/>
  <c r="X67" i="1" s="1"/>
  <c r="M68" i="1"/>
  <c r="X68" i="1" s="1"/>
  <c r="M69" i="1"/>
  <c r="X69" i="1" s="1"/>
  <c r="M70" i="1"/>
  <c r="X70" i="1" s="1"/>
  <c r="M71" i="1"/>
  <c r="X71" i="1" s="1"/>
  <c r="M72" i="1"/>
  <c r="X72" i="1" s="1"/>
  <c r="M73" i="1"/>
  <c r="X73" i="1" s="1"/>
  <c r="M74" i="1"/>
  <c r="X74" i="1" s="1"/>
  <c r="M75" i="1"/>
  <c r="X75" i="1" s="1"/>
  <c r="M76" i="1"/>
  <c r="X76" i="1" s="1"/>
  <c r="M77" i="1"/>
  <c r="X77" i="1" s="1"/>
  <c r="M78" i="1"/>
  <c r="X78" i="1" s="1"/>
  <c r="M79" i="1"/>
  <c r="X79" i="1" s="1"/>
  <c r="M80" i="1"/>
  <c r="X80" i="1" s="1"/>
  <c r="M81" i="1"/>
  <c r="X81" i="1" s="1"/>
  <c r="M82" i="1"/>
  <c r="X82" i="1" s="1"/>
  <c r="M83" i="1"/>
  <c r="X83" i="1" s="1"/>
  <c r="M84" i="1"/>
  <c r="X84" i="1" s="1"/>
  <c r="M85" i="1"/>
  <c r="X85" i="1" s="1"/>
  <c r="M86" i="1"/>
  <c r="X86" i="1" s="1"/>
  <c r="M87" i="1"/>
  <c r="X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X96" i="1" s="1"/>
  <c r="M97" i="1"/>
  <c r="X97" i="1" s="1"/>
  <c r="M98" i="1"/>
  <c r="X98" i="1" s="1"/>
  <c r="M99" i="1"/>
  <c r="X99" i="1" s="1"/>
  <c r="M100" i="1"/>
  <c r="X100" i="1" s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E112" i="1" l="1"/>
  <c r="V112" i="1"/>
  <c r="C115" i="1"/>
  <c r="N115" i="1" s="1"/>
  <c r="X115" i="1"/>
  <c r="C122" i="1"/>
  <c r="N122" i="1" s="1"/>
  <c r="X122" i="1"/>
  <c r="C184" i="1"/>
  <c r="N184" i="1" s="1"/>
  <c r="X184" i="1"/>
  <c r="C160" i="1"/>
  <c r="N160" i="1" s="1"/>
  <c r="X160" i="1"/>
  <c r="C332" i="1"/>
  <c r="X332" i="1"/>
  <c r="C320" i="1"/>
  <c r="X320" i="1"/>
  <c r="C308" i="1"/>
  <c r="X308" i="1"/>
  <c r="C296" i="1"/>
  <c r="X296" i="1"/>
  <c r="C284" i="1"/>
  <c r="X284" i="1"/>
  <c r="C272" i="1"/>
  <c r="X272" i="1"/>
  <c r="C260" i="1"/>
  <c r="N260" i="1" s="1"/>
  <c r="AA260" i="1" s="1"/>
  <c r="X260" i="1"/>
  <c r="C248" i="1"/>
  <c r="X248" i="1"/>
  <c r="C236" i="1"/>
  <c r="X236" i="1"/>
  <c r="C118" i="1"/>
  <c r="N118" i="1" s="1"/>
  <c r="X118" i="1"/>
  <c r="C103" i="1"/>
  <c r="N103" i="1" s="1"/>
  <c r="X103" i="1"/>
  <c r="C232" i="1"/>
  <c r="N232" i="1" s="1"/>
  <c r="X232" i="1"/>
  <c r="C208" i="1"/>
  <c r="N208" i="1" s="1"/>
  <c r="X208" i="1"/>
  <c r="C121" i="1"/>
  <c r="N121" i="1" s="1"/>
  <c r="X121" i="1"/>
  <c r="C231" i="1"/>
  <c r="N231" i="1" s="1"/>
  <c r="X231" i="1"/>
  <c r="C207" i="1"/>
  <c r="N207" i="1" s="1"/>
  <c r="X207" i="1"/>
  <c r="C183" i="1"/>
  <c r="N183" i="1" s="1"/>
  <c r="X183" i="1"/>
  <c r="C159" i="1"/>
  <c r="N159" i="1" s="1"/>
  <c r="X159" i="1"/>
  <c r="C139" i="1"/>
  <c r="N139" i="1" s="1"/>
  <c r="D139" i="1" s="1"/>
  <c r="Y139" i="1" s="1"/>
  <c r="X139" i="1"/>
  <c r="C230" i="1"/>
  <c r="N230" i="1" s="1"/>
  <c r="X230" i="1"/>
  <c r="C206" i="1"/>
  <c r="N206" i="1" s="1"/>
  <c r="X206" i="1"/>
  <c r="C331" i="1"/>
  <c r="X331" i="1"/>
  <c r="C307" i="1"/>
  <c r="X307" i="1"/>
  <c r="C295" i="1"/>
  <c r="X295" i="1"/>
  <c r="C283" i="1"/>
  <c r="X283" i="1"/>
  <c r="C271" i="1"/>
  <c r="X271" i="1"/>
  <c r="C259" i="1"/>
  <c r="X259" i="1"/>
  <c r="C247" i="1"/>
  <c r="X247" i="1"/>
  <c r="C235" i="1"/>
  <c r="X235" i="1"/>
  <c r="C130" i="1"/>
  <c r="N130" i="1" s="1"/>
  <c r="X130" i="1"/>
  <c r="C120" i="1"/>
  <c r="N120" i="1" s="1"/>
  <c r="X120" i="1"/>
  <c r="C182" i="1"/>
  <c r="N182" i="1" s="1"/>
  <c r="X182" i="1"/>
  <c r="C158" i="1"/>
  <c r="N158" i="1" s="1"/>
  <c r="X158" i="1"/>
  <c r="C319" i="1"/>
  <c r="X319" i="1"/>
  <c r="C119" i="1"/>
  <c r="N119" i="1" s="1"/>
  <c r="X119" i="1"/>
  <c r="C229" i="1"/>
  <c r="N229" i="1" s="1"/>
  <c r="X229" i="1"/>
  <c r="C205" i="1"/>
  <c r="N205" i="1" s="1"/>
  <c r="X205" i="1"/>
  <c r="C181" i="1"/>
  <c r="N181" i="1" s="1"/>
  <c r="X181" i="1"/>
  <c r="C157" i="1"/>
  <c r="N157" i="1" s="1"/>
  <c r="X157" i="1"/>
  <c r="C228" i="1"/>
  <c r="N228" i="1" s="1"/>
  <c r="X228" i="1"/>
  <c r="C204" i="1"/>
  <c r="N204" i="1" s="1"/>
  <c r="X204" i="1"/>
  <c r="C180" i="1"/>
  <c r="N180" i="1" s="1"/>
  <c r="X180" i="1"/>
  <c r="C156" i="1"/>
  <c r="N156" i="1" s="1"/>
  <c r="X156" i="1"/>
  <c r="C330" i="1"/>
  <c r="X330" i="1"/>
  <c r="C318" i="1"/>
  <c r="X318" i="1"/>
  <c r="C306" i="1"/>
  <c r="X306" i="1"/>
  <c r="C294" i="1"/>
  <c r="X294" i="1"/>
  <c r="C282" i="1"/>
  <c r="X282" i="1"/>
  <c r="C270" i="1"/>
  <c r="X270" i="1"/>
  <c r="C258" i="1"/>
  <c r="X258" i="1"/>
  <c r="C246" i="1"/>
  <c r="X246" i="1"/>
  <c r="C117" i="1"/>
  <c r="N117" i="1" s="1"/>
  <c r="X117" i="1"/>
  <c r="C227" i="1"/>
  <c r="N227" i="1" s="1"/>
  <c r="X227" i="1"/>
  <c r="C203" i="1"/>
  <c r="N203" i="1" s="1"/>
  <c r="X203" i="1"/>
  <c r="C179" i="1"/>
  <c r="N179" i="1" s="1"/>
  <c r="X179" i="1"/>
  <c r="C155" i="1"/>
  <c r="N155" i="1" s="1"/>
  <c r="X155" i="1"/>
  <c r="C226" i="1"/>
  <c r="N226" i="1" s="1"/>
  <c r="X226" i="1"/>
  <c r="C202" i="1"/>
  <c r="N202" i="1" s="1"/>
  <c r="X202" i="1"/>
  <c r="C178" i="1"/>
  <c r="N178" i="1" s="1"/>
  <c r="X178" i="1"/>
  <c r="C154" i="1"/>
  <c r="N154" i="1" s="1"/>
  <c r="X154" i="1"/>
  <c r="C329" i="1"/>
  <c r="X329" i="1"/>
  <c r="C317" i="1"/>
  <c r="X317" i="1"/>
  <c r="C305" i="1"/>
  <c r="X305" i="1"/>
  <c r="C293" i="1"/>
  <c r="X293" i="1"/>
  <c r="C281" i="1"/>
  <c r="X281" i="1"/>
  <c r="C269" i="1"/>
  <c r="X269" i="1"/>
  <c r="C257" i="1"/>
  <c r="N257" i="1" s="1"/>
  <c r="AA257" i="1" s="1"/>
  <c r="X257" i="1"/>
  <c r="C245" i="1"/>
  <c r="X245" i="1"/>
  <c r="C225" i="1"/>
  <c r="N225" i="1" s="1"/>
  <c r="X225" i="1"/>
  <c r="C201" i="1"/>
  <c r="N201" i="1" s="1"/>
  <c r="X201" i="1"/>
  <c r="C177" i="1"/>
  <c r="N177" i="1" s="1"/>
  <c r="X177" i="1"/>
  <c r="C153" i="1"/>
  <c r="N153" i="1" s="1"/>
  <c r="X153" i="1"/>
  <c r="C114" i="1"/>
  <c r="N114" i="1" s="1"/>
  <c r="X114" i="1"/>
  <c r="C200" i="1"/>
  <c r="N200" i="1" s="1"/>
  <c r="X200" i="1"/>
  <c r="C328" i="1"/>
  <c r="X328" i="1"/>
  <c r="C316" i="1"/>
  <c r="X316" i="1"/>
  <c r="C304" i="1"/>
  <c r="X304" i="1"/>
  <c r="C292" i="1"/>
  <c r="X292" i="1"/>
  <c r="C280" i="1"/>
  <c r="N280" i="1" s="1"/>
  <c r="AA280" i="1" s="1"/>
  <c r="X280" i="1"/>
  <c r="C268" i="1"/>
  <c r="X268" i="1"/>
  <c r="C256" i="1"/>
  <c r="N256" i="1" s="1"/>
  <c r="AA256" i="1" s="1"/>
  <c r="X256" i="1"/>
  <c r="C244" i="1"/>
  <c r="X244" i="1"/>
  <c r="C138" i="1"/>
  <c r="N138" i="1" s="1"/>
  <c r="X138" i="1"/>
  <c r="C224" i="1"/>
  <c r="N224" i="1" s="1"/>
  <c r="X224" i="1"/>
  <c r="C176" i="1"/>
  <c r="N176" i="1" s="1"/>
  <c r="X176" i="1"/>
  <c r="C137" i="1"/>
  <c r="N137" i="1" s="1"/>
  <c r="X137" i="1"/>
  <c r="C113" i="1"/>
  <c r="N113" i="1" s="1"/>
  <c r="X113" i="1"/>
  <c r="C223" i="1"/>
  <c r="N223" i="1" s="1"/>
  <c r="X223" i="1"/>
  <c r="C199" i="1"/>
  <c r="N199" i="1" s="1"/>
  <c r="X199" i="1"/>
  <c r="C175" i="1"/>
  <c r="N175" i="1" s="1"/>
  <c r="X175" i="1"/>
  <c r="C151" i="1"/>
  <c r="N151" i="1" s="1"/>
  <c r="X151" i="1"/>
  <c r="C198" i="1"/>
  <c r="N198" i="1" s="1"/>
  <c r="X198" i="1"/>
  <c r="C174" i="1"/>
  <c r="N174" i="1" s="1"/>
  <c r="X174" i="1"/>
  <c r="C150" i="1"/>
  <c r="N150" i="1" s="1"/>
  <c r="X150" i="1"/>
  <c r="C327" i="1"/>
  <c r="X327" i="1"/>
  <c r="C315" i="1"/>
  <c r="X315" i="1"/>
  <c r="C303" i="1"/>
  <c r="X303" i="1"/>
  <c r="C291" i="1"/>
  <c r="X291" i="1"/>
  <c r="C279" i="1"/>
  <c r="X279" i="1"/>
  <c r="C267" i="1"/>
  <c r="X267" i="1"/>
  <c r="C255" i="1"/>
  <c r="X255" i="1"/>
  <c r="C243" i="1"/>
  <c r="X243" i="1"/>
  <c r="C222" i="1"/>
  <c r="N222" i="1" s="1"/>
  <c r="X222" i="1"/>
  <c r="C135" i="1"/>
  <c r="N135" i="1" s="1"/>
  <c r="X135" i="1"/>
  <c r="C110" i="1"/>
  <c r="N110" i="1" s="1"/>
  <c r="X110" i="1"/>
  <c r="C221" i="1"/>
  <c r="N221" i="1" s="1"/>
  <c r="X221" i="1"/>
  <c r="C197" i="1"/>
  <c r="N197" i="1" s="1"/>
  <c r="X197" i="1"/>
  <c r="C173" i="1"/>
  <c r="N173" i="1" s="1"/>
  <c r="X173" i="1"/>
  <c r="C149" i="1"/>
  <c r="N149" i="1" s="1"/>
  <c r="X149" i="1"/>
  <c r="C134" i="1"/>
  <c r="N134" i="1" s="1"/>
  <c r="X134" i="1"/>
  <c r="C220" i="1"/>
  <c r="N220" i="1" s="1"/>
  <c r="X220" i="1"/>
  <c r="C196" i="1"/>
  <c r="N196" i="1" s="1"/>
  <c r="X196" i="1"/>
  <c r="C172" i="1"/>
  <c r="N172" i="1" s="1"/>
  <c r="X172" i="1"/>
  <c r="C148" i="1"/>
  <c r="N148" i="1" s="1"/>
  <c r="X148" i="1"/>
  <c r="C326" i="1"/>
  <c r="N326" i="1" s="1"/>
  <c r="AA326" i="1" s="1"/>
  <c r="X326" i="1"/>
  <c r="C314" i="1"/>
  <c r="X314" i="1"/>
  <c r="C302" i="1"/>
  <c r="N302" i="1" s="1"/>
  <c r="AA302" i="1" s="1"/>
  <c r="X302" i="1"/>
  <c r="C290" i="1"/>
  <c r="N290" i="1" s="1"/>
  <c r="AA290" i="1" s="1"/>
  <c r="X290" i="1"/>
  <c r="C278" i="1"/>
  <c r="X278" i="1"/>
  <c r="C266" i="1"/>
  <c r="X266" i="1"/>
  <c r="C254" i="1"/>
  <c r="X254" i="1"/>
  <c r="C242" i="1"/>
  <c r="N242" i="1" s="1"/>
  <c r="AA242" i="1" s="1"/>
  <c r="X242" i="1"/>
  <c r="C109" i="1"/>
  <c r="N109" i="1" s="1"/>
  <c r="X109" i="1"/>
  <c r="C133" i="1"/>
  <c r="N133" i="1" s="1"/>
  <c r="X133" i="1"/>
  <c r="C108" i="1"/>
  <c r="N108" i="1" s="1"/>
  <c r="X108" i="1"/>
  <c r="C219" i="1"/>
  <c r="N219" i="1" s="1"/>
  <c r="X219" i="1"/>
  <c r="C195" i="1"/>
  <c r="N195" i="1" s="1"/>
  <c r="D195" i="1" s="1"/>
  <c r="Y195" i="1" s="1"/>
  <c r="X195" i="1"/>
  <c r="C171" i="1"/>
  <c r="X171" i="1"/>
  <c r="C147" i="1"/>
  <c r="N147" i="1" s="1"/>
  <c r="X147" i="1"/>
  <c r="C116" i="1"/>
  <c r="N116" i="1" s="1"/>
  <c r="D116" i="1" s="1"/>
  <c r="Y116" i="1" s="1"/>
  <c r="X116" i="1"/>
  <c r="C218" i="1"/>
  <c r="N218" i="1" s="1"/>
  <c r="X218" i="1"/>
  <c r="C170" i="1"/>
  <c r="N170" i="1" s="1"/>
  <c r="X170" i="1"/>
  <c r="C146" i="1"/>
  <c r="N146" i="1" s="1"/>
  <c r="X146" i="1"/>
  <c r="C313" i="1"/>
  <c r="N313" i="1" s="1"/>
  <c r="AA313" i="1" s="1"/>
  <c r="X313" i="1"/>
  <c r="C301" i="1"/>
  <c r="X301" i="1"/>
  <c r="C289" i="1"/>
  <c r="N289" i="1" s="1"/>
  <c r="AA289" i="1" s="1"/>
  <c r="X289" i="1"/>
  <c r="C277" i="1"/>
  <c r="N277" i="1" s="1"/>
  <c r="AA277" i="1" s="1"/>
  <c r="X277" i="1"/>
  <c r="C265" i="1"/>
  <c r="X265" i="1"/>
  <c r="C253" i="1"/>
  <c r="N253" i="1" s="1"/>
  <c r="AA253" i="1" s="1"/>
  <c r="X253" i="1"/>
  <c r="C241" i="1"/>
  <c r="X241" i="1"/>
  <c r="C194" i="1"/>
  <c r="N194" i="1" s="1"/>
  <c r="X194" i="1"/>
  <c r="C325" i="1"/>
  <c r="N325" i="1" s="1"/>
  <c r="AA325" i="1" s="1"/>
  <c r="X325" i="1"/>
  <c r="C131" i="1"/>
  <c r="N131" i="1" s="1"/>
  <c r="D131" i="1" s="1"/>
  <c r="Y131" i="1" s="1"/>
  <c r="X131" i="1"/>
  <c r="C106" i="1"/>
  <c r="N106" i="1" s="1"/>
  <c r="R106" i="1" s="1"/>
  <c r="U106" i="1" s="1"/>
  <c r="X106" i="1"/>
  <c r="C217" i="1"/>
  <c r="N217" i="1" s="1"/>
  <c r="X217" i="1"/>
  <c r="C193" i="1"/>
  <c r="N193" i="1" s="1"/>
  <c r="D193" i="1" s="1"/>
  <c r="Y193" i="1" s="1"/>
  <c r="X193" i="1"/>
  <c r="C169" i="1"/>
  <c r="X169" i="1"/>
  <c r="C145" i="1"/>
  <c r="N145" i="1" s="1"/>
  <c r="X145" i="1"/>
  <c r="C132" i="1"/>
  <c r="N132" i="1" s="1"/>
  <c r="D132" i="1" s="1"/>
  <c r="Y132" i="1" s="1"/>
  <c r="X132" i="1"/>
  <c r="C216" i="1"/>
  <c r="N216" i="1" s="1"/>
  <c r="X216" i="1"/>
  <c r="C192" i="1"/>
  <c r="N192" i="1" s="1"/>
  <c r="X192" i="1"/>
  <c r="C168" i="1"/>
  <c r="N168" i="1" s="1"/>
  <c r="X168" i="1"/>
  <c r="C144" i="1"/>
  <c r="N144" i="1" s="1"/>
  <c r="X144" i="1"/>
  <c r="C324" i="1"/>
  <c r="N324" i="1" s="1"/>
  <c r="AA324" i="1" s="1"/>
  <c r="X324" i="1"/>
  <c r="C312" i="1"/>
  <c r="N312" i="1" s="1"/>
  <c r="AA312" i="1" s="1"/>
  <c r="X312" i="1"/>
  <c r="C300" i="1"/>
  <c r="X300" i="1"/>
  <c r="C288" i="1"/>
  <c r="X288" i="1"/>
  <c r="C276" i="1"/>
  <c r="N276" i="1" s="1"/>
  <c r="AA276" i="1" s="1"/>
  <c r="X276" i="1"/>
  <c r="C264" i="1"/>
  <c r="X264" i="1"/>
  <c r="C252" i="1"/>
  <c r="X252" i="1"/>
  <c r="C240" i="1"/>
  <c r="N240" i="1" s="1"/>
  <c r="AA240" i="1" s="1"/>
  <c r="X240" i="1"/>
  <c r="C129" i="1"/>
  <c r="N129" i="1" s="1"/>
  <c r="X129" i="1"/>
  <c r="C104" i="1"/>
  <c r="N104" i="1" s="1"/>
  <c r="R104" i="1" s="1"/>
  <c r="U104" i="1" s="1"/>
  <c r="X104" i="1"/>
  <c r="C215" i="1"/>
  <c r="X215" i="1"/>
  <c r="C191" i="1"/>
  <c r="N191" i="1" s="1"/>
  <c r="X191" i="1"/>
  <c r="C167" i="1"/>
  <c r="N167" i="1" s="1"/>
  <c r="X167" i="1"/>
  <c r="C143" i="1"/>
  <c r="N143" i="1" s="1"/>
  <c r="X143" i="1"/>
  <c r="C136" i="1"/>
  <c r="N136" i="1" s="1"/>
  <c r="X136" i="1"/>
  <c r="C214" i="1"/>
  <c r="N214" i="1" s="1"/>
  <c r="X214" i="1"/>
  <c r="C190" i="1"/>
  <c r="N190" i="1" s="1"/>
  <c r="D190" i="1" s="1"/>
  <c r="X190" i="1"/>
  <c r="C166" i="1"/>
  <c r="N166" i="1" s="1"/>
  <c r="X166" i="1"/>
  <c r="C142" i="1"/>
  <c r="N142" i="1" s="1"/>
  <c r="X142" i="1"/>
  <c r="C323" i="1"/>
  <c r="X323" i="1"/>
  <c r="C311" i="1"/>
  <c r="N311" i="1" s="1"/>
  <c r="AA311" i="1" s="1"/>
  <c r="X311" i="1"/>
  <c r="C299" i="1"/>
  <c r="N299" i="1" s="1"/>
  <c r="AA299" i="1" s="1"/>
  <c r="X299" i="1"/>
  <c r="C287" i="1"/>
  <c r="X287" i="1"/>
  <c r="C275" i="1"/>
  <c r="N275" i="1" s="1"/>
  <c r="AA275" i="1" s="1"/>
  <c r="X275" i="1"/>
  <c r="C263" i="1"/>
  <c r="N263" i="1" s="1"/>
  <c r="AA263" i="1" s="1"/>
  <c r="X263" i="1"/>
  <c r="C251" i="1"/>
  <c r="N251" i="1" s="1"/>
  <c r="AA251" i="1" s="1"/>
  <c r="X251" i="1"/>
  <c r="C239" i="1"/>
  <c r="X239" i="1"/>
  <c r="C140" i="1"/>
  <c r="N140" i="1" s="1"/>
  <c r="X140" i="1"/>
  <c r="C105" i="1"/>
  <c r="N105" i="1" s="1"/>
  <c r="R105" i="1" s="1"/>
  <c r="U105" i="1" s="1"/>
  <c r="X105" i="1"/>
  <c r="C127" i="1"/>
  <c r="N127" i="1" s="1"/>
  <c r="X127" i="1"/>
  <c r="C102" i="1"/>
  <c r="N102" i="1" s="1"/>
  <c r="X102" i="1"/>
  <c r="C213" i="1"/>
  <c r="N213" i="1" s="1"/>
  <c r="X213" i="1"/>
  <c r="C189" i="1"/>
  <c r="N189" i="1" s="1"/>
  <c r="X189" i="1"/>
  <c r="C165" i="1"/>
  <c r="N165" i="1" s="1"/>
  <c r="X165" i="1"/>
  <c r="C141" i="1"/>
  <c r="N141" i="1" s="1"/>
  <c r="X141" i="1"/>
  <c r="C111" i="1"/>
  <c r="N111" i="1" s="1"/>
  <c r="R111" i="1" s="1"/>
  <c r="U111" i="1" s="1"/>
  <c r="X111" i="1"/>
  <c r="C126" i="1"/>
  <c r="N126" i="1" s="1"/>
  <c r="X126" i="1"/>
  <c r="C212" i="1"/>
  <c r="N212" i="1" s="1"/>
  <c r="X212" i="1"/>
  <c r="C164" i="1"/>
  <c r="N164" i="1" s="1"/>
  <c r="X164" i="1"/>
  <c r="C322" i="1"/>
  <c r="X322" i="1"/>
  <c r="C310" i="1"/>
  <c r="N310" i="1" s="1"/>
  <c r="AA310" i="1" s="1"/>
  <c r="X310" i="1"/>
  <c r="C298" i="1"/>
  <c r="X298" i="1"/>
  <c r="C286" i="1"/>
  <c r="N286" i="1" s="1"/>
  <c r="AA286" i="1" s="1"/>
  <c r="X286" i="1"/>
  <c r="C274" i="1"/>
  <c r="N274" i="1" s="1"/>
  <c r="AA274" i="1" s="1"/>
  <c r="X274" i="1"/>
  <c r="C262" i="1"/>
  <c r="N262" i="1" s="1"/>
  <c r="AA262" i="1" s="1"/>
  <c r="X262" i="1"/>
  <c r="C250" i="1"/>
  <c r="N250" i="1" s="1"/>
  <c r="AA250" i="1" s="1"/>
  <c r="X250" i="1"/>
  <c r="C238" i="1"/>
  <c r="X238" i="1"/>
  <c r="C107" i="1"/>
  <c r="N107" i="1" s="1"/>
  <c r="R107" i="1" s="1"/>
  <c r="U107" i="1" s="1"/>
  <c r="X107" i="1"/>
  <c r="C101" i="1"/>
  <c r="N101" i="1" s="1"/>
  <c r="R101" i="1" s="1"/>
  <c r="U101" i="1" s="1"/>
  <c r="X101" i="1"/>
  <c r="C188" i="1"/>
  <c r="N188" i="1" s="1"/>
  <c r="X188" i="1"/>
  <c r="C334" i="1"/>
  <c r="X334" i="1"/>
  <c r="C125" i="1"/>
  <c r="N125" i="1" s="1"/>
  <c r="D125" i="1" s="1"/>
  <c r="Y125" i="1" s="1"/>
  <c r="X125" i="1"/>
  <c r="C211" i="1"/>
  <c r="N211" i="1" s="1"/>
  <c r="D211" i="1" s="1"/>
  <c r="X211" i="1"/>
  <c r="C187" i="1"/>
  <c r="N187" i="1" s="1"/>
  <c r="X187" i="1"/>
  <c r="C163" i="1"/>
  <c r="N163" i="1" s="1"/>
  <c r="X163" i="1"/>
  <c r="C124" i="1"/>
  <c r="N124" i="1" s="1"/>
  <c r="X124" i="1"/>
  <c r="C210" i="1"/>
  <c r="N210" i="1" s="1"/>
  <c r="X210" i="1"/>
  <c r="C186" i="1"/>
  <c r="N186" i="1" s="1"/>
  <c r="D186" i="1" s="1"/>
  <c r="X186" i="1"/>
  <c r="C162" i="1"/>
  <c r="N162" i="1" s="1"/>
  <c r="X162" i="1"/>
  <c r="C333" i="1"/>
  <c r="N333" i="1" s="1"/>
  <c r="AA333" i="1" s="1"/>
  <c r="X333" i="1"/>
  <c r="C321" i="1"/>
  <c r="N321" i="1" s="1"/>
  <c r="AA321" i="1" s="1"/>
  <c r="X321" i="1"/>
  <c r="C309" i="1"/>
  <c r="N309" i="1" s="1"/>
  <c r="AA309" i="1" s="1"/>
  <c r="X309" i="1"/>
  <c r="C297" i="1"/>
  <c r="X297" i="1"/>
  <c r="C285" i="1"/>
  <c r="N285" i="1" s="1"/>
  <c r="AA285" i="1" s="1"/>
  <c r="X285" i="1"/>
  <c r="C273" i="1"/>
  <c r="N273" i="1" s="1"/>
  <c r="AA273" i="1" s="1"/>
  <c r="X273" i="1"/>
  <c r="C261" i="1"/>
  <c r="X261" i="1"/>
  <c r="C249" i="1"/>
  <c r="N249" i="1" s="1"/>
  <c r="AA249" i="1" s="1"/>
  <c r="X249" i="1"/>
  <c r="C237" i="1"/>
  <c r="N237" i="1" s="1"/>
  <c r="AA237" i="1" s="1"/>
  <c r="X237" i="1"/>
  <c r="C128" i="1"/>
  <c r="N128" i="1" s="1"/>
  <c r="D128" i="1" s="1"/>
  <c r="Y128" i="1" s="1"/>
  <c r="X128" i="1"/>
  <c r="C234" i="1"/>
  <c r="N234" i="1" s="1"/>
  <c r="D234" i="1" s="1"/>
  <c r="X234" i="1"/>
  <c r="C123" i="1"/>
  <c r="N123" i="1" s="1"/>
  <c r="X123" i="1"/>
  <c r="C233" i="1"/>
  <c r="N233" i="1" s="1"/>
  <c r="X233" i="1"/>
  <c r="C209" i="1"/>
  <c r="N209" i="1" s="1"/>
  <c r="X209" i="1"/>
  <c r="C185" i="1"/>
  <c r="N185" i="1" s="1"/>
  <c r="X185" i="1"/>
  <c r="C161" i="1"/>
  <c r="N161" i="1" s="1"/>
  <c r="X161" i="1"/>
  <c r="N322" i="1"/>
  <c r="AA322" i="1" s="1"/>
  <c r="N306" i="1"/>
  <c r="AA306" i="1" s="1"/>
  <c r="N298" i="1"/>
  <c r="AA298" i="1" s="1"/>
  <c r="N282" i="1"/>
  <c r="AA282" i="1" s="1"/>
  <c r="N258" i="1"/>
  <c r="AA258" i="1" s="1"/>
  <c r="N330" i="1"/>
  <c r="AA330" i="1" s="1"/>
  <c r="N314" i="1"/>
  <c r="AA314" i="1" s="1"/>
  <c r="N266" i="1"/>
  <c r="AA266" i="1" s="1"/>
  <c r="N305" i="1"/>
  <c r="AA305" i="1" s="1"/>
  <c r="N265" i="1"/>
  <c r="AA265" i="1" s="1"/>
  <c r="N241" i="1"/>
  <c r="AA241" i="1" s="1"/>
  <c r="N329" i="1"/>
  <c r="AA329" i="1" s="1"/>
  <c r="N297" i="1"/>
  <c r="AA297" i="1" s="1"/>
  <c r="N281" i="1"/>
  <c r="AA281" i="1" s="1"/>
  <c r="N328" i="1"/>
  <c r="AA328" i="1" s="1"/>
  <c r="N296" i="1"/>
  <c r="AA296" i="1" s="1"/>
  <c r="N264" i="1"/>
  <c r="AA264" i="1" s="1"/>
  <c r="N248" i="1"/>
  <c r="AA248" i="1" s="1"/>
  <c r="N320" i="1"/>
  <c r="AA320" i="1" s="1"/>
  <c r="N304" i="1"/>
  <c r="AA304" i="1" s="1"/>
  <c r="N288" i="1"/>
  <c r="AA288" i="1" s="1"/>
  <c r="N272" i="1"/>
  <c r="AA272" i="1" s="1"/>
  <c r="N303" i="1"/>
  <c r="AA303" i="1" s="1"/>
  <c r="N255" i="1"/>
  <c r="AA255" i="1" s="1"/>
  <c r="N247" i="1"/>
  <c r="AA247" i="1" s="1"/>
  <c r="N239" i="1"/>
  <c r="AA239" i="1" s="1"/>
  <c r="N287" i="1"/>
  <c r="AA287" i="1" s="1"/>
  <c r="N279" i="1"/>
  <c r="AA279" i="1" s="1"/>
  <c r="N271" i="1"/>
  <c r="AA271" i="1" s="1"/>
  <c r="N334" i="1"/>
  <c r="AA334" i="1" s="1"/>
  <c r="N318" i="1"/>
  <c r="AA318" i="1" s="1"/>
  <c r="N278" i="1"/>
  <c r="AA278" i="1" s="1"/>
  <c r="N270" i="1"/>
  <c r="AA270" i="1" s="1"/>
  <c r="N254" i="1"/>
  <c r="AA254" i="1" s="1"/>
  <c r="N246" i="1"/>
  <c r="AA246" i="1" s="1"/>
  <c r="N238" i="1"/>
  <c r="AA238" i="1" s="1"/>
  <c r="N295" i="1"/>
  <c r="AA295" i="1" s="1"/>
  <c r="N294" i="1"/>
  <c r="AA294" i="1" s="1"/>
  <c r="N317" i="1"/>
  <c r="AA317" i="1" s="1"/>
  <c r="N301" i="1"/>
  <c r="AA301" i="1" s="1"/>
  <c r="N269" i="1"/>
  <c r="AA269" i="1" s="1"/>
  <c r="N245" i="1"/>
  <c r="AA245" i="1" s="1"/>
  <c r="N327" i="1"/>
  <c r="AA327" i="1" s="1"/>
  <c r="N293" i="1"/>
  <c r="AA293" i="1" s="1"/>
  <c r="N261" i="1"/>
  <c r="AA261" i="1" s="1"/>
  <c r="N332" i="1"/>
  <c r="AA332" i="1" s="1"/>
  <c r="N308" i="1"/>
  <c r="AA308" i="1" s="1"/>
  <c r="N292" i="1"/>
  <c r="AA292" i="1" s="1"/>
  <c r="N268" i="1"/>
  <c r="AA268" i="1" s="1"/>
  <c r="N252" i="1"/>
  <c r="AA252" i="1" s="1"/>
  <c r="N244" i="1"/>
  <c r="AA244" i="1" s="1"/>
  <c r="N236" i="1"/>
  <c r="AA236" i="1" s="1"/>
  <c r="N316" i="1"/>
  <c r="AA316" i="1" s="1"/>
  <c r="N300" i="1"/>
  <c r="AA300" i="1" s="1"/>
  <c r="N284" i="1"/>
  <c r="AA284" i="1" s="1"/>
  <c r="N319" i="1"/>
  <c r="AA319" i="1" s="1"/>
  <c r="N323" i="1"/>
  <c r="AA323" i="1" s="1"/>
  <c r="N307" i="1"/>
  <c r="AA307" i="1" s="1"/>
  <c r="N291" i="1"/>
  <c r="AA291" i="1" s="1"/>
  <c r="N283" i="1"/>
  <c r="AA283" i="1" s="1"/>
  <c r="N267" i="1"/>
  <c r="AA267" i="1" s="1"/>
  <c r="N259" i="1"/>
  <c r="AA259" i="1" s="1"/>
  <c r="N243" i="1"/>
  <c r="AA243" i="1" s="1"/>
  <c r="N235" i="1"/>
  <c r="AA235" i="1" s="1"/>
  <c r="N331" i="1"/>
  <c r="AA331" i="1" s="1"/>
  <c r="N315" i="1"/>
  <c r="AA315" i="1" s="1"/>
  <c r="N169" i="1"/>
  <c r="D169" i="1" s="1"/>
  <c r="Y169" i="1" s="1"/>
  <c r="D231" i="1"/>
  <c r="D161" i="1"/>
  <c r="N171" i="1"/>
  <c r="D171" i="1" s="1"/>
  <c r="Y171" i="1" s="1"/>
  <c r="N215" i="1"/>
  <c r="D215" i="1" s="1"/>
  <c r="Y215" i="1" s="1"/>
  <c r="D223" i="1"/>
  <c r="D155" i="1"/>
  <c r="Y155" i="1" s="1"/>
  <c r="D197" i="1"/>
  <c r="Y197" i="1" s="1"/>
  <c r="D224" i="1"/>
  <c r="P223" i="1"/>
  <c r="P231" i="1"/>
  <c r="D229" i="1"/>
  <c r="D187" i="1"/>
  <c r="D154" i="1"/>
  <c r="D217" i="1"/>
  <c r="D176" i="1"/>
  <c r="D150" i="1"/>
  <c r="D208" i="1"/>
  <c r="D175" i="1"/>
  <c r="D183" i="1"/>
  <c r="D218" i="1"/>
  <c r="D216" i="1"/>
  <c r="D207" i="1"/>
  <c r="D196" i="1"/>
  <c r="D163" i="1"/>
  <c r="D227" i="1"/>
  <c r="D225" i="1"/>
  <c r="D172" i="1"/>
  <c r="P161" i="1"/>
  <c r="D149" i="1"/>
  <c r="D164" i="1"/>
  <c r="D203" i="1"/>
  <c r="D182" i="1"/>
  <c r="D148" i="1"/>
  <c r="D228" i="1"/>
  <c r="D205" i="1"/>
  <c r="D181" i="1"/>
  <c r="D147" i="1"/>
  <c r="D153" i="1"/>
  <c r="D202" i="1"/>
  <c r="D158" i="1"/>
  <c r="D180" i="1"/>
  <c r="D146" i="1"/>
  <c r="D204" i="1"/>
  <c r="D232" i="1"/>
  <c r="D201" i="1"/>
  <c r="D157" i="1"/>
  <c r="D219" i="1"/>
  <c r="D170" i="1"/>
  <c r="D221" i="1"/>
  <c r="D168" i="1"/>
  <c r="D145" i="1"/>
  <c r="D152" i="1"/>
  <c r="D142" i="1"/>
  <c r="P209" i="1"/>
  <c r="D198" i="1"/>
  <c r="D166" i="1"/>
  <c r="D200" i="1"/>
  <c r="D226" i="1"/>
  <c r="D206" i="1"/>
  <c r="D184" i="1"/>
  <c r="D173" i="1"/>
  <c r="D162" i="1"/>
  <c r="D160" i="1"/>
  <c r="D220" i="1"/>
  <c r="D189" i="1"/>
  <c r="D178" i="1"/>
  <c r="D144" i="1"/>
  <c r="D199" i="1"/>
  <c r="D141" i="1"/>
  <c r="D230" i="1"/>
  <c r="D177" i="1"/>
  <c r="D214" i="1"/>
  <c r="D210" i="1"/>
  <c r="D159" i="1"/>
  <c r="D119" i="1"/>
  <c r="Y119" i="1" s="1"/>
  <c r="D123" i="1"/>
  <c r="Y123" i="1" s="1"/>
  <c r="D118" i="1"/>
  <c r="Y118" i="1" s="1"/>
  <c r="D121" i="1"/>
  <c r="Y121" i="1" s="1"/>
  <c r="D117" i="1"/>
  <c r="Y117" i="1" s="1"/>
  <c r="D140" i="1"/>
  <c r="Y140" i="1" s="1"/>
  <c r="D115" i="1"/>
  <c r="Y115" i="1" s="1"/>
  <c r="D138" i="1"/>
  <c r="Y138" i="1" s="1"/>
  <c r="D114" i="1"/>
  <c r="Y114" i="1" s="1"/>
  <c r="D137" i="1"/>
  <c r="Y137" i="1" s="1"/>
  <c r="D113" i="1"/>
  <c r="Y113" i="1" s="1"/>
  <c r="D136" i="1"/>
  <c r="Y136" i="1" s="1"/>
  <c r="D135" i="1"/>
  <c r="Y135" i="1" s="1"/>
  <c r="R110" i="1"/>
  <c r="U110" i="1" s="1"/>
  <c r="D134" i="1"/>
  <c r="Y134" i="1" s="1"/>
  <c r="R109" i="1"/>
  <c r="U109" i="1" s="1"/>
  <c r="D133" i="1"/>
  <c r="Y133" i="1" s="1"/>
  <c r="R108" i="1"/>
  <c r="U108" i="1" s="1"/>
  <c r="D130" i="1"/>
  <c r="Y130" i="1" s="1"/>
  <c r="D129" i="1"/>
  <c r="Y129" i="1" s="1"/>
  <c r="R103" i="1"/>
  <c r="U103" i="1" s="1"/>
  <c r="D122" i="1"/>
  <c r="Y122" i="1" s="1"/>
  <c r="D127" i="1"/>
  <c r="Y127" i="1" s="1"/>
  <c r="R102" i="1"/>
  <c r="U102" i="1" s="1"/>
  <c r="D174" i="1" l="1"/>
  <c r="D191" i="1"/>
  <c r="D194" i="1"/>
  <c r="D151" i="1"/>
  <c r="V151" i="1" s="1"/>
  <c r="D165" i="1"/>
  <c r="V165" i="1" s="1"/>
  <c r="D222" i="1"/>
  <c r="Y222" i="1" s="1"/>
  <c r="D192" i="1"/>
  <c r="Y192" i="1" s="1"/>
  <c r="D156" i="1"/>
  <c r="D120" i="1"/>
  <c r="Y120" i="1" s="1"/>
  <c r="D179" i="1"/>
  <c r="V160" i="1"/>
  <c r="Y160" i="1"/>
  <c r="V146" i="1"/>
  <c r="Y146" i="1"/>
  <c r="V207" i="1"/>
  <c r="Y207" i="1"/>
  <c r="V231" i="1"/>
  <c r="Y231" i="1"/>
  <c r="V162" i="1"/>
  <c r="Y162" i="1"/>
  <c r="V180" i="1"/>
  <c r="Y180" i="1"/>
  <c r="V216" i="1"/>
  <c r="Y216" i="1"/>
  <c r="V234" i="1"/>
  <c r="Y234" i="1"/>
  <c r="V186" i="1"/>
  <c r="Y186" i="1"/>
  <c r="V226" i="1"/>
  <c r="Y226" i="1"/>
  <c r="V192" i="1"/>
  <c r="V208" i="1"/>
  <c r="Y208" i="1"/>
  <c r="V184" i="1"/>
  <c r="Y184" i="1"/>
  <c r="V158" i="1"/>
  <c r="Y158" i="1"/>
  <c r="V183" i="1"/>
  <c r="Y183" i="1"/>
  <c r="V200" i="1"/>
  <c r="Y200" i="1"/>
  <c r="V147" i="1"/>
  <c r="Y147" i="1"/>
  <c r="V176" i="1"/>
  <c r="Y176" i="1"/>
  <c r="V156" i="1"/>
  <c r="Y156" i="1"/>
  <c r="V153" i="1"/>
  <c r="Y153" i="1"/>
  <c r="V150" i="1"/>
  <c r="Y150" i="1"/>
  <c r="V166" i="1"/>
  <c r="Y166" i="1"/>
  <c r="V205" i="1"/>
  <c r="Y205" i="1"/>
  <c r="V154" i="1"/>
  <c r="Y154" i="1"/>
  <c r="V198" i="1"/>
  <c r="Y198" i="1"/>
  <c r="V228" i="1"/>
  <c r="Y228" i="1"/>
  <c r="V187" i="1"/>
  <c r="Y187" i="1"/>
  <c r="V174" i="1"/>
  <c r="Y174" i="1"/>
  <c r="V181" i="1"/>
  <c r="Y181" i="1"/>
  <c r="V217" i="1"/>
  <c r="Y217" i="1"/>
  <c r="D124" i="1"/>
  <c r="Y124" i="1" s="1"/>
  <c r="V148" i="1"/>
  <c r="Y148" i="1"/>
  <c r="V229" i="1"/>
  <c r="Y229" i="1"/>
  <c r="V211" i="1"/>
  <c r="Y211" i="1"/>
  <c r="V190" i="1"/>
  <c r="Y190" i="1"/>
  <c r="V206" i="1"/>
  <c r="Y206" i="1"/>
  <c r="V202" i="1"/>
  <c r="Y202" i="1"/>
  <c r="V175" i="1"/>
  <c r="Y175" i="1"/>
  <c r="V210" i="1"/>
  <c r="Y210" i="1"/>
  <c r="V152" i="1"/>
  <c r="Y152" i="1"/>
  <c r="V203" i="1"/>
  <c r="Y203" i="1"/>
  <c r="D213" i="1"/>
  <c r="V159" i="1"/>
  <c r="Y159" i="1"/>
  <c r="V142" i="1"/>
  <c r="Y142" i="1"/>
  <c r="V182" i="1"/>
  <c r="Y182" i="1"/>
  <c r="V173" i="1"/>
  <c r="Y173" i="1"/>
  <c r="V218" i="1"/>
  <c r="Y218" i="1"/>
  <c r="V177" i="1"/>
  <c r="Y177" i="1"/>
  <c r="V168" i="1"/>
  <c r="Y168" i="1"/>
  <c r="V149" i="1"/>
  <c r="Y149" i="1"/>
  <c r="V224" i="1"/>
  <c r="Y224" i="1"/>
  <c r="V194" i="1"/>
  <c r="Y194" i="1"/>
  <c r="V170" i="1"/>
  <c r="Y170" i="1"/>
  <c r="V225" i="1"/>
  <c r="Y225" i="1"/>
  <c r="V191" i="1"/>
  <c r="Y191" i="1"/>
  <c r="V214" i="1"/>
  <c r="Y214" i="1"/>
  <c r="V145" i="1"/>
  <c r="Y145" i="1"/>
  <c r="V164" i="1"/>
  <c r="Y164" i="1"/>
  <c r="V230" i="1"/>
  <c r="Y230" i="1"/>
  <c r="V179" i="1"/>
  <c r="Y179" i="1"/>
  <c r="V144" i="1"/>
  <c r="Y144" i="1"/>
  <c r="V157" i="1"/>
  <c r="Y157" i="1"/>
  <c r="V141" i="1"/>
  <c r="Y141" i="1"/>
  <c r="V221" i="1"/>
  <c r="Y221" i="1"/>
  <c r="V172" i="1"/>
  <c r="Y172" i="1"/>
  <c r="V199" i="1"/>
  <c r="Y199" i="1"/>
  <c r="V219" i="1"/>
  <c r="Y219" i="1"/>
  <c r="V227" i="1"/>
  <c r="Y227" i="1"/>
  <c r="V223" i="1"/>
  <c r="Y223" i="1"/>
  <c r="V189" i="1"/>
  <c r="Y189" i="1"/>
  <c r="V232" i="1"/>
  <c r="Y232" i="1"/>
  <c r="V163" i="1"/>
  <c r="Y163" i="1"/>
  <c r="V178" i="1"/>
  <c r="Y178" i="1"/>
  <c r="V201" i="1"/>
  <c r="Y201" i="1"/>
  <c r="V220" i="1"/>
  <c r="Y220" i="1"/>
  <c r="V204" i="1"/>
  <c r="Y204" i="1"/>
  <c r="V196" i="1"/>
  <c r="Y196" i="1"/>
  <c r="V161" i="1"/>
  <c r="Y161" i="1"/>
  <c r="F112" i="1"/>
  <c r="D233" i="1"/>
  <c r="D143" i="1"/>
  <c r="D188" i="1"/>
  <c r="D126" i="1"/>
  <c r="Y126" i="1" s="1"/>
  <c r="D167" i="1"/>
  <c r="Y167" i="1" s="1"/>
  <c r="D212" i="1"/>
  <c r="D209" i="1"/>
  <c r="D185" i="1"/>
  <c r="E185" i="1" s="1"/>
  <c r="D235" i="1"/>
  <c r="Y235" i="1" s="1"/>
  <c r="R235" i="1"/>
  <c r="U235" i="1" s="1"/>
  <c r="D261" i="1"/>
  <c r="Y261" i="1" s="1"/>
  <c r="R261" i="1"/>
  <c r="U261" i="1" s="1"/>
  <c r="D302" i="1"/>
  <c r="Y302" i="1" s="1"/>
  <c r="R302" i="1"/>
  <c r="U302" i="1" s="1"/>
  <c r="D257" i="1"/>
  <c r="V257" i="1" s="1"/>
  <c r="R257" i="1"/>
  <c r="U257" i="1" s="1"/>
  <c r="D243" i="1"/>
  <c r="Y243" i="1" s="1"/>
  <c r="R243" i="1"/>
  <c r="U243" i="1" s="1"/>
  <c r="D293" i="1"/>
  <c r="Y293" i="1" s="1"/>
  <c r="R293" i="1"/>
  <c r="U293" i="1" s="1"/>
  <c r="D318" i="1"/>
  <c r="E318" i="1" s="1"/>
  <c r="R318" i="1"/>
  <c r="U318" i="1" s="1"/>
  <c r="D281" i="1"/>
  <c r="R281" i="1"/>
  <c r="U281" i="1" s="1"/>
  <c r="D251" i="1"/>
  <c r="E251" i="1" s="1"/>
  <c r="R251" i="1"/>
  <c r="U251" i="1" s="1"/>
  <c r="D309" i="1"/>
  <c r="R309" i="1"/>
  <c r="U309" i="1" s="1"/>
  <c r="D334" i="1"/>
  <c r="R334" i="1"/>
  <c r="U334" i="1" s="1"/>
  <c r="D297" i="1"/>
  <c r="R297" i="1"/>
  <c r="U297" i="1" s="1"/>
  <c r="D259" i="1"/>
  <c r="Y259" i="1" s="1"/>
  <c r="R259" i="1"/>
  <c r="U259" i="1" s="1"/>
  <c r="D325" i="1"/>
  <c r="Y325" i="1" s="1"/>
  <c r="R325" i="1"/>
  <c r="U325" i="1" s="1"/>
  <c r="D311" i="1"/>
  <c r="Y311" i="1" s="1"/>
  <c r="R311" i="1"/>
  <c r="U311" i="1" s="1"/>
  <c r="D313" i="1"/>
  <c r="R313" i="1"/>
  <c r="U313" i="1" s="1"/>
  <c r="D267" i="1"/>
  <c r="V267" i="1" s="1"/>
  <c r="R267" i="1"/>
  <c r="U267" i="1" s="1"/>
  <c r="D327" i="1"/>
  <c r="Y327" i="1" s="1"/>
  <c r="R327" i="1"/>
  <c r="U327" i="1" s="1"/>
  <c r="D271" i="1"/>
  <c r="R271" i="1"/>
  <c r="U271" i="1" s="1"/>
  <c r="D329" i="1"/>
  <c r="R329" i="1"/>
  <c r="U329" i="1" s="1"/>
  <c r="D283" i="1"/>
  <c r="R283" i="1"/>
  <c r="U283" i="1" s="1"/>
  <c r="D237" i="1"/>
  <c r="R237" i="1"/>
  <c r="U237" i="1" s="1"/>
  <c r="D279" i="1"/>
  <c r="R279" i="1"/>
  <c r="U279" i="1" s="1"/>
  <c r="D241" i="1"/>
  <c r="R241" i="1"/>
  <c r="U241" i="1" s="1"/>
  <c r="D291" i="1"/>
  <c r="Y291" i="1" s="1"/>
  <c r="R291" i="1"/>
  <c r="U291" i="1" s="1"/>
  <c r="D245" i="1"/>
  <c r="Y245" i="1" s="1"/>
  <c r="R245" i="1"/>
  <c r="U245" i="1" s="1"/>
  <c r="D287" i="1"/>
  <c r="Y287" i="1" s="1"/>
  <c r="R287" i="1"/>
  <c r="U287" i="1" s="1"/>
  <c r="D249" i="1"/>
  <c r="R249" i="1"/>
  <c r="U249" i="1" s="1"/>
  <c r="D307" i="1"/>
  <c r="R307" i="1"/>
  <c r="U307" i="1" s="1"/>
  <c r="D253" i="1"/>
  <c r="Y253" i="1" s="1"/>
  <c r="R253" i="1"/>
  <c r="U253" i="1" s="1"/>
  <c r="D239" i="1"/>
  <c r="R239" i="1"/>
  <c r="U239" i="1" s="1"/>
  <c r="D265" i="1"/>
  <c r="R265" i="1"/>
  <c r="U265" i="1" s="1"/>
  <c r="D323" i="1"/>
  <c r="R323" i="1"/>
  <c r="U323" i="1" s="1"/>
  <c r="D269" i="1"/>
  <c r="R269" i="1"/>
  <c r="U269" i="1" s="1"/>
  <c r="D247" i="1"/>
  <c r="Y247" i="1" s="1"/>
  <c r="R247" i="1"/>
  <c r="U247" i="1" s="1"/>
  <c r="D273" i="1"/>
  <c r="R273" i="1"/>
  <c r="U273" i="1" s="1"/>
  <c r="D319" i="1"/>
  <c r="Y319" i="1" s="1"/>
  <c r="R319" i="1"/>
  <c r="U319" i="1" s="1"/>
  <c r="D277" i="1"/>
  <c r="R277" i="1"/>
  <c r="U277" i="1" s="1"/>
  <c r="D255" i="1"/>
  <c r="R255" i="1"/>
  <c r="U255" i="1" s="1"/>
  <c r="D289" i="1"/>
  <c r="R289" i="1"/>
  <c r="U289" i="1" s="1"/>
  <c r="D260" i="1"/>
  <c r="Y260" i="1" s="1"/>
  <c r="R260" i="1"/>
  <c r="U260" i="1" s="1"/>
  <c r="D285" i="1"/>
  <c r="Y285" i="1" s="1"/>
  <c r="R285" i="1"/>
  <c r="U285" i="1" s="1"/>
  <c r="D263" i="1"/>
  <c r="R263" i="1"/>
  <c r="U263" i="1" s="1"/>
  <c r="D305" i="1"/>
  <c r="R305" i="1"/>
  <c r="U305" i="1" s="1"/>
  <c r="D284" i="1"/>
  <c r="R284" i="1"/>
  <c r="U284" i="1" s="1"/>
  <c r="D301" i="1"/>
  <c r="R301" i="1"/>
  <c r="U301" i="1" s="1"/>
  <c r="D303" i="1"/>
  <c r="R303" i="1"/>
  <c r="U303" i="1" s="1"/>
  <c r="D321" i="1"/>
  <c r="R321" i="1"/>
  <c r="U321" i="1" s="1"/>
  <c r="D300" i="1"/>
  <c r="Y300" i="1" s="1"/>
  <c r="R300" i="1"/>
  <c r="U300" i="1" s="1"/>
  <c r="D317" i="1"/>
  <c r="R317" i="1"/>
  <c r="U317" i="1" s="1"/>
  <c r="D256" i="1"/>
  <c r="R256" i="1"/>
  <c r="U256" i="1" s="1"/>
  <c r="D266" i="1"/>
  <c r="R266" i="1"/>
  <c r="U266" i="1" s="1"/>
  <c r="D316" i="1"/>
  <c r="R316" i="1"/>
  <c r="U316" i="1" s="1"/>
  <c r="D262" i="1"/>
  <c r="R262" i="1"/>
  <c r="U262" i="1" s="1"/>
  <c r="D272" i="1"/>
  <c r="R272" i="1"/>
  <c r="U272" i="1" s="1"/>
  <c r="D290" i="1"/>
  <c r="R290" i="1"/>
  <c r="U290" i="1" s="1"/>
  <c r="D324" i="1"/>
  <c r="R324" i="1"/>
  <c r="U324" i="1" s="1"/>
  <c r="D294" i="1"/>
  <c r="R294" i="1"/>
  <c r="U294" i="1" s="1"/>
  <c r="D288" i="1"/>
  <c r="R288" i="1"/>
  <c r="U288" i="1" s="1"/>
  <c r="D314" i="1"/>
  <c r="R314" i="1"/>
  <c r="U314" i="1" s="1"/>
  <c r="D333" i="1"/>
  <c r="Y333" i="1" s="1"/>
  <c r="R333" i="1"/>
  <c r="U333" i="1" s="1"/>
  <c r="D310" i="1"/>
  <c r="R310" i="1"/>
  <c r="U310" i="1" s="1"/>
  <c r="D304" i="1"/>
  <c r="V304" i="1" s="1"/>
  <c r="R304" i="1"/>
  <c r="U304" i="1" s="1"/>
  <c r="D330" i="1"/>
  <c r="R330" i="1"/>
  <c r="U330" i="1" s="1"/>
  <c r="D236" i="1"/>
  <c r="R236" i="1"/>
  <c r="U236" i="1" s="1"/>
  <c r="D326" i="1"/>
  <c r="R326" i="1"/>
  <c r="U326" i="1" s="1"/>
  <c r="D320" i="1"/>
  <c r="R320" i="1"/>
  <c r="U320" i="1" s="1"/>
  <c r="D242" i="1"/>
  <c r="R242" i="1"/>
  <c r="U242" i="1" s="1"/>
  <c r="D244" i="1"/>
  <c r="R244" i="1"/>
  <c r="U244" i="1" s="1"/>
  <c r="D295" i="1"/>
  <c r="R295" i="1"/>
  <c r="U295" i="1" s="1"/>
  <c r="D240" i="1"/>
  <c r="R240" i="1"/>
  <c r="U240" i="1" s="1"/>
  <c r="D250" i="1"/>
  <c r="R250" i="1"/>
  <c r="U250" i="1" s="1"/>
  <c r="D252" i="1"/>
  <c r="R252" i="1"/>
  <c r="U252" i="1" s="1"/>
  <c r="D238" i="1"/>
  <c r="R238" i="1"/>
  <c r="U238" i="1" s="1"/>
  <c r="D248" i="1"/>
  <c r="R248" i="1"/>
  <c r="U248" i="1" s="1"/>
  <c r="D258" i="1"/>
  <c r="R258" i="1"/>
  <c r="U258" i="1" s="1"/>
  <c r="D268" i="1"/>
  <c r="V268" i="1" s="1"/>
  <c r="R268" i="1"/>
  <c r="U268" i="1" s="1"/>
  <c r="D246" i="1"/>
  <c r="R246" i="1"/>
  <c r="U246" i="1" s="1"/>
  <c r="D264" i="1"/>
  <c r="R264" i="1"/>
  <c r="U264" i="1" s="1"/>
  <c r="D274" i="1"/>
  <c r="R274" i="1"/>
  <c r="U274" i="1" s="1"/>
  <c r="D275" i="1"/>
  <c r="R275" i="1"/>
  <c r="U275" i="1" s="1"/>
  <c r="D276" i="1"/>
  <c r="R276" i="1"/>
  <c r="U276" i="1" s="1"/>
  <c r="D254" i="1"/>
  <c r="R254" i="1"/>
  <c r="U254" i="1" s="1"/>
  <c r="D280" i="1"/>
  <c r="R280" i="1"/>
  <c r="U280" i="1" s="1"/>
  <c r="D282" i="1"/>
  <c r="V282" i="1" s="1"/>
  <c r="R282" i="1"/>
  <c r="U282" i="1" s="1"/>
  <c r="D299" i="1"/>
  <c r="R299" i="1"/>
  <c r="U299" i="1" s="1"/>
  <c r="D292" i="1"/>
  <c r="R292" i="1"/>
  <c r="U292" i="1" s="1"/>
  <c r="D270" i="1"/>
  <c r="R270" i="1"/>
  <c r="U270" i="1" s="1"/>
  <c r="D296" i="1"/>
  <c r="R296" i="1"/>
  <c r="U296" i="1" s="1"/>
  <c r="D298" i="1"/>
  <c r="R298" i="1"/>
  <c r="U298" i="1" s="1"/>
  <c r="D315" i="1"/>
  <c r="R315" i="1"/>
  <c r="U315" i="1" s="1"/>
  <c r="D308" i="1"/>
  <c r="R308" i="1"/>
  <c r="U308" i="1" s="1"/>
  <c r="D278" i="1"/>
  <c r="R278" i="1"/>
  <c r="U278" i="1" s="1"/>
  <c r="D312" i="1"/>
  <c r="R312" i="1"/>
  <c r="U312" i="1" s="1"/>
  <c r="D306" i="1"/>
  <c r="R306" i="1"/>
  <c r="U306" i="1" s="1"/>
  <c r="D331" i="1"/>
  <c r="R331" i="1"/>
  <c r="U331" i="1" s="1"/>
  <c r="D332" i="1"/>
  <c r="R332" i="1"/>
  <c r="U332" i="1" s="1"/>
  <c r="D286" i="1"/>
  <c r="R286" i="1"/>
  <c r="U286" i="1" s="1"/>
  <c r="D328" i="1"/>
  <c r="R328" i="1"/>
  <c r="U328" i="1" s="1"/>
  <c r="D322" i="1"/>
  <c r="R322" i="1"/>
  <c r="U322" i="1" s="1"/>
  <c r="E236" i="1"/>
  <c r="P215" i="1"/>
  <c r="V215" i="1"/>
  <c r="V195" i="1"/>
  <c r="P171" i="1"/>
  <c r="V171" i="1"/>
  <c r="V193" i="1"/>
  <c r="P169" i="1"/>
  <c r="V169" i="1"/>
  <c r="V197" i="1"/>
  <c r="P155" i="1"/>
  <c r="V155" i="1"/>
  <c r="P167" i="1"/>
  <c r="E171" i="1"/>
  <c r="E195" i="1"/>
  <c r="E223" i="1"/>
  <c r="E169" i="1"/>
  <c r="E193" i="1"/>
  <c r="P160" i="1"/>
  <c r="P218" i="1"/>
  <c r="P213" i="1"/>
  <c r="P214" i="1"/>
  <c r="P143" i="1"/>
  <c r="P173" i="1"/>
  <c r="P165" i="1"/>
  <c r="P142" i="1"/>
  <c r="P204" i="1"/>
  <c r="P152" i="1"/>
  <c r="P172" i="1"/>
  <c r="P141" i="1"/>
  <c r="P145" i="1"/>
  <c r="P208" i="1"/>
  <c r="P230" i="1"/>
  <c r="P205" i="1"/>
  <c r="P212" i="1"/>
  <c r="P228" i="1"/>
  <c r="P224" i="1"/>
  <c r="P202" i="1"/>
  <c r="P166" i="1"/>
  <c r="P170" i="1"/>
  <c r="P159" i="1"/>
  <c r="P219" i="1"/>
  <c r="P227" i="1"/>
  <c r="P210" i="1"/>
  <c r="P157" i="1"/>
  <c r="P153" i="1"/>
  <c r="P203" i="1"/>
  <c r="P150" i="1"/>
  <c r="E155" i="1"/>
  <c r="P233" i="1"/>
  <c r="P222" i="1"/>
  <c r="P217" i="1"/>
  <c r="P144" i="1"/>
  <c r="P206" i="1"/>
  <c r="P221" i="1"/>
  <c r="P164" i="1"/>
  <c r="P154" i="1"/>
  <c r="P149" i="1"/>
  <c r="P163" i="1"/>
  <c r="P229" i="1"/>
  <c r="E191" i="1"/>
  <c r="P207" i="1"/>
  <c r="P201" i="1"/>
  <c r="E161" i="1"/>
  <c r="P216" i="1"/>
  <c r="P175" i="1"/>
  <c r="E215" i="1"/>
  <c r="E231" i="1"/>
  <c r="F231" i="1" s="1"/>
  <c r="P226" i="1"/>
  <c r="P220" i="1"/>
  <c r="P156" i="1"/>
  <c r="P234" i="1"/>
  <c r="P158" i="1"/>
  <c r="P200" i="1"/>
  <c r="P168" i="1"/>
  <c r="P147" i="1"/>
  <c r="P225" i="1"/>
  <c r="P151" i="1"/>
  <c r="P232" i="1"/>
  <c r="P174" i="1"/>
  <c r="P146" i="1"/>
  <c r="E197" i="1"/>
  <c r="P162" i="1"/>
  <c r="P148" i="1"/>
  <c r="P211" i="1"/>
  <c r="V115" i="1"/>
  <c r="P115" i="1"/>
  <c r="V116" i="1"/>
  <c r="P116" i="1"/>
  <c r="V130" i="1"/>
  <c r="P130" i="1"/>
  <c r="V127" i="1"/>
  <c r="P127" i="1"/>
  <c r="P133" i="1"/>
  <c r="V133" i="1"/>
  <c r="V136" i="1"/>
  <c r="P136" i="1"/>
  <c r="V113" i="1"/>
  <c r="P113" i="1"/>
  <c r="P117" i="1"/>
  <c r="V117" i="1"/>
  <c r="V138" i="1"/>
  <c r="P138" i="1"/>
  <c r="P121" i="1"/>
  <c r="V121" i="1"/>
  <c r="P131" i="1"/>
  <c r="V131" i="1"/>
  <c r="P132" i="1"/>
  <c r="V132" i="1"/>
  <c r="V118" i="1"/>
  <c r="P118" i="1"/>
  <c r="P123" i="1"/>
  <c r="V123" i="1"/>
  <c r="V114" i="1"/>
  <c r="P114" i="1"/>
  <c r="V128" i="1"/>
  <c r="P128" i="1"/>
  <c r="P119" i="1"/>
  <c r="V119" i="1"/>
  <c r="V134" i="1"/>
  <c r="P134" i="1"/>
  <c r="V129" i="1"/>
  <c r="P129" i="1"/>
  <c r="V135" i="1"/>
  <c r="P135" i="1"/>
  <c r="P120" i="1"/>
  <c r="V120" i="1"/>
  <c r="V137" i="1"/>
  <c r="P137" i="1"/>
  <c r="P122" i="1"/>
  <c r="V122" i="1"/>
  <c r="P125" i="1"/>
  <c r="V125" i="1"/>
  <c r="P124" i="1"/>
  <c r="V124" i="1"/>
  <c r="D104" i="1"/>
  <c r="Y104" i="1" s="1"/>
  <c r="D111" i="1"/>
  <c r="Y111" i="1" s="1"/>
  <c r="P126" i="1"/>
  <c r="D102" i="1"/>
  <c r="Y102" i="1" s="1"/>
  <c r="D105" i="1"/>
  <c r="Y105" i="1" s="1"/>
  <c r="D108" i="1"/>
  <c r="Y108" i="1" s="1"/>
  <c r="V140" i="1"/>
  <c r="P140" i="1"/>
  <c r="D106" i="1"/>
  <c r="Y106" i="1" s="1"/>
  <c r="D109" i="1"/>
  <c r="Y109" i="1" s="1"/>
  <c r="D103" i="1"/>
  <c r="Y103" i="1" s="1"/>
  <c r="D107" i="1"/>
  <c r="Y107" i="1" s="1"/>
  <c r="D110" i="1"/>
  <c r="Y110" i="1" s="1"/>
  <c r="V139" i="1"/>
  <c r="P139" i="1"/>
  <c r="D101" i="1"/>
  <c r="Y101" i="1" s="1"/>
  <c r="C3" i="1"/>
  <c r="C4" i="1"/>
  <c r="N4" i="1" s="1"/>
  <c r="C5" i="1"/>
  <c r="N5" i="1" s="1"/>
  <c r="C6" i="1"/>
  <c r="N6" i="1" s="1"/>
  <c r="C7" i="1"/>
  <c r="N7" i="1" s="1"/>
  <c r="C8" i="1"/>
  <c r="N8" i="1" s="1"/>
  <c r="D8" i="1" s="1"/>
  <c r="Y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  <c r="C51" i="1"/>
  <c r="N51" i="1" s="1"/>
  <c r="C52" i="1"/>
  <c r="N52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61" i="1"/>
  <c r="N61" i="1" s="1"/>
  <c r="C62" i="1"/>
  <c r="N62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73" i="1"/>
  <c r="N7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85" i="1"/>
  <c r="N85" i="1" s="1"/>
  <c r="C86" i="1"/>
  <c r="N86" i="1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98" i="1"/>
  <c r="N98" i="1" s="1"/>
  <c r="C99" i="1"/>
  <c r="N99" i="1" s="1"/>
  <c r="C100" i="1"/>
  <c r="N100" i="1" s="1"/>
  <c r="V222" i="1" l="1"/>
  <c r="Y151" i="1"/>
  <c r="Y165" i="1"/>
  <c r="F223" i="1"/>
  <c r="G223" i="1" s="1"/>
  <c r="G231" i="1"/>
  <c r="E261" i="1"/>
  <c r="F161" i="1"/>
  <c r="E325" i="1"/>
  <c r="V243" i="1"/>
  <c r="V247" i="1"/>
  <c r="E260" i="1"/>
  <c r="E302" i="1"/>
  <c r="V126" i="1"/>
  <c r="E327" i="1"/>
  <c r="W112" i="1"/>
  <c r="G112" i="1"/>
  <c r="G161" i="1"/>
  <c r="V293" i="1"/>
  <c r="V235" i="1"/>
  <c r="D55" i="1"/>
  <c r="Y55" i="1" s="1"/>
  <c r="V291" i="1"/>
  <c r="E331" i="1"/>
  <c r="Y331" i="1"/>
  <c r="V280" i="1"/>
  <c r="Y280" i="1"/>
  <c r="E250" i="1"/>
  <c r="Y250" i="1"/>
  <c r="E314" i="1"/>
  <c r="Y314" i="1"/>
  <c r="V321" i="1"/>
  <c r="Y321" i="1"/>
  <c r="V273" i="1"/>
  <c r="Y273" i="1"/>
  <c r="E241" i="1"/>
  <c r="Y241" i="1"/>
  <c r="V297" i="1"/>
  <c r="Y297" i="1"/>
  <c r="V209" i="1"/>
  <c r="Y209" i="1"/>
  <c r="V167" i="1"/>
  <c r="V319" i="1"/>
  <c r="E291" i="1"/>
  <c r="V212" i="1"/>
  <c r="Y212" i="1"/>
  <c r="E319" i="1"/>
  <c r="E306" i="1"/>
  <c r="Y306" i="1"/>
  <c r="V254" i="1"/>
  <c r="Y254" i="1"/>
  <c r="E240" i="1"/>
  <c r="Y240" i="1"/>
  <c r="E288" i="1"/>
  <c r="Y288" i="1"/>
  <c r="E303" i="1"/>
  <c r="Y303" i="1"/>
  <c r="E279" i="1"/>
  <c r="Y279" i="1"/>
  <c r="E334" i="1"/>
  <c r="Y334" i="1"/>
  <c r="E311" i="1"/>
  <c r="V261" i="1"/>
  <c r="V311" i="1"/>
  <c r="V312" i="1"/>
  <c r="Y312" i="1"/>
  <c r="E276" i="1"/>
  <c r="Y276" i="1"/>
  <c r="E295" i="1"/>
  <c r="Y295" i="1"/>
  <c r="E294" i="1"/>
  <c r="Y294" i="1"/>
  <c r="V301" i="1"/>
  <c r="Y301" i="1"/>
  <c r="E269" i="1"/>
  <c r="Y269" i="1"/>
  <c r="V237" i="1"/>
  <c r="Y237" i="1"/>
  <c r="V309" i="1"/>
  <c r="Y309" i="1"/>
  <c r="V188" i="1"/>
  <c r="Y188" i="1"/>
  <c r="V253" i="1"/>
  <c r="V259" i="1"/>
  <c r="V143" i="1"/>
  <c r="Y143" i="1"/>
  <c r="E167" i="1"/>
  <c r="F167" i="1" s="1"/>
  <c r="G167" i="1" s="1"/>
  <c r="E253" i="1"/>
  <c r="E259" i="1"/>
  <c r="F259" i="1" s="1"/>
  <c r="G259" i="1" s="1"/>
  <c r="V278" i="1"/>
  <c r="Y278" i="1"/>
  <c r="V275" i="1"/>
  <c r="Y275" i="1"/>
  <c r="V244" i="1"/>
  <c r="Y244" i="1"/>
  <c r="E324" i="1"/>
  <c r="Y324" i="1"/>
  <c r="V284" i="1"/>
  <c r="Y284" i="1"/>
  <c r="E323" i="1"/>
  <c r="Y323" i="1"/>
  <c r="E283" i="1"/>
  <c r="Y283" i="1"/>
  <c r="V251" i="1"/>
  <c r="F251" i="1" s="1"/>
  <c r="Y251" i="1"/>
  <c r="V233" i="1"/>
  <c r="Y233" i="1"/>
  <c r="V245" i="1"/>
  <c r="E245" i="1"/>
  <c r="F245" i="1" s="1"/>
  <c r="G245" i="1" s="1"/>
  <c r="E308" i="1"/>
  <c r="Y308" i="1"/>
  <c r="V274" i="1"/>
  <c r="Y274" i="1"/>
  <c r="V242" i="1"/>
  <c r="Y242" i="1"/>
  <c r="V290" i="1"/>
  <c r="Y290" i="1"/>
  <c r="E305" i="1"/>
  <c r="Y305" i="1"/>
  <c r="E265" i="1"/>
  <c r="Y265" i="1"/>
  <c r="E329" i="1"/>
  <c r="Y329" i="1"/>
  <c r="E281" i="1"/>
  <c r="Y281" i="1"/>
  <c r="V300" i="1"/>
  <c r="E243" i="1"/>
  <c r="F243" i="1" s="1"/>
  <c r="G243" i="1" s="1"/>
  <c r="E300" i="1"/>
  <c r="E315" i="1"/>
  <c r="Y315" i="1"/>
  <c r="V264" i="1"/>
  <c r="Y264" i="1"/>
  <c r="V320" i="1"/>
  <c r="Y320" i="1"/>
  <c r="E272" i="1"/>
  <c r="Y272" i="1"/>
  <c r="V263" i="1"/>
  <c r="Y263" i="1"/>
  <c r="V239" i="1"/>
  <c r="Y239" i="1"/>
  <c r="V271" i="1"/>
  <c r="Y271" i="1"/>
  <c r="V318" i="1"/>
  <c r="F318" i="1" s="1"/>
  <c r="Y318" i="1"/>
  <c r="E235" i="1"/>
  <c r="F235" i="1" s="1"/>
  <c r="G235" i="1" s="1"/>
  <c r="V298" i="1"/>
  <c r="Y298" i="1"/>
  <c r="E246" i="1"/>
  <c r="Y246" i="1"/>
  <c r="E326" i="1"/>
  <c r="Y326" i="1"/>
  <c r="E262" i="1"/>
  <c r="Y262" i="1"/>
  <c r="V260" i="1"/>
  <c r="F260" i="1" s="1"/>
  <c r="G260" i="1" s="1"/>
  <c r="E287" i="1"/>
  <c r="E285" i="1"/>
  <c r="V287" i="1"/>
  <c r="E296" i="1"/>
  <c r="Y296" i="1"/>
  <c r="E268" i="1"/>
  <c r="F268" i="1" s="1"/>
  <c r="Y268" i="1"/>
  <c r="V236" i="1"/>
  <c r="F236" i="1" s="1"/>
  <c r="Y236" i="1"/>
  <c r="V316" i="1"/>
  <c r="Y316" i="1"/>
  <c r="E307" i="1"/>
  <c r="Y307" i="1"/>
  <c r="E267" i="1"/>
  <c r="F267" i="1" s="1"/>
  <c r="Y267" i="1"/>
  <c r="V213" i="1"/>
  <c r="Y213" i="1"/>
  <c r="V285" i="1"/>
  <c r="V302" i="1"/>
  <c r="F302" i="1" s="1"/>
  <c r="G302" i="1" s="1"/>
  <c r="E322" i="1"/>
  <c r="Y322" i="1"/>
  <c r="E270" i="1"/>
  <c r="Y270" i="1"/>
  <c r="E258" i="1"/>
  <c r="Y258" i="1"/>
  <c r="V330" i="1"/>
  <c r="Y330" i="1"/>
  <c r="E266" i="1"/>
  <c r="Y266" i="1"/>
  <c r="E289" i="1"/>
  <c r="Y289" i="1"/>
  <c r="E249" i="1"/>
  <c r="Y249" i="1"/>
  <c r="E313" i="1"/>
  <c r="Y313" i="1"/>
  <c r="E257" i="1"/>
  <c r="F257" i="1" s="1"/>
  <c r="Y257" i="1"/>
  <c r="E247" i="1"/>
  <c r="F247" i="1" s="1"/>
  <c r="G247" i="1" s="1"/>
  <c r="V327" i="1"/>
  <c r="F327" i="1" s="1"/>
  <c r="G327" i="1" s="1"/>
  <c r="E328" i="1"/>
  <c r="Y328" i="1"/>
  <c r="E292" i="1"/>
  <c r="Y292" i="1"/>
  <c r="E248" i="1"/>
  <c r="Y248" i="1"/>
  <c r="E304" i="1"/>
  <c r="Y304" i="1"/>
  <c r="E256" i="1"/>
  <c r="Y256" i="1"/>
  <c r="E255" i="1"/>
  <c r="Y255" i="1"/>
  <c r="E209" i="1"/>
  <c r="F209" i="1" s="1"/>
  <c r="E333" i="1"/>
  <c r="V325" i="1"/>
  <c r="F325" i="1" s="1"/>
  <c r="G325" i="1" s="1"/>
  <c r="V333" i="1"/>
  <c r="V286" i="1"/>
  <c r="Y286" i="1"/>
  <c r="V299" i="1"/>
  <c r="Y299" i="1"/>
  <c r="E238" i="1"/>
  <c r="Y238" i="1"/>
  <c r="E310" i="1"/>
  <c r="Y310" i="1"/>
  <c r="E317" i="1"/>
  <c r="Y317" i="1"/>
  <c r="V277" i="1"/>
  <c r="Y277" i="1"/>
  <c r="V326" i="1"/>
  <c r="E277" i="1"/>
  <c r="F277" i="1" s="1"/>
  <c r="E332" i="1"/>
  <c r="Y332" i="1"/>
  <c r="E282" i="1"/>
  <c r="F282" i="1" s="1"/>
  <c r="Y282" i="1"/>
  <c r="E252" i="1"/>
  <c r="Y252" i="1"/>
  <c r="F191" i="1"/>
  <c r="E316" i="1"/>
  <c r="F316" i="1" s="1"/>
  <c r="E293" i="1"/>
  <c r="F293" i="1" s="1"/>
  <c r="G293" i="1" s="1"/>
  <c r="V185" i="1"/>
  <c r="F185" i="1" s="1"/>
  <c r="Y185" i="1"/>
  <c r="V292" i="1"/>
  <c r="F292" i="1" s="1"/>
  <c r="E271" i="1"/>
  <c r="V307" i="1"/>
  <c r="V269" i="1"/>
  <c r="F269" i="1" s="1"/>
  <c r="G269" i="1" s="1"/>
  <c r="V323" i="1"/>
  <c r="F323" i="1" s="1"/>
  <c r="E278" i="1"/>
  <c r="F278" i="1" s="1"/>
  <c r="G278" i="1" s="1"/>
  <c r="E309" i="1"/>
  <c r="E237" i="1"/>
  <c r="E244" i="1"/>
  <c r="E284" i="1"/>
  <c r="V283" i="1"/>
  <c r="V296" i="1"/>
  <c r="V324" i="1"/>
  <c r="V238" i="1"/>
  <c r="V328" i="1"/>
  <c r="F328" i="1" s="1"/>
  <c r="V249" i="1"/>
  <c r="V248" i="1"/>
  <c r="V322" i="1"/>
  <c r="D67" i="1"/>
  <c r="Y67" i="1" s="1"/>
  <c r="V255" i="1"/>
  <c r="F255" i="1" s="1"/>
  <c r="V329" i="1"/>
  <c r="V281" i="1"/>
  <c r="V317" i="1"/>
  <c r="F317" i="1" s="1"/>
  <c r="V289" i="1"/>
  <c r="E298" i="1"/>
  <c r="F298" i="1" s="1"/>
  <c r="V256" i="1"/>
  <c r="V262" i="1"/>
  <c r="F262" i="1" s="1"/>
  <c r="V258" i="1"/>
  <c r="E299" i="1"/>
  <c r="F299" i="1" s="1"/>
  <c r="V295" i="1"/>
  <c r="V313" i="1"/>
  <c r="F313" i="1" s="1"/>
  <c r="V266" i="1"/>
  <c r="V252" i="1"/>
  <c r="F252" i="1" s="1"/>
  <c r="E330" i="1"/>
  <c r="V270" i="1"/>
  <c r="F270" i="1" s="1"/>
  <c r="V310" i="1"/>
  <c r="V279" i="1"/>
  <c r="F279" i="1" s="1"/>
  <c r="E274" i="1"/>
  <c r="V306" i="1"/>
  <c r="F306" i="1" s="1"/>
  <c r="G306" i="1" s="1"/>
  <c r="E264" i="1"/>
  <c r="E301" i="1"/>
  <c r="V288" i="1"/>
  <c r="V334" i="1"/>
  <c r="F334" i="1" s="1"/>
  <c r="G334" i="1" s="1"/>
  <c r="V303" i="1"/>
  <c r="F303" i="1" s="1"/>
  <c r="E286" i="1"/>
  <c r="E290" i="1"/>
  <c r="F290" i="1" s="1"/>
  <c r="V265" i="1"/>
  <c r="F265" i="1" s="1"/>
  <c r="E254" i="1"/>
  <c r="F254" i="1" s="1"/>
  <c r="G254" i="1" s="1"/>
  <c r="V332" i="1"/>
  <c r="E312" i="1"/>
  <c r="F261" i="1"/>
  <c r="E242" i="1"/>
  <c r="F242" i="1" s="1"/>
  <c r="G242" i="1" s="1"/>
  <c r="E320" i="1"/>
  <c r="F320" i="1" s="1"/>
  <c r="G320" i="1" s="1"/>
  <c r="V276" i="1"/>
  <c r="F276" i="1" s="1"/>
  <c r="G276" i="1" s="1"/>
  <c r="V246" i="1"/>
  <c r="F246" i="1" s="1"/>
  <c r="V315" i="1"/>
  <c r="V308" i="1"/>
  <c r="F308" i="1" s="1"/>
  <c r="V250" i="1"/>
  <c r="F250" i="1" s="1"/>
  <c r="V331" i="1"/>
  <c r="F331" i="1" s="1"/>
  <c r="G331" i="1" s="1"/>
  <c r="V314" i="1"/>
  <c r="F314" i="1" s="1"/>
  <c r="G314" i="1" s="1"/>
  <c r="E321" i="1"/>
  <c r="F321" i="1" s="1"/>
  <c r="E297" i="1"/>
  <c r="F297" i="1" s="1"/>
  <c r="E280" i="1"/>
  <c r="F280" i="1" s="1"/>
  <c r="V240" i="1"/>
  <c r="F240" i="1" s="1"/>
  <c r="V305" i="1"/>
  <c r="E263" i="1"/>
  <c r="V272" i="1"/>
  <c r="F272" i="1" s="1"/>
  <c r="G272" i="1" s="1"/>
  <c r="V294" i="1"/>
  <c r="F294" i="1" s="1"/>
  <c r="E239" i="1"/>
  <c r="V241" i="1"/>
  <c r="F241" i="1" s="1"/>
  <c r="E273" i="1"/>
  <c r="F273" i="1" s="1"/>
  <c r="G273" i="1" s="1"/>
  <c r="E275" i="1"/>
  <c r="F275" i="1" s="1"/>
  <c r="G275" i="1" s="1"/>
  <c r="F304" i="1"/>
  <c r="W161" i="1"/>
  <c r="W223" i="1"/>
  <c r="W231" i="1"/>
  <c r="F291" i="1"/>
  <c r="G291" i="1" s="1"/>
  <c r="F319" i="1"/>
  <c r="G319" i="1" s="1"/>
  <c r="F285" i="1"/>
  <c r="G285" i="1" s="1"/>
  <c r="F169" i="1"/>
  <c r="G169" i="1" s="1"/>
  <c r="F215" i="1"/>
  <c r="G215" i="1" s="1"/>
  <c r="F197" i="1"/>
  <c r="G197" i="1" s="1"/>
  <c r="F155" i="1"/>
  <c r="G155" i="1" s="1"/>
  <c r="F193" i="1"/>
  <c r="G193" i="1" s="1"/>
  <c r="F195" i="1"/>
  <c r="G195" i="1" s="1"/>
  <c r="F171" i="1"/>
  <c r="G171" i="1" s="1"/>
  <c r="N3" i="1"/>
  <c r="R3" i="1" s="1"/>
  <c r="E211" i="1"/>
  <c r="F211" i="1" s="1"/>
  <c r="G211" i="1" s="1"/>
  <c r="E147" i="1"/>
  <c r="F147" i="1" s="1"/>
  <c r="G147" i="1" s="1"/>
  <c r="E182" i="1"/>
  <c r="F182" i="1" s="1"/>
  <c r="G182" i="1" s="1"/>
  <c r="E148" i="1"/>
  <c r="F148" i="1" s="1"/>
  <c r="G148" i="1" s="1"/>
  <c r="E190" i="1"/>
  <c r="F190" i="1" s="1"/>
  <c r="G190" i="1" s="1"/>
  <c r="E221" i="1"/>
  <c r="F221" i="1" s="1"/>
  <c r="G221" i="1" s="1"/>
  <c r="E168" i="1"/>
  <c r="F168" i="1" s="1"/>
  <c r="G168" i="1" s="1"/>
  <c r="E222" i="1"/>
  <c r="F222" i="1" s="1"/>
  <c r="G222" i="1" s="1"/>
  <c r="E154" i="1"/>
  <c r="F154" i="1" s="1"/>
  <c r="G154" i="1" s="1"/>
  <c r="E198" i="1"/>
  <c r="F198" i="1" s="1"/>
  <c r="G198" i="1" s="1"/>
  <c r="E163" i="1"/>
  <c r="F163" i="1" s="1"/>
  <c r="G163" i="1" s="1"/>
  <c r="E164" i="1"/>
  <c r="F164" i="1" s="1"/>
  <c r="G164" i="1" s="1"/>
  <c r="E233" i="1"/>
  <c r="F233" i="1" s="1"/>
  <c r="E162" i="1"/>
  <c r="F162" i="1" s="1"/>
  <c r="G162" i="1" s="1"/>
  <c r="E206" i="1"/>
  <c r="F206" i="1" s="1"/>
  <c r="G206" i="1" s="1"/>
  <c r="E179" i="1"/>
  <c r="F179" i="1" s="1"/>
  <c r="G179" i="1" s="1"/>
  <c r="E225" i="1"/>
  <c r="F225" i="1" s="1"/>
  <c r="G225" i="1" s="1"/>
  <c r="E187" i="1"/>
  <c r="F187" i="1" s="1"/>
  <c r="G187" i="1" s="1"/>
  <c r="E144" i="1"/>
  <c r="F144" i="1" s="1"/>
  <c r="G144" i="1" s="1"/>
  <c r="E217" i="1"/>
  <c r="F217" i="1" s="1"/>
  <c r="G217" i="1" s="1"/>
  <c r="E149" i="1"/>
  <c r="F149" i="1" s="1"/>
  <c r="G149" i="1" s="1"/>
  <c r="E176" i="1"/>
  <c r="F176" i="1" s="1"/>
  <c r="G176" i="1" s="1"/>
  <c r="E156" i="1"/>
  <c r="F156" i="1" s="1"/>
  <c r="G156" i="1" s="1"/>
  <c r="E157" i="1"/>
  <c r="F157" i="1" s="1"/>
  <c r="G157" i="1" s="1"/>
  <c r="E202" i="1"/>
  <c r="F202" i="1" s="1"/>
  <c r="G202" i="1" s="1"/>
  <c r="E228" i="1"/>
  <c r="F228" i="1" s="1"/>
  <c r="G228" i="1" s="1"/>
  <c r="E142" i="1"/>
  <c r="F142" i="1" s="1"/>
  <c r="G142" i="1" s="1"/>
  <c r="E150" i="1"/>
  <c r="F150" i="1" s="1"/>
  <c r="G150" i="1" s="1"/>
  <c r="E210" i="1"/>
  <c r="F210" i="1" s="1"/>
  <c r="G210" i="1" s="1"/>
  <c r="E196" i="1"/>
  <c r="F196" i="1" s="1"/>
  <c r="G196" i="1" s="1"/>
  <c r="E183" i="1"/>
  <c r="F183" i="1" s="1"/>
  <c r="G183" i="1" s="1"/>
  <c r="E151" i="1"/>
  <c r="F151" i="1" s="1"/>
  <c r="G151" i="1" s="1"/>
  <c r="E188" i="1"/>
  <c r="E172" i="1"/>
  <c r="F172" i="1" s="1"/>
  <c r="G172" i="1" s="1"/>
  <c r="E175" i="1"/>
  <c r="F175" i="1" s="1"/>
  <c r="G175" i="1" s="1"/>
  <c r="E201" i="1"/>
  <c r="F201" i="1" s="1"/>
  <c r="G201" i="1" s="1"/>
  <c r="E203" i="1"/>
  <c r="F203" i="1" s="1"/>
  <c r="G203" i="1" s="1"/>
  <c r="E181" i="1"/>
  <c r="F181" i="1" s="1"/>
  <c r="G181" i="1" s="1"/>
  <c r="E200" i="1"/>
  <c r="F200" i="1" s="1"/>
  <c r="G200" i="1" s="1"/>
  <c r="E177" i="1"/>
  <c r="F177" i="1" s="1"/>
  <c r="G177" i="1" s="1"/>
  <c r="E216" i="1"/>
  <c r="F216" i="1" s="1"/>
  <c r="G216" i="1" s="1"/>
  <c r="E227" i="1"/>
  <c r="F227" i="1" s="1"/>
  <c r="G227" i="1" s="1"/>
  <c r="E224" i="1"/>
  <c r="F224" i="1" s="1"/>
  <c r="G224" i="1" s="1"/>
  <c r="E212" i="1"/>
  <c r="F212" i="1" s="1"/>
  <c r="G212" i="1" s="1"/>
  <c r="E184" i="1"/>
  <c r="F184" i="1" s="1"/>
  <c r="G184" i="1" s="1"/>
  <c r="E220" i="1"/>
  <c r="F220" i="1" s="1"/>
  <c r="G220" i="1" s="1"/>
  <c r="E192" i="1"/>
  <c r="F192" i="1" s="1"/>
  <c r="G192" i="1" s="1"/>
  <c r="E180" i="1"/>
  <c r="F180" i="1" s="1"/>
  <c r="G180" i="1" s="1"/>
  <c r="E219" i="1"/>
  <c r="F219" i="1" s="1"/>
  <c r="G219" i="1" s="1"/>
  <c r="E205" i="1"/>
  <c r="F205" i="1" s="1"/>
  <c r="G205" i="1" s="1"/>
  <c r="E214" i="1"/>
  <c r="F214" i="1" s="1"/>
  <c r="G214" i="1" s="1"/>
  <c r="E158" i="1"/>
  <c r="F158" i="1" s="1"/>
  <c r="G158" i="1" s="1"/>
  <c r="E207" i="1"/>
  <c r="F207" i="1" s="1"/>
  <c r="G207" i="1" s="1"/>
  <c r="E194" i="1"/>
  <c r="F194" i="1" s="1"/>
  <c r="G194" i="1" s="1"/>
  <c r="E159" i="1"/>
  <c r="F159" i="1" s="1"/>
  <c r="G159" i="1" s="1"/>
  <c r="E178" i="1"/>
  <c r="F178" i="1" s="1"/>
  <c r="G178" i="1" s="1"/>
  <c r="E230" i="1"/>
  <c r="F230" i="1" s="1"/>
  <c r="G230" i="1" s="1"/>
  <c r="E165" i="1"/>
  <c r="F165" i="1" s="1"/>
  <c r="G165" i="1" s="1"/>
  <c r="E213" i="1"/>
  <c r="E146" i="1"/>
  <c r="F146" i="1" s="1"/>
  <c r="G146" i="1" s="1"/>
  <c r="E234" i="1"/>
  <c r="F234" i="1" s="1"/>
  <c r="G234" i="1" s="1"/>
  <c r="E153" i="1"/>
  <c r="F153" i="1" s="1"/>
  <c r="G153" i="1" s="1"/>
  <c r="E186" i="1"/>
  <c r="F186" i="1" s="1"/>
  <c r="G186" i="1" s="1"/>
  <c r="E208" i="1"/>
  <c r="F208" i="1" s="1"/>
  <c r="G208" i="1" s="1"/>
  <c r="E218" i="1"/>
  <c r="F218" i="1" s="1"/>
  <c r="G218" i="1" s="1"/>
  <c r="E174" i="1"/>
  <c r="F174" i="1" s="1"/>
  <c r="G174" i="1" s="1"/>
  <c r="E226" i="1"/>
  <c r="F226" i="1" s="1"/>
  <c r="G226" i="1" s="1"/>
  <c r="E189" i="1"/>
  <c r="F189" i="1" s="1"/>
  <c r="G189" i="1" s="1"/>
  <c r="E229" i="1"/>
  <c r="F229" i="1" s="1"/>
  <c r="G229" i="1" s="1"/>
  <c r="E199" i="1"/>
  <c r="F199" i="1" s="1"/>
  <c r="G199" i="1" s="1"/>
  <c r="E152" i="1"/>
  <c r="F152" i="1" s="1"/>
  <c r="G152" i="1" s="1"/>
  <c r="E173" i="1"/>
  <c r="F173" i="1" s="1"/>
  <c r="G173" i="1" s="1"/>
  <c r="E170" i="1"/>
  <c r="F170" i="1" s="1"/>
  <c r="G170" i="1" s="1"/>
  <c r="E145" i="1"/>
  <c r="F145" i="1" s="1"/>
  <c r="G145" i="1" s="1"/>
  <c r="E143" i="1"/>
  <c r="E160" i="1"/>
  <c r="F160" i="1" s="1"/>
  <c r="G160" i="1" s="1"/>
  <c r="E232" i="1"/>
  <c r="F232" i="1" s="1"/>
  <c r="G232" i="1" s="1"/>
  <c r="E166" i="1"/>
  <c r="F166" i="1" s="1"/>
  <c r="G166" i="1" s="1"/>
  <c r="E141" i="1"/>
  <c r="F141" i="1" s="1"/>
  <c r="G141" i="1" s="1"/>
  <c r="E204" i="1"/>
  <c r="F204" i="1" s="1"/>
  <c r="G204" i="1" s="1"/>
  <c r="E134" i="1"/>
  <c r="F134" i="1" s="1"/>
  <c r="G134" i="1" s="1"/>
  <c r="E119" i="1"/>
  <c r="F119" i="1" s="1"/>
  <c r="G119" i="1" s="1"/>
  <c r="E122" i="1"/>
  <c r="F122" i="1" s="1"/>
  <c r="G122" i="1" s="1"/>
  <c r="E123" i="1"/>
  <c r="F123" i="1" s="1"/>
  <c r="G123" i="1" s="1"/>
  <c r="E138" i="1"/>
  <c r="F138" i="1" s="1"/>
  <c r="G138" i="1" s="1"/>
  <c r="V8" i="1"/>
  <c r="E118" i="1"/>
  <c r="F118" i="1" s="1"/>
  <c r="G118" i="1" s="1"/>
  <c r="E114" i="1"/>
  <c r="F114" i="1" s="1"/>
  <c r="G114" i="1" s="1"/>
  <c r="E121" i="1"/>
  <c r="F121" i="1" s="1"/>
  <c r="G121" i="1" s="1"/>
  <c r="E131" i="1"/>
  <c r="F131" i="1" s="1"/>
  <c r="G131" i="1" s="1"/>
  <c r="E133" i="1"/>
  <c r="F133" i="1" s="1"/>
  <c r="G133" i="1" s="1"/>
  <c r="E127" i="1"/>
  <c r="F127" i="1" s="1"/>
  <c r="G127" i="1" s="1"/>
  <c r="E125" i="1"/>
  <c r="F125" i="1" s="1"/>
  <c r="G125" i="1" s="1"/>
  <c r="E137" i="1"/>
  <c r="F137" i="1" s="1"/>
  <c r="G137" i="1" s="1"/>
  <c r="E117" i="1"/>
  <c r="F117" i="1" s="1"/>
  <c r="G117" i="1" s="1"/>
  <c r="E113" i="1"/>
  <c r="F113" i="1" s="1"/>
  <c r="G113" i="1" s="1"/>
  <c r="E130" i="1"/>
  <c r="F130" i="1" s="1"/>
  <c r="G130" i="1" s="1"/>
  <c r="E140" i="1"/>
  <c r="F140" i="1" s="1"/>
  <c r="G140" i="1" s="1"/>
  <c r="E136" i="1"/>
  <c r="F136" i="1" s="1"/>
  <c r="G136" i="1" s="1"/>
  <c r="E124" i="1"/>
  <c r="F124" i="1" s="1"/>
  <c r="G124" i="1" s="1"/>
  <c r="E116" i="1"/>
  <c r="F116" i="1" s="1"/>
  <c r="G116" i="1" s="1"/>
  <c r="E128" i="1"/>
  <c r="F128" i="1" s="1"/>
  <c r="G128" i="1" s="1"/>
  <c r="E132" i="1"/>
  <c r="F132" i="1" s="1"/>
  <c r="G132" i="1" s="1"/>
  <c r="E120" i="1"/>
  <c r="F120" i="1" s="1"/>
  <c r="G120" i="1" s="1"/>
  <c r="E126" i="1"/>
  <c r="F126" i="1" s="1"/>
  <c r="G126" i="1" s="1"/>
  <c r="E139" i="1"/>
  <c r="F139" i="1" s="1"/>
  <c r="G139" i="1" s="1"/>
  <c r="E129" i="1"/>
  <c r="F129" i="1" s="1"/>
  <c r="G129" i="1" s="1"/>
  <c r="E115" i="1"/>
  <c r="F115" i="1" s="1"/>
  <c r="G115" i="1" s="1"/>
  <c r="E135" i="1"/>
  <c r="F135" i="1" s="1"/>
  <c r="G135" i="1" s="1"/>
  <c r="AA94" i="1"/>
  <c r="AA70" i="1"/>
  <c r="AA46" i="1"/>
  <c r="R43" i="1"/>
  <c r="U43" i="1" s="1"/>
  <c r="D93" i="1"/>
  <c r="Y93" i="1" s="1"/>
  <c r="V110" i="1"/>
  <c r="P110" i="1"/>
  <c r="AA41" i="1"/>
  <c r="R17" i="1"/>
  <c r="U17" i="1" s="1"/>
  <c r="P107" i="1"/>
  <c r="V107" i="1"/>
  <c r="AA89" i="1"/>
  <c r="R64" i="1"/>
  <c r="AA40" i="1"/>
  <c r="AA16" i="1"/>
  <c r="R15" i="1"/>
  <c r="U15" i="1" s="1"/>
  <c r="V103" i="1"/>
  <c r="P103" i="1"/>
  <c r="AA37" i="1"/>
  <c r="V109" i="1"/>
  <c r="P109" i="1"/>
  <c r="P106" i="1"/>
  <c r="V106" i="1"/>
  <c r="R59" i="1"/>
  <c r="D35" i="1"/>
  <c r="Y35" i="1" s="1"/>
  <c r="D11" i="1"/>
  <c r="Y11" i="1" s="1"/>
  <c r="AA99" i="1"/>
  <c r="AA60" i="1"/>
  <c r="AA90" i="1"/>
  <c r="AA87" i="1"/>
  <c r="AA81" i="1"/>
  <c r="P108" i="1"/>
  <c r="V108" i="1"/>
  <c r="D56" i="1"/>
  <c r="Y56" i="1" s="1"/>
  <c r="V105" i="1"/>
  <c r="P105" i="1"/>
  <c r="AA7" i="1"/>
  <c r="V102" i="1"/>
  <c r="P102" i="1"/>
  <c r="AA6" i="1"/>
  <c r="R29" i="1"/>
  <c r="R5" i="1"/>
  <c r="U5" i="1" s="1"/>
  <c r="AA100" i="1"/>
  <c r="AA76" i="1"/>
  <c r="AA28" i="1"/>
  <c r="V111" i="1"/>
  <c r="P111" i="1"/>
  <c r="AA74" i="1"/>
  <c r="V101" i="1"/>
  <c r="P101" i="1"/>
  <c r="V104" i="1"/>
  <c r="P104" i="1"/>
  <c r="D96" i="1"/>
  <c r="Y96" i="1" s="1"/>
  <c r="AA96" i="1"/>
  <c r="R95" i="1"/>
  <c r="U95" i="1" s="1"/>
  <c r="AA95" i="1"/>
  <c r="R71" i="1"/>
  <c r="U71" i="1" s="1"/>
  <c r="AA71" i="1"/>
  <c r="R47" i="1"/>
  <c r="U47" i="1" s="1"/>
  <c r="AA47" i="1"/>
  <c r="D23" i="1"/>
  <c r="Y23" i="1" s="1"/>
  <c r="AA23" i="1"/>
  <c r="D22" i="1"/>
  <c r="Y22" i="1" s="1"/>
  <c r="AA22" i="1"/>
  <c r="R45" i="1"/>
  <c r="AA45" i="1"/>
  <c r="R21" i="1"/>
  <c r="U21" i="1" s="1"/>
  <c r="AA21" i="1"/>
  <c r="D69" i="1"/>
  <c r="Y69" i="1" s="1"/>
  <c r="AA69" i="1"/>
  <c r="R92" i="1"/>
  <c r="U92" i="1" s="1"/>
  <c r="AA92" i="1"/>
  <c r="R68" i="1"/>
  <c r="U68" i="1" s="1"/>
  <c r="AA68" i="1"/>
  <c r="D44" i="1"/>
  <c r="Y44" i="1" s="1"/>
  <c r="AA44" i="1"/>
  <c r="D20" i="1"/>
  <c r="Y20" i="1" s="1"/>
  <c r="AA20" i="1"/>
  <c r="R85" i="1"/>
  <c r="U85" i="1" s="1"/>
  <c r="AA85" i="1"/>
  <c r="R37" i="1"/>
  <c r="D91" i="1"/>
  <c r="Y91" i="1" s="1"/>
  <c r="AA91" i="1"/>
  <c r="R67" i="1"/>
  <c r="U67" i="1" s="1"/>
  <c r="AA67" i="1"/>
  <c r="R66" i="1"/>
  <c r="AA66" i="1"/>
  <c r="R42" i="1"/>
  <c r="U42" i="1" s="1"/>
  <c r="AA42" i="1"/>
  <c r="D18" i="1"/>
  <c r="Y18" i="1" s="1"/>
  <c r="AA18" i="1"/>
  <c r="R88" i="1"/>
  <c r="U88" i="1" s="1"/>
  <c r="AA88" i="1"/>
  <c r="R63" i="1"/>
  <c r="U63" i="1" s="1"/>
  <c r="AA63" i="1"/>
  <c r="R39" i="1"/>
  <c r="U39" i="1" s="1"/>
  <c r="AA39" i="1"/>
  <c r="D86" i="1"/>
  <c r="Y86" i="1" s="1"/>
  <c r="AA86" i="1"/>
  <c r="R62" i="1"/>
  <c r="AA62" i="1"/>
  <c r="R38" i="1"/>
  <c r="U38" i="1" s="1"/>
  <c r="AA38" i="1"/>
  <c r="R14" i="1"/>
  <c r="U14" i="1" s="1"/>
  <c r="AA14" i="1"/>
  <c r="R36" i="1"/>
  <c r="U36" i="1" s="1"/>
  <c r="AA36" i="1"/>
  <c r="R12" i="1"/>
  <c r="AA12" i="1"/>
  <c r="D65" i="1"/>
  <c r="Y65" i="1" s="1"/>
  <c r="AA65" i="1"/>
  <c r="R61" i="1"/>
  <c r="U61" i="1" s="1"/>
  <c r="AA61" i="1"/>
  <c r="R82" i="1"/>
  <c r="AA82" i="1"/>
  <c r="D58" i="1"/>
  <c r="Y58" i="1" s="1"/>
  <c r="AA58" i="1"/>
  <c r="R57" i="1"/>
  <c r="U57" i="1" s="1"/>
  <c r="AA57" i="1"/>
  <c r="R33" i="1"/>
  <c r="AA33" i="1"/>
  <c r="R9" i="1"/>
  <c r="U9" i="1" s="1"/>
  <c r="AA9" i="1"/>
  <c r="R80" i="1"/>
  <c r="U80" i="1" s="1"/>
  <c r="AA80" i="1"/>
  <c r="R8" i="1"/>
  <c r="U8" i="1" s="1"/>
  <c r="AA8" i="1"/>
  <c r="D84" i="1"/>
  <c r="Y84" i="1" s="1"/>
  <c r="AA84" i="1"/>
  <c r="R65" i="1"/>
  <c r="U65" i="1" s="1"/>
  <c r="R79" i="1"/>
  <c r="AA79" i="1"/>
  <c r="R55" i="1"/>
  <c r="AA55" i="1"/>
  <c r="D54" i="1"/>
  <c r="Y54" i="1" s="1"/>
  <c r="AA54" i="1"/>
  <c r="R30" i="1"/>
  <c r="AA30" i="1"/>
  <c r="D77" i="1"/>
  <c r="Y77" i="1" s="1"/>
  <c r="AA77" i="1"/>
  <c r="D53" i="1"/>
  <c r="Y53" i="1" s="1"/>
  <c r="AA53" i="1"/>
  <c r="D52" i="1"/>
  <c r="Y52" i="1" s="1"/>
  <c r="AA52" i="1"/>
  <c r="R4" i="1"/>
  <c r="U4" i="1" s="1"/>
  <c r="AA4" i="1"/>
  <c r="R83" i="1"/>
  <c r="AA83" i="1"/>
  <c r="D51" i="1"/>
  <c r="Y51" i="1" s="1"/>
  <c r="AA51" i="1"/>
  <c r="D75" i="1"/>
  <c r="Y75" i="1" s="1"/>
  <c r="AA75" i="1"/>
  <c r="D27" i="1"/>
  <c r="Y27" i="1" s="1"/>
  <c r="AA27" i="1"/>
  <c r="R98" i="1"/>
  <c r="U98" i="1" s="1"/>
  <c r="AA98" i="1"/>
  <c r="R78" i="1"/>
  <c r="AA78" i="1"/>
  <c r="D97" i="1"/>
  <c r="Y97" i="1" s="1"/>
  <c r="AA97" i="1"/>
  <c r="R73" i="1"/>
  <c r="U73" i="1" s="1"/>
  <c r="AA73" i="1"/>
  <c r="R49" i="1"/>
  <c r="U49" i="1" s="1"/>
  <c r="AA49" i="1"/>
  <c r="R25" i="1"/>
  <c r="AA25" i="1"/>
  <c r="D72" i="1"/>
  <c r="Y72" i="1" s="1"/>
  <c r="AA72" i="1"/>
  <c r="D48" i="1"/>
  <c r="Y48" i="1" s="1"/>
  <c r="AA48" i="1"/>
  <c r="D24" i="1"/>
  <c r="Y24" i="1" s="1"/>
  <c r="AA24" i="1"/>
  <c r="D14" i="1"/>
  <c r="Y14" i="1" s="1"/>
  <c r="R58" i="1"/>
  <c r="U58" i="1" s="1"/>
  <c r="D92" i="1"/>
  <c r="Y92" i="1" s="1"/>
  <c r="D68" i="1"/>
  <c r="Y68" i="1" s="1"/>
  <c r="R44" i="1"/>
  <c r="U44" i="1" s="1"/>
  <c r="D62" i="1"/>
  <c r="Y62" i="1" s="1"/>
  <c r="D49" i="1"/>
  <c r="Y49" i="1" s="1"/>
  <c r="D38" i="1"/>
  <c r="Y38" i="1" s="1"/>
  <c r="R24" i="1"/>
  <c r="U24" i="1" s="1"/>
  <c r="R18" i="1"/>
  <c r="R53" i="1"/>
  <c r="U53" i="1" s="1"/>
  <c r="D85" i="1"/>
  <c r="Y85" i="1" s="1"/>
  <c r="D80" i="1"/>
  <c r="Y80" i="1" s="1"/>
  <c r="D4" i="1"/>
  <c r="Y4" i="1" s="1"/>
  <c r="R91" i="1"/>
  <c r="U91" i="1" s="1"/>
  <c r="D21" i="1"/>
  <c r="Y21" i="1" s="1"/>
  <c r="R52" i="1"/>
  <c r="R86" i="1"/>
  <c r="U86" i="1" s="1"/>
  <c r="R77" i="1"/>
  <c r="U77" i="1" s="1"/>
  <c r="R51" i="1"/>
  <c r="D39" i="1"/>
  <c r="Y39" i="1" s="1"/>
  <c r="D36" i="1"/>
  <c r="Y36" i="1" s="1"/>
  <c r="D33" i="1"/>
  <c r="Y33" i="1" s="1"/>
  <c r="R27" i="1"/>
  <c r="U27" i="1" s="1"/>
  <c r="D63" i="1"/>
  <c r="Y63" i="1" s="1"/>
  <c r="D78" i="1"/>
  <c r="Y78" i="1" s="1"/>
  <c r="P23" i="1"/>
  <c r="P55" i="1"/>
  <c r="R54" i="1"/>
  <c r="R23" i="1"/>
  <c r="U23" i="1" s="1"/>
  <c r="R22" i="1"/>
  <c r="P8" i="1"/>
  <c r="D47" i="1"/>
  <c r="Y47" i="1" s="1"/>
  <c r="P67" i="1"/>
  <c r="D71" i="1"/>
  <c r="Y71" i="1" s="1"/>
  <c r="P65" i="1"/>
  <c r="D95" i="1"/>
  <c r="Y95" i="1" s="1"/>
  <c r="D66" i="1"/>
  <c r="Y66" i="1" s="1"/>
  <c r="D73" i="1"/>
  <c r="Y73" i="1" s="1"/>
  <c r="D82" i="1"/>
  <c r="Y82" i="1" s="1"/>
  <c r="D83" i="1"/>
  <c r="Y83" i="1" s="1"/>
  <c r="R75" i="1"/>
  <c r="U75" i="1" s="1"/>
  <c r="R97" i="1"/>
  <c r="U97" i="1" s="1"/>
  <c r="R96" i="1"/>
  <c r="U96" i="1" s="1"/>
  <c r="R72" i="1"/>
  <c r="U72" i="1" s="1"/>
  <c r="D61" i="1"/>
  <c r="Y61" i="1" s="1"/>
  <c r="D88" i="1"/>
  <c r="Y88" i="1" s="1"/>
  <c r="D57" i="1"/>
  <c r="Y57" i="1" s="1"/>
  <c r="R69" i="1"/>
  <c r="U69" i="1" s="1"/>
  <c r="R84" i="1"/>
  <c r="R48" i="1"/>
  <c r="D45" i="1"/>
  <c r="Y45" i="1" s="1"/>
  <c r="R20" i="1"/>
  <c r="U20" i="1" s="1"/>
  <c r="D42" i="1"/>
  <c r="Y42" i="1" s="1"/>
  <c r="D12" i="1"/>
  <c r="Y12" i="1" s="1"/>
  <c r="D9" i="1"/>
  <c r="Y9" i="1" s="1"/>
  <c r="D30" i="1"/>
  <c r="Y30" i="1" s="1"/>
  <c r="D25" i="1"/>
  <c r="Y25" i="1" s="1"/>
  <c r="D37" i="1"/>
  <c r="Y37" i="1" s="1"/>
  <c r="D79" i="1"/>
  <c r="Y79" i="1" s="1"/>
  <c r="D98" i="1"/>
  <c r="Y98" i="1" s="1"/>
  <c r="G262" i="1" l="1"/>
  <c r="F281" i="1"/>
  <c r="F213" i="1"/>
  <c r="V55" i="1"/>
  <c r="G250" i="1"/>
  <c r="F237" i="1"/>
  <c r="F330" i="1"/>
  <c r="F271" i="1"/>
  <c r="F326" i="1"/>
  <c r="F300" i="1"/>
  <c r="G300" i="1" s="1"/>
  <c r="G237" i="1"/>
  <c r="F143" i="1"/>
  <c r="G143" i="1" s="1"/>
  <c r="F288" i="1"/>
  <c r="G294" i="1"/>
  <c r="F324" i="1"/>
  <c r="F284" i="1"/>
  <c r="F312" i="1"/>
  <c r="G312" i="1" s="1"/>
  <c r="F256" i="1"/>
  <c r="W256" i="1" s="1"/>
  <c r="P256" i="1" s="1"/>
  <c r="G241" i="1"/>
  <c r="G290" i="1"/>
  <c r="F311" i="1"/>
  <c r="G311" i="1" s="1"/>
  <c r="F322" i="1"/>
  <c r="F287" i="1"/>
  <c r="G287" i="1" s="1"/>
  <c r="G282" i="1"/>
  <c r="G297" i="1"/>
  <c r="F309" i="1"/>
  <c r="G309" i="1" s="1"/>
  <c r="G270" i="1"/>
  <c r="G308" i="1"/>
  <c r="F244" i="1"/>
  <c r="G244" i="1" s="1"/>
  <c r="G246" i="1"/>
  <c r="G313" i="1"/>
  <c r="G298" i="1"/>
  <c r="G271" i="1"/>
  <c r="G236" i="1"/>
  <c r="F239" i="1"/>
  <c r="G239" i="1" s="1"/>
  <c r="F286" i="1"/>
  <c r="F329" i="1"/>
  <c r="G329" i="1" s="1"/>
  <c r="F301" i="1"/>
  <c r="G301" i="1" s="1"/>
  <c r="F248" i="1"/>
  <c r="G248" i="1" s="1"/>
  <c r="F264" i="1"/>
  <c r="G264" i="1" s="1"/>
  <c r="G324" i="1"/>
  <c r="G185" i="1"/>
  <c r="W185" i="1"/>
  <c r="G277" i="1"/>
  <c r="G284" i="1"/>
  <c r="G299" i="1"/>
  <c r="G265" i="1"/>
  <c r="G303" i="1"/>
  <c r="G255" i="1"/>
  <c r="F253" i="1"/>
  <c r="G253" i="1" s="1"/>
  <c r="F333" i="1"/>
  <c r="W333" i="1" s="1"/>
  <c r="P333" i="1" s="1"/>
  <c r="F263" i="1"/>
  <c r="G263" i="1" s="1"/>
  <c r="G240" i="1"/>
  <c r="W318" i="1"/>
  <c r="P318" i="1" s="1"/>
  <c r="G318" i="1"/>
  <c r="W268" i="1"/>
  <c r="P268" i="1" s="1"/>
  <c r="G268" i="1"/>
  <c r="W321" i="1"/>
  <c r="P321" i="1" s="1"/>
  <c r="G321" i="1"/>
  <c r="W279" i="1"/>
  <c r="P279" i="1" s="1"/>
  <c r="G279" i="1"/>
  <c r="F332" i="1"/>
  <c r="G332" i="1" s="1"/>
  <c r="W251" i="1"/>
  <c r="P251" i="1" s="1"/>
  <c r="G251" i="1"/>
  <c r="G330" i="1"/>
  <c r="F283" i="1"/>
  <c r="G283" i="1" s="1"/>
  <c r="W252" i="1"/>
  <c r="P252" i="1" s="1"/>
  <c r="G252" i="1"/>
  <c r="G233" i="1"/>
  <c r="G267" i="1"/>
  <c r="W209" i="1"/>
  <c r="G209" i="1"/>
  <c r="G213" i="1"/>
  <c r="G323" i="1"/>
  <c r="W304" i="1"/>
  <c r="P304" i="1" s="1"/>
  <c r="G304" i="1"/>
  <c r="W261" i="1"/>
  <c r="P261" i="1" s="1"/>
  <c r="G261" i="1"/>
  <c r="G257" i="1"/>
  <c r="F307" i="1"/>
  <c r="G307" i="1" s="1"/>
  <c r="F289" i="1"/>
  <c r="G289" i="1" s="1"/>
  <c r="H223" i="1"/>
  <c r="I223" i="1" s="1"/>
  <c r="J223" i="1" s="1"/>
  <c r="K223" i="1" s="1"/>
  <c r="S223" i="1" s="1"/>
  <c r="G317" i="1"/>
  <c r="G292" i="1"/>
  <c r="G281" i="1"/>
  <c r="H161" i="1"/>
  <c r="I161" i="1" s="1"/>
  <c r="J161" i="1" s="1"/>
  <c r="K161" i="1" s="1"/>
  <c r="S161" i="1" s="1"/>
  <c r="G326" i="1"/>
  <c r="G286" i="1"/>
  <c r="H112" i="1"/>
  <c r="I112" i="1" s="1"/>
  <c r="J112" i="1" s="1"/>
  <c r="K112" i="1" s="1"/>
  <c r="S112" i="1" s="1"/>
  <c r="W316" i="1"/>
  <c r="P316" i="1" s="1"/>
  <c r="G316" i="1"/>
  <c r="F305" i="1"/>
  <c r="G305" i="1" s="1"/>
  <c r="G288" i="1"/>
  <c r="G322" i="1"/>
  <c r="W191" i="1"/>
  <c r="G191" i="1"/>
  <c r="W280" i="1"/>
  <c r="P280" i="1" s="1"/>
  <c r="G280" i="1"/>
  <c r="G328" i="1"/>
  <c r="H231" i="1"/>
  <c r="I231" i="1" s="1"/>
  <c r="J231" i="1" s="1"/>
  <c r="K231" i="1" s="1"/>
  <c r="S231" i="1" s="1"/>
  <c r="F274" i="1"/>
  <c r="G274" i="1" s="1"/>
  <c r="F188" i="1"/>
  <c r="G188" i="1" s="1"/>
  <c r="F249" i="1"/>
  <c r="G249" i="1" s="1"/>
  <c r="F238" i="1"/>
  <c r="G238" i="1" s="1"/>
  <c r="F310" i="1"/>
  <c r="G310" i="1" s="1"/>
  <c r="F296" i="1"/>
  <c r="G296" i="1" s="1"/>
  <c r="F315" i="1"/>
  <c r="G315" i="1" s="1"/>
  <c r="F266" i="1"/>
  <c r="G266" i="1" s="1"/>
  <c r="V67" i="1"/>
  <c r="F295" i="1"/>
  <c r="F258" i="1"/>
  <c r="G258" i="1" s="1"/>
  <c r="W166" i="1"/>
  <c r="H166" i="1" s="1"/>
  <c r="W183" i="1"/>
  <c r="H183" i="1" s="1"/>
  <c r="W325" i="1"/>
  <c r="H325" i="1" s="1"/>
  <c r="W232" i="1"/>
  <c r="H232" i="1" s="1"/>
  <c r="W146" i="1"/>
  <c r="W184" i="1"/>
  <c r="W164" i="1"/>
  <c r="W260" i="1"/>
  <c r="H260" i="1" s="1"/>
  <c r="W116" i="1"/>
  <c r="H116" i="1" s="1"/>
  <c r="W143" i="1"/>
  <c r="W165" i="1"/>
  <c r="H165" i="1" s="1"/>
  <c r="W212" i="1"/>
  <c r="W150" i="1"/>
  <c r="H150" i="1" s="1"/>
  <c r="W193" i="1"/>
  <c r="H193" i="1" s="1"/>
  <c r="W297" i="1"/>
  <c r="H297" i="1" s="1"/>
  <c r="W317" i="1"/>
  <c r="W276" i="1"/>
  <c r="H276" i="1" s="1"/>
  <c r="W300" i="1"/>
  <c r="H300" i="1" s="1"/>
  <c r="W204" i="1"/>
  <c r="W205" i="1"/>
  <c r="H205" i="1" s="1"/>
  <c r="W225" i="1"/>
  <c r="H225" i="1" s="1"/>
  <c r="W243" i="1"/>
  <c r="H243" i="1" s="1"/>
  <c r="W262" i="1"/>
  <c r="H262" i="1" s="1"/>
  <c r="W127" i="1"/>
  <c r="W186" i="1"/>
  <c r="W179" i="1"/>
  <c r="W120" i="1"/>
  <c r="H120" i="1" s="1"/>
  <c r="W153" i="1"/>
  <c r="W151" i="1"/>
  <c r="W167" i="1"/>
  <c r="W245" i="1"/>
  <c r="H245" i="1" s="1"/>
  <c r="W324" i="1"/>
  <c r="H324" i="1" s="1"/>
  <c r="W124" i="1"/>
  <c r="W145" i="1"/>
  <c r="W230" i="1"/>
  <c r="W224" i="1"/>
  <c r="H224" i="1" s="1"/>
  <c r="W155" i="1"/>
  <c r="H155" i="1" s="1"/>
  <c r="W265" i="1"/>
  <c r="H265" i="1" s="1"/>
  <c r="W308" i="1"/>
  <c r="W136" i="1"/>
  <c r="H136" i="1" s="1"/>
  <c r="W142" i="1"/>
  <c r="W198" i="1"/>
  <c r="H198" i="1" s="1"/>
  <c r="W197" i="1"/>
  <c r="H197" i="1" s="1"/>
  <c r="W299" i="1"/>
  <c r="H299" i="1" s="1"/>
  <c r="W291" i="1"/>
  <c r="H291" i="1" s="1"/>
  <c r="W118" i="1"/>
  <c r="W170" i="1"/>
  <c r="W178" i="1"/>
  <c r="W227" i="1"/>
  <c r="W154" i="1"/>
  <c r="H154" i="1" s="1"/>
  <c r="W215" i="1"/>
  <c r="H215" i="1" s="1"/>
  <c r="W236" i="1"/>
  <c r="H236" i="1" s="1"/>
  <c r="W242" i="1"/>
  <c r="H242" i="1" s="1"/>
  <c r="W286" i="1"/>
  <c r="W159" i="1"/>
  <c r="W228" i="1"/>
  <c r="W222" i="1"/>
  <c r="W254" i="1"/>
  <c r="H254" i="1" s="1"/>
  <c r="W326" i="1"/>
  <c r="W296" i="1"/>
  <c r="W140" i="1"/>
  <c r="W173" i="1"/>
  <c r="H173" i="1" s="1"/>
  <c r="W216" i="1"/>
  <c r="H216" i="1" s="1"/>
  <c r="W202" i="1"/>
  <c r="W307" i="1"/>
  <c r="W237" i="1"/>
  <c r="H237" i="1" s="1"/>
  <c r="W271" i="1"/>
  <c r="H271" i="1" s="1"/>
  <c r="W130" i="1"/>
  <c r="H130" i="1" s="1"/>
  <c r="W152" i="1"/>
  <c r="H152" i="1" s="1"/>
  <c r="W177" i="1"/>
  <c r="W157" i="1"/>
  <c r="H157" i="1" s="1"/>
  <c r="W168" i="1"/>
  <c r="H168" i="1" s="1"/>
  <c r="W264" i="1"/>
  <c r="H264" i="1" s="1"/>
  <c r="W329" i="1"/>
  <c r="H329" i="1" s="1"/>
  <c r="W241" i="1"/>
  <c r="H241" i="1" s="1"/>
  <c r="W138" i="1"/>
  <c r="H138" i="1" s="1"/>
  <c r="W199" i="1"/>
  <c r="W200" i="1"/>
  <c r="W156" i="1"/>
  <c r="W221" i="1"/>
  <c r="W169" i="1"/>
  <c r="W298" i="1"/>
  <c r="W331" i="1"/>
  <c r="H331" i="1" s="1"/>
  <c r="W246" i="1"/>
  <c r="H246" i="1" s="1"/>
  <c r="W274" i="1"/>
  <c r="W135" i="1"/>
  <c r="W113" i="1"/>
  <c r="H113" i="1" s="1"/>
  <c r="W123" i="1"/>
  <c r="H123" i="1" s="1"/>
  <c r="W194" i="1"/>
  <c r="H194" i="1" s="1"/>
  <c r="W181" i="1"/>
  <c r="W176" i="1"/>
  <c r="W289" i="1"/>
  <c r="W334" i="1"/>
  <c r="H334" i="1" s="1"/>
  <c r="W270" i="1"/>
  <c r="H270" i="1" s="1"/>
  <c r="W293" i="1"/>
  <c r="H293" i="1" s="1"/>
  <c r="W115" i="1"/>
  <c r="H115" i="1" s="1"/>
  <c r="W149" i="1"/>
  <c r="W266" i="1"/>
  <c r="W303" i="1"/>
  <c r="H303" i="1" s="1"/>
  <c r="W277" i="1"/>
  <c r="H277" i="1" s="1"/>
  <c r="W248" i="1"/>
  <c r="W137" i="1"/>
  <c r="W217" i="1"/>
  <c r="W319" i="1"/>
  <c r="H319" i="1" s="1"/>
  <c r="W119" i="1"/>
  <c r="W122" i="1"/>
  <c r="H122" i="1" s="1"/>
  <c r="W229" i="1"/>
  <c r="H229" i="1" s="1"/>
  <c r="W203" i="1"/>
  <c r="H203" i="1" s="1"/>
  <c r="W190" i="1"/>
  <c r="H190" i="1" s="1"/>
  <c r="W320" i="1"/>
  <c r="H320" i="1" s="1"/>
  <c r="W249" i="1"/>
  <c r="W306" i="1"/>
  <c r="H306" i="1" s="1"/>
  <c r="W282" i="1"/>
  <c r="H282" i="1" s="1"/>
  <c r="W129" i="1"/>
  <c r="H129" i="1" s="1"/>
  <c r="W117" i="1"/>
  <c r="H117" i="1" s="1"/>
  <c r="W189" i="1"/>
  <c r="H189" i="1" s="1"/>
  <c r="W207" i="1"/>
  <c r="W201" i="1"/>
  <c r="H201" i="1" s="1"/>
  <c r="W250" i="1"/>
  <c r="H250" i="1" s="1"/>
  <c r="W301" i="1"/>
  <c r="H301" i="1" s="1"/>
  <c r="W314" i="1"/>
  <c r="H314" i="1" s="1"/>
  <c r="W257" i="1"/>
  <c r="W226" i="1"/>
  <c r="W315" i="1"/>
  <c r="W174" i="1"/>
  <c r="W158" i="1"/>
  <c r="W182" i="1"/>
  <c r="W322" i="1"/>
  <c r="W305" i="1"/>
  <c r="W275" i="1"/>
  <c r="H275" i="1" s="1"/>
  <c r="W332" i="1"/>
  <c r="W125" i="1"/>
  <c r="H125" i="1" s="1"/>
  <c r="W134" i="1"/>
  <c r="H134" i="1" s="1"/>
  <c r="W218" i="1"/>
  <c r="H218" i="1" s="1"/>
  <c r="W214" i="1"/>
  <c r="W144" i="1"/>
  <c r="W147" i="1"/>
  <c r="H147" i="1" s="1"/>
  <c r="W287" i="1"/>
  <c r="H287" i="1" s="1"/>
  <c r="W290" i="1"/>
  <c r="H290" i="1" s="1"/>
  <c r="W273" i="1"/>
  <c r="H273" i="1" s="1"/>
  <c r="W302" i="1"/>
  <c r="H302" i="1" s="1"/>
  <c r="W139" i="1"/>
  <c r="H139" i="1" s="1"/>
  <c r="W187" i="1"/>
  <c r="W294" i="1"/>
  <c r="H294" i="1" s="1"/>
  <c r="W258" i="1"/>
  <c r="W323" i="1"/>
  <c r="W272" i="1"/>
  <c r="H272" i="1" s="1"/>
  <c r="W267" i="1"/>
  <c r="W288" i="1"/>
  <c r="W235" i="1"/>
  <c r="H235" i="1" s="1"/>
  <c r="W292" i="1"/>
  <c r="W126" i="1"/>
  <c r="W141" i="1"/>
  <c r="W219" i="1"/>
  <c r="H219" i="1" s="1"/>
  <c r="W188" i="1"/>
  <c r="W206" i="1"/>
  <c r="H206" i="1" s="1"/>
  <c r="W171" i="1"/>
  <c r="H171" i="1" s="1"/>
  <c r="W327" i="1"/>
  <c r="H327" i="1" s="1"/>
  <c r="W313" i="1"/>
  <c r="W259" i="1"/>
  <c r="H259" i="1" s="1"/>
  <c r="W133" i="1"/>
  <c r="H133" i="1" s="1"/>
  <c r="W180" i="1"/>
  <c r="H180" i="1" s="1"/>
  <c r="W162" i="1"/>
  <c r="W310" i="1"/>
  <c r="W131" i="1"/>
  <c r="H131" i="1" s="1"/>
  <c r="W192" i="1"/>
  <c r="H192" i="1" s="1"/>
  <c r="W239" i="1"/>
  <c r="H239" i="1" s="1"/>
  <c r="W283" i="1"/>
  <c r="W132" i="1"/>
  <c r="W121" i="1"/>
  <c r="W234" i="1"/>
  <c r="H234" i="1" s="1"/>
  <c r="W220" i="1"/>
  <c r="W196" i="1"/>
  <c r="W233" i="1"/>
  <c r="W195" i="1"/>
  <c r="W312" i="1"/>
  <c r="H312" i="1" s="1"/>
  <c r="W240" i="1"/>
  <c r="H240" i="1" s="1"/>
  <c r="W284" i="1"/>
  <c r="W128" i="1"/>
  <c r="H128" i="1" s="1"/>
  <c r="W281" i="1"/>
  <c r="W269" i="1"/>
  <c r="H269" i="1" s="1"/>
  <c r="W330" i="1"/>
  <c r="W175" i="1"/>
  <c r="W148" i="1"/>
  <c r="H148" i="1" s="1"/>
  <c r="W247" i="1"/>
  <c r="H247" i="1" s="1"/>
  <c r="W208" i="1"/>
  <c r="W172" i="1"/>
  <c r="W211" i="1"/>
  <c r="W328" i="1"/>
  <c r="W114" i="1"/>
  <c r="W160" i="1"/>
  <c r="H160" i="1" s="1"/>
  <c r="W213" i="1"/>
  <c r="W210" i="1"/>
  <c r="W163" i="1"/>
  <c r="W278" i="1"/>
  <c r="H278" i="1" s="1"/>
  <c r="W285" i="1"/>
  <c r="H285" i="1" s="1"/>
  <c r="W255" i="1"/>
  <c r="H255" i="1" s="1"/>
  <c r="U3" i="1"/>
  <c r="AA3" i="1"/>
  <c r="D3" i="1"/>
  <c r="Y3" i="1" s="1"/>
  <c r="D41" i="1"/>
  <c r="R46" i="1"/>
  <c r="D46" i="1"/>
  <c r="U66" i="1"/>
  <c r="E110" i="1"/>
  <c r="F110" i="1" s="1"/>
  <c r="G110" i="1" s="1"/>
  <c r="V45" i="1"/>
  <c r="V83" i="1"/>
  <c r="E55" i="1"/>
  <c r="F55" i="1" s="1"/>
  <c r="G55" i="1" s="1"/>
  <c r="E104" i="1"/>
  <c r="F104" i="1" s="1"/>
  <c r="G104" i="1" s="1"/>
  <c r="E101" i="1"/>
  <c r="F101" i="1" s="1"/>
  <c r="G101" i="1" s="1"/>
  <c r="V82" i="1"/>
  <c r="V52" i="1"/>
  <c r="V73" i="1"/>
  <c r="V21" i="1"/>
  <c r="V80" i="1"/>
  <c r="V77" i="1"/>
  <c r="V97" i="1"/>
  <c r="U12" i="1"/>
  <c r="V47" i="1"/>
  <c r="V54" i="1"/>
  <c r="V22" i="1"/>
  <c r="V38" i="1"/>
  <c r="V65" i="1"/>
  <c r="E65" i="1"/>
  <c r="E108" i="1"/>
  <c r="F108" i="1" s="1"/>
  <c r="G108" i="1" s="1"/>
  <c r="V49" i="1"/>
  <c r="V23" i="1"/>
  <c r="E23" i="1"/>
  <c r="E67" i="1"/>
  <c r="F67" i="1" s="1"/>
  <c r="G67" i="1" s="1"/>
  <c r="E107" i="1"/>
  <c r="F107" i="1" s="1"/>
  <c r="G107" i="1" s="1"/>
  <c r="V95" i="1"/>
  <c r="V4" i="1"/>
  <c r="V58" i="1"/>
  <c r="V71" i="1"/>
  <c r="V85" i="1"/>
  <c r="V18" i="1"/>
  <c r="V62" i="1"/>
  <c r="D17" i="1"/>
  <c r="Y17" i="1" s="1"/>
  <c r="V27" i="1"/>
  <c r="V98" i="1"/>
  <c r="V68" i="1"/>
  <c r="V91" i="1"/>
  <c r="E8" i="1"/>
  <c r="F8" i="1" s="1"/>
  <c r="G8" i="1" s="1"/>
  <c r="V66" i="1"/>
  <c r="V53" i="1"/>
  <c r="V69" i="1"/>
  <c r="V79" i="1"/>
  <c r="V92" i="1"/>
  <c r="V75" i="1"/>
  <c r="V37" i="1"/>
  <c r="V84" i="1"/>
  <c r="V9" i="1"/>
  <c r="V61" i="1"/>
  <c r="V33" i="1"/>
  <c r="V24" i="1"/>
  <c r="V51" i="1"/>
  <c r="V20" i="1"/>
  <c r="V96" i="1"/>
  <c r="V36" i="1"/>
  <c r="V56" i="1"/>
  <c r="V25" i="1"/>
  <c r="V57" i="1"/>
  <c r="V14" i="1"/>
  <c r="V30" i="1"/>
  <c r="V88" i="1"/>
  <c r="E111" i="1"/>
  <c r="F111" i="1" s="1"/>
  <c r="G111" i="1" s="1"/>
  <c r="E106" i="1"/>
  <c r="F106" i="1" s="1"/>
  <c r="G106" i="1" s="1"/>
  <c r="V42" i="1"/>
  <c r="V86" i="1"/>
  <c r="V12" i="1"/>
  <c r="V39" i="1"/>
  <c r="V48" i="1"/>
  <c r="V44" i="1"/>
  <c r="V72" i="1"/>
  <c r="V93" i="1"/>
  <c r="E109" i="1"/>
  <c r="F109" i="1" s="1"/>
  <c r="G109" i="1" s="1"/>
  <c r="V11" i="1"/>
  <c r="E102" i="1"/>
  <c r="F102" i="1" s="1"/>
  <c r="G102" i="1" s="1"/>
  <c r="V35" i="1"/>
  <c r="E103" i="1"/>
  <c r="F103" i="1" s="1"/>
  <c r="G103" i="1" s="1"/>
  <c r="E105" i="1"/>
  <c r="F105" i="1" s="1"/>
  <c r="G105" i="1" s="1"/>
  <c r="P62" i="1"/>
  <c r="U82" i="1"/>
  <c r="R93" i="1"/>
  <c r="U93" i="1" s="1"/>
  <c r="P27" i="1"/>
  <c r="R41" i="1"/>
  <c r="U41" i="1" s="1"/>
  <c r="U79" i="1"/>
  <c r="U33" i="1"/>
  <c r="U62" i="1"/>
  <c r="U52" i="1"/>
  <c r="P4" i="1"/>
  <c r="U45" i="1"/>
  <c r="R35" i="1"/>
  <c r="U35" i="1" s="1"/>
  <c r="P22" i="1"/>
  <c r="R90" i="1"/>
  <c r="U90" i="1" s="1"/>
  <c r="P91" i="1"/>
  <c r="D59" i="1"/>
  <c r="Y59" i="1" s="1"/>
  <c r="R89" i="1"/>
  <c r="U89" i="1" s="1"/>
  <c r="U30" i="1"/>
  <c r="D87" i="1"/>
  <c r="D28" i="1"/>
  <c r="Y28" i="1" s="1"/>
  <c r="U64" i="1"/>
  <c r="U29" i="1"/>
  <c r="D100" i="1"/>
  <c r="R60" i="1"/>
  <c r="U60" i="1" s="1"/>
  <c r="D64" i="1"/>
  <c r="P54" i="1"/>
  <c r="D6" i="1"/>
  <c r="Y6" i="1" s="1"/>
  <c r="AA64" i="1"/>
  <c r="D31" i="1"/>
  <c r="Y31" i="1" s="1"/>
  <c r="R31" i="1"/>
  <c r="R7" i="1"/>
  <c r="D7" i="1"/>
  <c r="Y7" i="1" s="1"/>
  <c r="D89" i="1"/>
  <c r="Y89" i="1" s="1"/>
  <c r="R76" i="1"/>
  <c r="U76" i="1" s="1"/>
  <c r="D70" i="1"/>
  <c r="Y70" i="1" s="1"/>
  <c r="AA31" i="1"/>
  <c r="AA11" i="1"/>
  <c r="R6" i="1"/>
  <c r="U37" i="1"/>
  <c r="U83" i="1"/>
  <c r="P84" i="1"/>
  <c r="U25" i="1"/>
  <c r="R100" i="1"/>
  <c r="U100" i="1" s="1"/>
  <c r="D81" i="1"/>
  <c r="R40" i="1"/>
  <c r="AA35" i="1"/>
  <c r="R32" i="1"/>
  <c r="D32" i="1"/>
  <c r="Y32" i="1" s="1"/>
  <c r="R16" i="1"/>
  <c r="AA32" i="1"/>
  <c r="AA59" i="1"/>
  <c r="AA17" i="1"/>
  <c r="D5" i="1"/>
  <c r="Y5" i="1" s="1"/>
  <c r="P20" i="1"/>
  <c r="D76" i="1"/>
  <c r="Y76" i="1" s="1"/>
  <c r="D15" i="1"/>
  <c r="Y15" i="1" s="1"/>
  <c r="P24" i="1"/>
  <c r="P48" i="1"/>
  <c r="AA56" i="1"/>
  <c r="R56" i="1"/>
  <c r="U56" i="1" s="1"/>
  <c r="R11" i="1"/>
  <c r="R81" i="1"/>
  <c r="U81" i="1" s="1"/>
  <c r="D60" i="1"/>
  <c r="R28" i="1"/>
  <c r="R13" i="1"/>
  <c r="D13" i="1"/>
  <c r="Y13" i="1" s="1"/>
  <c r="R87" i="1"/>
  <c r="U87" i="1" s="1"/>
  <c r="D16" i="1"/>
  <c r="AA13" i="1"/>
  <c r="AA93" i="1"/>
  <c r="D19" i="1"/>
  <c r="Y19" i="1" s="1"/>
  <c r="R19" i="1"/>
  <c r="D90" i="1"/>
  <c r="AA19" i="1"/>
  <c r="P11" i="1"/>
  <c r="P52" i="1"/>
  <c r="AA5" i="1"/>
  <c r="AA43" i="1"/>
  <c r="D10" i="1"/>
  <c r="Y10" i="1" s="1"/>
  <c r="R10" i="1"/>
  <c r="R70" i="1"/>
  <c r="U70" i="1" s="1"/>
  <c r="AA29" i="1"/>
  <c r="AA10" i="1"/>
  <c r="AA15" i="1"/>
  <c r="P56" i="1"/>
  <c r="D34" i="1"/>
  <c r="Y34" i="1" s="1"/>
  <c r="R34" i="1"/>
  <c r="P96" i="1"/>
  <c r="D29" i="1"/>
  <c r="Y29" i="1" s="1"/>
  <c r="AA34" i="1"/>
  <c r="D40" i="1"/>
  <c r="Y40" i="1" s="1"/>
  <c r="P75" i="1"/>
  <c r="D43" i="1"/>
  <c r="Y43" i="1" s="1"/>
  <c r="P68" i="1"/>
  <c r="P44" i="1"/>
  <c r="P69" i="1"/>
  <c r="P36" i="1"/>
  <c r="U55" i="1"/>
  <c r="P38" i="1"/>
  <c r="P35" i="1"/>
  <c r="U18" i="1"/>
  <c r="U78" i="1"/>
  <c r="P80" i="1"/>
  <c r="P14" i="1"/>
  <c r="P86" i="1"/>
  <c r="P77" i="1"/>
  <c r="U22" i="1"/>
  <c r="P59" i="1"/>
  <c r="P97" i="1"/>
  <c r="U51" i="1"/>
  <c r="P51" i="1"/>
  <c r="P85" i="1"/>
  <c r="P28" i="1"/>
  <c r="P3" i="1"/>
  <c r="D26" i="1"/>
  <c r="AA26" i="1"/>
  <c r="P53" i="1"/>
  <c r="P18" i="1"/>
  <c r="R50" i="1"/>
  <c r="U50" i="1" s="1"/>
  <c r="AA50" i="1"/>
  <c r="P58" i="1"/>
  <c r="P92" i="1"/>
  <c r="P72" i="1"/>
  <c r="P21" i="1"/>
  <c r="P39" i="1"/>
  <c r="P33" i="1"/>
  <c r="P49" i="1"/>
  <c r="P78" i="1"/>
  <c r="V78" i="1"/>
  <c r="P63" i="1"/>
  <c r="V63" i="1"/>
  <c r="U54" i="1"/>
  <c r="P47" i="1"/>
  <c r="P57" i="1"/>
  <c r="P93" i="1"/>
  <c r="P17" i="1"/>
  <c r="P46" i="1"/>
  <c r="D50" i="1"/>
  <c r="Y50" i="1" s="1"/>
  <c r="P71" i="1"/>
  <c r="P89" i="1"/>
  <c r="P9" i="1"/>
  <c r="P61" i="1"/>
  <c r="P88" i="1"/>
  <c r="P45" i="1"/>
  <c r="R26" i="1"/>
  <c r="P98" i="1"/>
  <c r="P37" i="1"/>
  <c r="P83" i="1"/>
  <c r="P25" i="1"/>
  <c r="P95" i="1"/>
  <c r="P66" i="1"/>
  <c r="P82" i="1"/>
  <c r="P79" i="1"/>
  <c r="P41" i="1"/>
  <c r="P30" i="1"/>
  <c r="P73" i="1"/>
  <c r="P12" i="1"/>
  <c r="P42" i="1"/>
  <c r="U84" i="1"/>
  <c r="D94" i="1"/>
  <c r="Y94" i="1" s="1"/>
  <c r="R94" i="1"/>
  <c r="D99" i="1"/>
  <c r="Y99" i="1" s="1"/>
  <c r="R99" i="1"/>
  <c r="D74" i="1"/>
  <c r="Y74" i="1" s="1"/>
  <c r="R74" i="1"/>
  <c r="U59" i="1"/>
  <c r="U48" i="1"/>
  <c r="H284" i="1" l="1"/>
  <c r="H308" i="1"/>
  <c r="W263" i="1"/>
  <c r="H263" i="1" s="1"/>
  <c r="I263" i="1" s="1"/>
  <c r="J263" i="1" s="1"/>
  <c r="K263" i="1" s="1"/>
  <c r="S263" i="1" s="1"/>
  <c r="G333" i="1"/>
  <c r="W253" i="1"/>
  <c r="H253" i="1" s="1"/>
  <c r="I253" i="1" s="1"/>
  <c r="J253" i="1" s="1"/>
  <c r="K253" i="1" s="1"/>
  <c r="S253" i="1" s="1"/>
  <c r="G256" i="1"/>
  <c r="V3" i="1"/>
  <c r="W244" i="1"/>
  <c r="P244" i="1" s="1"/>
  <c r="H313" i="1"/>
  <c r="W309" i="1"/>
  <c r="P309" i="1" s="1"/>
  <c r="W311" i="1"/>
  <c r="P311" i="1" s="1"/>
  <c r="W238" i="1"/>
  <c r="H238" i="1" s="1"/>
  <c r="I238" i="1" s="1"/>
  <c r="J238" i="1" s="1"/>
  <c r="K238" i="1" s="1"/>
  <c r="S238" i="1" s="1"/>
  <c r="H298" i="1"/>
  <c r="H185" i="1"/>
  <c r="I185" i="1" s="1"/>
  <c r="J185" i="1" s="1"/>
  <c r="K185" i="1" s="1"/>
  <c r="S185" i="1" s="1"/>
  <c r="H316" i="1"/>
  <c r="I316" i="1" s="1"/>
  <c r="J316" i="1" s="1"/>
  <c r="K316" i="1" s="1"/>
  <c r="S316" i="1" s="1"/>
  <c r="H280" i="1"/>
  <c r="I280" i="1" s="1"/>
  <c r="J280" i="1" s="1"/>
  <c r="K280" i="1" s="1"/>
  <c r="S280" i="1" s="1"/>
  <c r="H310" i="1"/>
  <c r="H267" i="1"/>
  <c r="H330" i="1"/>
  <c r="I165" i="1"/>
  <c r="J165" i="1" s="1"/>
  <c r="K165" i="1" s="1"/>
  <c r="S165" i="1" s="1"/>
  <c r="H333" i="1"/>
  <c r="I333" i="1" s="1"/>
  <c r="J333" i="1" s="1"/>
  <c r="K333" i="1" s="1"/>
  <c r="S333" i="1" s="1"/>
  <c r="H326" i="1"/>
  <c r="I326" i="1" s="1"/>
  <c r="J326" i="1" s="1"/>
  <c r="K326" i="1" s="1"/>
  <c r="S326" i="1" s="1"/>
  <c r="H233" i="1"/>
  <c r="I233" i="1" s="1"/>
  <c r="J233" i="1" s="1"/>
  <c r="K233" i="1" s="1"/>
  <c r="S233" i="1" s="1"/>
  <c r="H249" i="1"/>
  <c r="I249" i="1" s="1"/>
  <c r="J249" i="1" s="1"/>
  <c r="K249" i="1" s="1"/>
  <c r="S249" i="1" s="1"/>
  <c r="H156" i="1"/>
  <c r="I156" i="1" s="1"/>
  <c r="J156" i="1" s="1"/>
  <c r="K156" i="1" s="1"/>
  <c r="S156" i="1" s="1"/>
  <c r="H279" i="1"/>
  <c r="I279" i="1" s="1"/>
  <c r="J279" i="1" s="1"/>
  <c r="K279" i="1" s="1"/>
  <c r="S279" i="1" s="1"/>
  <c r="I116" i="1"/>
  <c r="J116" i="1" s="1"/>
  <c r="K116" i="1" s="1"/>
  <c r="S116" i="1" s="1"/>
  <c r="T116" i="1" s="1"/>
  <c r="U116" i="1" s="1"/>
  <c r="H188" i="1"/>
  <c r="H274" i="1"/>
  <c r="I274" i="1" s="1"/>
  <c r="J274" i="1" s="1"/>
  <c r="K274" i="1" s="1"/>
  <c r="S274" i="1" s="1"/>
  <c r="H158" i="1"/>
  <c r="I158" i="1" s="1"/>
  <c r="J158" i="1" s="1"/>
  <c r="K158" i="1" s="1"/>
  <c r="S158" i="1" s="1"/>
  <c r="H289" i="1"/>
  <c r="H230" i="1"/>
  <c r="I230" i="1" s="1"/>
  <c r="J230" i="1" s="1"/>
  <c r="K230" i="1" s="1"/>
  <c r="S230" i="1" s="1"/>
  <c r="H321" i="1"/>
  <c r="I321" i="1" s="1"/>
  <c r="J321" i="1" s="1"/>
  <c r="K321" i="1" s="1"/>
  <c r="S321" i="1" s="1"/>
  <c r="I138" i="1"/>
  <c r="J138" i="1" s="1"/>
  <c r="K138" i="1" s="1"/>
  <c r="S138" i="1" s="1"/>
  <c r="T138" i="1" s="1"/>
  <c r="U138" i="1" s="1"/>
  <c r="H137" i="1"/>
  <c r="I137" i="1" s="1"/>
  <c r="J137" i="1" s="1"/>
  <c r="K137" i="1" s="1"/>
  <c r="S137" i="1" s="1"/>
  <c r="T137" i="1" s="1"/>
  <c r="U137" i="1" s="1"/>
  <c r="I234" i="1"/>
  <c r="J234" i="1" s="1"/>
  <c r="K234" i="1" s="1"/>
  <c r="S234" i="1" s="1"/>
  <c r="I215" i="1"/>
  <c r="J215" i="1" s="1"/>
  <c r="K215" i="1" s="1"/>
  <c r="S215" i="1" s="1"/>
  <c r="I154" i="1"/>
  <c r="J154" i="1" s="1"/>
  <c r="K154" i="1" s="1"/>
  <c r="S154" i="1" s="1"/>
  <c r="H195" i="1"/>
  <c r="I195" i="1" s="1"/>
  <c r="J195" i="1" s="1"/>
  <c r="K195" i="1" s="1"/>
  <c r="S195" i="1" s="1"/>
  <c r="H228" i="1"/>
  <c r="I228" i="1" s="1"/>
  <c r="J228" i="1" s="1"/>
  <c r="K228" i="1" s="1"/>
  <c r="S228" i="1" s="1"/>
  <c r="H164" i="1"/>
  <c r="I164" i="1" s="1"/>
  <c r="J164" i="1" s="1"/>
  <c r="K164" i="1" s="1"/>
  <c r="S164" i="1" s="1"/>
  <c r="I120" i="1"/>
  <c r="J120" i="1" s="1"/>
  <c r="K120" i="1" s="1"/>
  <c r="S120" i="1" s="1"/>
  <c r="T120" i="1" s="1"/>
  <c r="U120" i="1" s="1"/>
  <c r="I232" i="1"/>
  <c r="J232" i="1" s="1"/>
  <c r="K232" i="1" s="1"/>
  <c r="S232" i="1" s="1"/>
  <c r="H149" i="1"/>
  <c r="I149" i="1" s="1"/>
  <c r="J149" i="1" s="1"/>
  <c r="K149" i="1" s="1"/>
  <c r="S149" i="1" s="1"/>
  <c r="H281" i="1"/>
  <c r="H217" i="1"/>
  <c r="I217" i="1" s="1"/>
  <c r="J217" i="1" s="1"/>
  <c r="K217" i="1" s="1"/>
  <c r="S217" i="1" s="1"/>
  <c r="I115" i="1"/>
  <c r="J115" i="1" s="1"/>
  <c r="K115" i="1" s="1"/>
  <c r="S115" i="1" s="1"/>
  <c r="T115" i="1" s="1"/>
  <c r="U115" i="1" s="1"/>
  <c r="I168" i="1"/>
  <c r="J168" i="1" s="1"/>
  <c r="K168" i="1" s="1"/>
  <c r="S168" i="1" s="1"/>
  <c r="H184" i="1"/>
  <c r="I184" i="1" s="1"/>
  <c r="J184" i="1" s="1"/>
  <c r="K184" i="1" s="1"/>
  <c r="S184" i="1" s="1"/>
  <c r="H145" i="1"/>
  <c r="I145" i="1" s="1"/>
  <c r="J145" i="1" s="1"/>
  <c r="K145" i="1" s="1"/>
  <c r="S145" i="1" s="1"/>
  <c r="H159" i="1"/>
  <c r="I159" i="1" s="1"/>
  <c r="J159" i="1" s="1"/>
  <c r="K159" i="1" s="1"/>
  <c r="S159" i="1" s="1"/>
  <c r="H261" i="1"/>
  <c r="I261" i="1" s="1"/>
  <c r="J261" i="1" s="1"/>
  <c r="K261" i="1" s="1"/>
  <c r="S261" i="1" s="1"/>
  <c r="H146" i="1"/>
  <c r="I146" i="1" s="1"/>
  <c r="J146" i="1" s="1"/>
  <c r="K146" i="1" s="1"/>
  <c r="S146" i="1" s="1"/>
  <c r="H200" i="1"/>
  <c r="I200" i="1" s="1"/>
  <c r="J200" i="1" s="1"/>
  <c r="K200" i="1" s="1"/>
  <c r="S200" i="1" s="1"/>
  <c r="H212" i="1"/>
  <c r="I212" i="1" s="1"/>
  <c r="J212" i="1" s="1"/>
  <c r="K212" i="1" s="1"/>
  <c r="S212" i="1" s="1"/>
  <c r="I160" i="1"/>
  <c r="J160" i="1" s="1"/>
  <c r="K160" i="1" s="1"/>
  <c r="S160" i="1" s="1"/>
  <c r="I157" i="1"/>
  <c r="J157" i="1" s="1"/>
  <c r="K157" i="1" s="1"/>
  <c r="S157" i="1" s="1"/>
  <c r="I183" i="1"/>
  <c r="J183" i="1" s="1"/>
  <c r="K183" i="1" s="1"/>
  <c r="S183" i="1" s="1"/>
  <c r="H248" i="1"/>
  <c r="I248" i="1" s="1"/>
  <c r="J248" i="1" s="1"/>
  <c r="K248" i="1" s="1"/>
  <c r="S248" i="1" s="1"/>
  <c r="H141" i="1"/>
  <c r="I141" i="1" s="1"/>
  <c r="J141" i="1" s="1"/>
  <c r="K141" i="1" s="1"/>
  <c r="S141" i="1" s="1"/>
  <c r="H186" i="1"/>
  <c r="I186" i="1" s="1"/>
  <c r="J186" i="1" s="1"/>
  <c r="K186" i="1" s="1"/>
  <c r="S186" i="1" s="1"/>
  <c r="I192" i="1"/>
  <c r="J192" i="1" s="1"/>
  <c r="K192" i="1" s="1"/>
  <c r="S192" i="1" s="1"/>
  <c r="I139" i="1"/>
  <c r="J139" i="1" s="1"/>
  <c r="K139" i="1" s="1"/>
  <c r="S139" i="1" s="1"/>
  <c r="T139" i="1" s="1"/>
  <c r="U139" i="1" s="1"/>
  <c r="I201" i="1"/>
  <c r="J201" i="1" s="1"/>
  <c r="K201" i="1" s="1"/>
  <c r="S201" i="1" s="1"/>
  <c r="I166" i="1"/>
  <c r="J166" i="1" s="1"/>
  <c r="K166" i="1" s="1"/>
  <c r="S166" i="1" s="1"/>
  <c r="H127" i="1"/>
  <c r="I127" i="1" s="1"/>
  <c r="J127" i="1" s="1"/>
  <c r="K127" i="1" s="1"/>
  <c r="S127" i="1" s="1"/>
  <c r="T127" i="1" s="1"/>
  <c r="U127" i="1" s="1"/>
  <c r="H304" i="1"/>
  <c r="I304" i="1" s="1"/>
  <c r="J304" i="1" s="1"/>
  <c r="K304" i="1" s="1"/>
  <c r="S304" i="1" s="1"/>
  <c r="H118" i="1"/>
  <c r="I118" i="1" s="1"/>
  <c r="J118" i="1" s="1"/>
  <c r="K118" i="1" s="1"/>
  <c r="S118" i="1" s="1"/>
  <c r="T118" i="1" s="1"/>
  <c r="U118" i="1" s="1"/>
  <c r="I131" i="1"/>
  <c r="J131" i="1" s="1"/>
  <c r="K131" i="1" s="1"/>
  <c r="S131" i="1" s="1"/>
  <c r="T131" i="1" s="1"/>
  <c r="U131" i="1" s="1"/>
  <c r="I152" i="1"/>
  <c r="J152" i="1" s="1"/>
  <c r="K152" i="1" s="1"/>
  <c r="S152" i="1" s="1"/>
  <c r="H209" i="1"/>
  <c r="I209" i="1" s="1"/>
  <c r="J209" i="1" s="1"/>
  <c r="K209" i="1" s="1"/>
  <c r="S209" i="1" s="1"/>
  <c r="H187" i="1"/>
  <c r="I187" i="1" s="1"/>
  <c r="J187" i="1" s="1"/>
  <c r="K187" i="1" s="1"/>
  <c r="S187" i="1" s="1"/>
  <c r="I189" i="1"/>
  <c r="J189" i="1" s="1"/>
  <c r="K189" i="1" s="1"/>
  <c r="S189" i="1" s="1"/>
  <c r="I130" i="1"/>
  <c r="J130" i="1" s="1"/>
  <c r="K130" i="1" s="1"/>
  <c r="S130" i="1" s="1"/>
  <c r="T130" i="1" s="1"/>
  <c r="U130" i="1" s="1"/>
  <c r="H210" i="1"/>
  <c r="I210" i="1" s="1"/>
  <c r="J210" i="1" s="1"/>
  <c r="K210" i="1" s="1"/>
  <c r="S210" i="1" s="1"/>
  <c r="H227" i="1"/>
  <c r="I227" i="1" s="1"/>
  <c r="J227" i="1" s="1"/>
  <c r="K227" i="1" s="1"/>
  <c r="S227" i="1" s="1"/>
  <c r="I117" i="1"/>
  <c r="J117" i="1" s="1"/>
  <c r="K117" i="1" s="1"/>
  <c r="S117" i="1" s="1"/>
  <c r="T117" i="1" s="1"/>
  <c r="U117" i="1" s="1"/>
  <c r="H191" i="1"/>
  <c r="I191" i="1" s="1"/>
  <c r="J191" i="1" s="1"/>
  <c r="K191" i="1" s="1"/>
  <c r="S191" i="1" s="1"/>
  <c r="H207" i="1"/>
  <c r="I207" i="1" s="1"/>
  <c r="J207" i="1" s="1"/>
  <c r="K207" i="1" s="1"/>
  <c r="S207" i="1" s="1"/>
  <c r="H172" i="1"/>
  <c r="I172" i="1" s="1"/>
  <c r="J172" i="1" s="1"/>
  <c r="K172" i="1" s="1"/>
  <c r="S172" i="1" s="1"/>
  <c r="H252" i="1"/>
  <c r="I252" i="1" s="1"/>
  <c r="J252" i="1" s="1"/>
  <c r="K252" i="1" s="1"/>
  <c r="S252" i="1" s="1"/>
  <c r="H174" i="1"/>
  <c r="I174" i="1" s="1"/>
  <c r="J174" i="1" s="1"/>
  <c r="K174" i="1" s="1"/>
  <c r="S174" i="1" s="1"/>
  <c r="I180" i="1"/>
  <c r="J180" i="1" s="1"/>
  <c r="K180" i="1" s="1"/>
  <c r="S180" i="1" s="1"/>
  <c r="I129" i="1"/>
  <c r="J129" i="1" s="1"/>
  <c r="K129" i="1" s="1"/>
  <c r="S129" i="1" s="1"/>
  <c r="T129" i="1" s="1"/>
  <c r="U129" i="1" s="1"/>
  <c r="I197" i="1"/>
  <c r="J197" i="1" s="1"/>
  <c r="K197" i="1" s="1"/>
  <c r="S197" i="1" s="1"/>
  <c r="I225" i="1"/>
  <c r="J225" i="1" s="1"/>
  <c r="K225" i="1" s="1"/>
  <c r="S225" i="1" s="1"/>
  <c r="H328" i="1"/>
  <c r="H222" i="1"/>
  <c r="I222" i="1" s="1"/>
  <c r="J222" i="1" s="1"/>
  <c r="K222" i="1" s="1"/>
  <c r="S222" i="1" s="1"/>
  <c r="H121" i="1"/>
  <c r="I121" i="1" s="1"/>
  <c r="J121" i="1" s="1"/>
  <c r="K121" i="1" s="1"/>
  <c r="S121" i="1" s="1"/>
  <c r="T121" i="1" s="1"/>
  <c r="U121" i="1" s="1"/>
  <c r="I133" i="1"/>
  <c r="J133" i="1" s="1"/>
  <c r="K133" i="1" s="1"/>
  <c r="S133" i="1" s="1"/>
  <c r="T133" i="1" s="1"/>
  <c r="U133" i="1" s="1"/>
  <c r="I147" i="1"/>
  <c r="J147" i="1" s="1"/>
  <c r="K147" i="1" s="1"/>
  <c r="S147" i="1" s="1"/>
  <c r="I194" i="1"/>
  <c r="J194" i="1" s="1"/>
  <c r="K194" i="1" s="1"/>
  <c r="S194" i="1" s="1"/>
  <c r="I198" i="1"/>
  <c r="J198" i="1" s="1"/>
  <c r="K198" i="1" s="1"/>
  <c r="S198" i="1" s="1"/>
  <c r="I205" i="1"/>
  <c r="J205" i="1" s="1"/>
  <c r="K205" i="1" s="1"/>
  <c r="S205" i="1" s="1"/>
  <c r="H322" i="1"/>
  <c r="H182" i="1"/>
  <c r="I182" i="1" s="1"/>
  <c r="J182" i="1" s="1"/>
  <c r="K182" i="1" s="1"/>
  <c r="S182" i="1" s="1"/>
  <c r="H124" i="1"/>
  <c r="I124" i="1" s="1"/>
  <c r="J124" i="1" s="1"/>
  <c r="K124" i="1" s="1"/>
  <c r="S124" i="1" s="1"/>
  <c r="T124" i="1" s="1"/>
  <c r="U124" i="1" s="1"/>
  <c r="H151" i="1"/>
  <c r="I151" i="1" s="1"/>
  <c r="J151" i="1" s="1"/>
  <c r="K151" i="1" s="1"/>
  <c r="S151" i="1" s="1"/>
  <c r="H119" i="1"/>
  <c r="I119" i="1" s="1"/>
  <c r="J119" i="1" s="1"/>
  <c r="K119" i="1" s="1"/>
  <c r="S119" i="1" s="1"/>
  <c r="T119" i="1" s="1"/>
  <c r="U119" i="1" s="1"/>
  <c r="H251" i="1"/>
  <c r="I251" i="1" s="1"/>
  <c r="J251" i="1" s="1"/>
  <c r="K251" i="1" s="1"/>
  <c r="S251" i="1" s="1"/>
  <c r="I148" i="1"/>
  <c r="J148" i="1" s="1"/>
  <c r="K148" i="1" s="1"/>
  <c r="S148" i="1" s="1"/>
  <c r="I123" i="1"/>
  <c r="J123" i="1" s="1"/>
  <c r="K123" i="1" s="1"/>
  <c r="S123" i="1" s="1"/>
  <c r="T123" i="1" s="1"/>
  <c r="U123" i="1" s="1"/>
  <c r="H288" i="1"/>
  <c r="H142" i="1"/>
  <c r="I142" i="1" s="1"/>
  <c r="J142" i="1" s="1"/>
  <c r="K142" i="1" s="1"/>
  <c r="S142" i="1" s="1"/>
  <c r="H292" i="1"/>
  <c r="I292" i="1" s="1"/>
  <c r="J292" i="1" s="1"/>
  <c r="K292" i="1" s="1"/>
  <c r="S292" i="1" s="1"/>
  <c r="H178" i="1"/>
  <c r="I178" i="1" s="1"/>
  <c r="J178" i="1" s="1"/>
  <c r="K178" i="1" s="1"/>
  <c r="S178" i="1" s="1"/>
  <c r="H126" i="1"/>
  <c r="I126" i="1" s="1"/>
  <c r="J126" i="1" s="1"/>
  <c r="K126" i="1" s="1"/>
  <c r="S126" i="1" s="1"/>
  <c r="T126" i="1" s="1"/>
  <c r="U126" i="1" s="1"/>
  <c r="H268" i="1"/>
  <c r="I268" i="1" s="1"/>
  <c r="J268" i="1" s="1"/>
  <c r="K268" i="1" s="1"/>
  <c r="S268" i="1" s="1"/>
  <c r="I113" i="1"/>
  <c r="J113" i="1" s="1"/>
  <c r="K113" i="1" s="1"/>
  <c r="S113" i="1" s="1"/>
  <c r="T113" i="1" s="1"/>
  <c r="U113" i="1" s="1"/>
  <c r="I216" i="1"/>
  <c r="J216" i="1" s="1"/>
  <c r="K216" i="1" s="1"/>
  <c r="S216" i="1" s="1"/>
  <c r="I136" i="1"/>
  <c r="J136" i="1" s="1"/>
  <c r="K136" i="1" s="1"/>
  <c r="S136" i="1" s="1"/>
  <c r="T136" i="1" s="1"/>
  <c r="U136" i="1" s="1"/>
  <c r="H258" i="1"/>
  <c r="H305" i="1"/>
  <c r="H214" i="1"/>
  <c r="I214" i="1" s="1"/>
  <c r="J214" i="1" s="1"/>
  <c r="K214" i="1" s="1"/>
  <c r="S214" i="1" s="1"/>
  <c r="H317" i="1"/>
  <c r="H204" i="1"/>
  <c r="I204" i="1" s="1"/>
  <c r="J204" i="1" s="1"/>
  <c r="K204" i="1" s="1"/>
  <c r="S204" i="1" s="1"/>
  <c r="H323" i="1"/>
  <c r="H162" i="1"/>
  <c r="I162" i="1" s="1"/>
  <c r="J162" i="1" s="1"/>
  <c r="K162" i="1" s="1"/>
  <c r="S162" i="1" s="1"/>
  <c r="H169" i="1"/>
  <c r="I169" i="1" s="1"/>
  <c r="J169" i="1" s="1"/>
  <c r="K169" i="1" s="1"/>
  <c r="S169" i="1" s="1"/>
  <c r="H332" i="1"/>
  <c r="I332" i="1" s="1"/>
  <c r="J332" i="1" s="1"/>
  <c r="K332" i="1" s="1"/>
  <c r="S332" i="1" s="1"/>
  <c r="I218" i="1"/>
  <c r="J218" i="1" s="1"/>
  <c r="K218" i="1" s="1"/>
  <c r="S218" i="1" s="1"/>
  <c r="I173" i="1"/>
  <c r="J173" i="1" s="1"/>
  <c r="K173" i="1" s="1"/>
  <c r="S173" i="1" s="1"/>
  <c r="W295" i="1"/>
  <c r="P295" i="1" s="1"/>
  <c r="G295" i="1"/>
  <c r="H143" i="1"/>
  <c r="I143" i="1" s="1"/>
  <c r="J143" i="1" s="1"/>
  <c r="K143" i="1" s="1"/>
  <c r="S143" i="1" s="1"/>
  <c r="H132" i="1"/>
  <c r="I132" i="1" s="1"/>
  <c r="J132" i="1" s="1"/>
  <c r="K132" i="1" s="1"/>
  <c r="S132" i="1" s="1"/>
  <c r="T132" i="1" s="1"/>
  <c r="U132" i="1" s="1"/>
  <c r="H181" i="1"/>
  <c r="I181" i="1" s="1"/>
  <c r="J181" i="1" s="1"/>
  <c r="K181" i="1" s="1"/>
  <c r="S181" i="1" s="1"/>
  <c r="H179" i="1"/>
  <c r="I179" i="1" s="1"/>
  <c r="J179" i="1" s="1"/>
  <c r="K179" i="1" s="1"/>
  <c r="S179" i="1" s="1"/>
  <c r="H318" i="1"/>
  <c r="I318" i="1" s="1"/>
  <c r="J318" i="1" s="1"/>
  <c r="K318" i="1" s="1"/>
  <c r="S318" i="1" s="1"/>
  <c r="I171" i="1"/>
  <c r="J171" i="1" s="1"/>
  <c r="K171" i="1" s="1"/>
  <c r="S171" i="1" s="1"/>
  <c r="I134" i="1"/>
  <c r="J134" i="1" s="1"/>
  <c r="K134" i="1" s="1"/>
  <c r="S134" i="1" s="1"/>
  <c r="T134" i="1" s="1"/>
  <c r="U134" i="1" s="1"/>
  <c r="I190" i="1"/>
  <c r="J190" i="1" s="1"/>
  <c r="K190" i="1" s="1"/>
  <c r="S190" i="1" s="1"/>
  <c r="H167" i="1"/>
  <c r="I167" i="1" s="1"/>
  <c r="J167" i="1" s="1"/>
  <c r="K167" i="1" s="1"/>
  <c r="S167" i="1" s="1"/>
  <c r="H211" i="1"/>
  <c r="I211" i="1" s="1"/>
  <c r="J211" i="1" s="1"/>
  <c r="K211" i="1" s="1"/>
  <c r="S211" i="1" s="1"/>
  <c r="H140" i="1"/>
  <c r="I140" i="1" s="1"/>
  <c r="J140" i="1" s="1"/>
  <c r="K140" i="1" s="1"/>
  <c r="S140" i="1" s="1"/>
  <c r="T140" i="1" s="1"/>
  <c r="U140" i="1" s="1"/>
  <c r="H307" i="1"/>
  <c r="H153" i="1"/>
  <c r="I153" i="1" s="1"/>
  <c r="J153" i="1" s="1"/>
  <c r="K153" i="1" s="1"/>
  <c r="S153" i="1" s="1"/>
  <c r="H177" i="1"/>
  <c r="I177" i="1" s="1"/>
  <c r="J177" i="1" s="1"/>
  <c r="K177" i="1" s="1"/>
  <c r="S177" i="1" s="1"/>
  <c r="I206" i="1"/>
  <c r="J206" i="1" s="1"/>
  <c r="K206" i="1" s="1"/>
  <c r="S206" i="1" s="1"/>
  <c r="I125" i="1"/>
  <c r="J125" i="1" s="1"/>
  <c r="K125" i="1" s="1"/>
  <c r="S125" i="1" s="1"/>
  <c r="T125" i="1" s="1"/>
  <c r="U125" i="1" s="1"/>
  <c r="I203" i="1"/>
  <c r="J203" i="1" s="1"/>
  <c r="K203" i="1" s="1"/>
  <c r="S203" i="1" s="1"/>
  <c r="H266" i="1"/>
  <c r="H176" i="1"/>
  <c r="I176" i="1" s="1"/>
  <c r="J176" i="1" s="1"/>
  <c r="K176" i="1" s="1"/>
  <c r="S176" i="1" s="1"/>
  <c r="H202" i="1"/>
  <c r="I202" i="1" s="1"/>
  <c r="J202" i="1" s="1"/>
  <c r="K202" i="1" s="1"/>
  <c r="S202" i="1" s="1"/>
  <c r="H257" i="1"/>
  <c r="I257" i="1" s="1"/>
  <c r="J257" i="1" s="1"/>
  <c r="K257" i="1" s="1"/>
  <c r="S257" i="1" s="1"/>
  <c r="H163" i="1"/>
  <c r="I163" i="1" s="1"/>
  <c r="J163" i="1" s="1"/>
  <c r="K163" i="1" s="1"/>
  <c r="S163" i="1" s="1"/>
  <c r="H135" i="1"/>
  <c r="I135" i="1" s="1"/>
  <c r="J135" i="1" s="1"/>
  <c r="K135" i="1" s="1"/>
  <c r="S135" i="1" s="1"/>
  <c r="T135" i="1" s="1"/>
  <c r="U135" i="1" s="1"/>
  <c r="H208" i="1"/>
  <c r="I208" i="1" s="1"/>
  <c r="J208" i="1" s="1"/>
  <c r="K208" i="1" s="1"/>
  <c r="S208" i="1" s="1"/>
  <c r="H144" i="1"/>
  <c r="I144" i="1" s="1"/>
  <c r="J144" i="1" s="1"/>
  <c r="K144" i="1" s="1"/>
  <c r="S144" i="1" s="1"/>
  <c r="I128" i="1"/>
  <c r="J128" i="1" s="1"/>
  <c r="K128" i="1" s="1"/>
  <c r="S128" i="1" s="1"/>
  <c r="T128" i="1" s="1"/>
  <c r="U128" i="1" s="1"/>
  <c r="I188" i="1"/>
  <c r="J188" i="1" s="1"/>
  <c r="K188" i="1" s="1"/>
  <c r="S188" i="1" s="1"/>
  <c r="I229" i="1"/>
  <c r="J229" i="1" s="1"/>
  <c r="K229" i="1" s="1"/>
  <c r="S229" i="1" s="1"/>
  <c r="I155" i="1"/>
  <c r="J155" i="1" s="1"/>
  <c r="K155" i="1" s="1"/>
  <c r="S155" i="1" s="1"/>
  <c r="I193" i="1"/>
  <c r="J193" i="1" s="1"/>
  <c r="K193" i="1" s="1"/>
  <c r="S193" i="1" s="1"/>
  <c r="H315" i="1"/>
  <c r="I315" i="1" s="1"/>
  <c r="J315" i="1" s="1"/>
  <c r="K315" i="1" s="1"/>
  <c r="S315" i="1" s="1"/>
  <c r="H220" i="1"/>
  <c r="I220" i="1" s="1"/>
  <c r="J220" i="1" s="1"/>
  <c r="K220" i="1" s="1"/>
  <c r="S220" i="1" s="1"/>
  <c r="H221" i="1"/>
  <c r="I221" i="1" s="1"/>
  <c r="J221" i="1" s="1"/>
  <c r="K221" i="1" s="1"/>
  <c r="S221" i="1" s="1"/>
  <c r="H175" i="1"/>
  <c r="I175" i="1" s="1"/>
  <c r="J175" i="1" s="1"/>
  <c r="K175" i="1" s="1"/>
  <c r="S175" i="1" s="1"/>
  <c r="H114" i="1"/>
  <c r="I114" i="1" s="1"/>
  <c r="J114" i="1" s="1"/>
  <c r="K114" i="1" s="1"/>
  <c r="S114" i="1" s="1"/>
  <c r="T114" i="1" s="1"/>
  <c r="U114" i="1" s="1"/>
  <c r="I219" i="1"/>
  <c r="J219" i="1" s="1"/>
  <c r="K219" i="1" s="1"/>
  <c r="S219" i="1" s="1"/>
  <c r="I122" i="1"/>
  <c r="J122" i="1" s="1"/>
  <c r="K122" i="1" s="1"/>
  <c r="S122" i="1" s="1"/>
  <c r="T122" i="1" s="1"/>
  <c r="U122" i="1" s="1"/>
  <c r="I224" i="1"/>
  <c r="J224" i="1" s="1"/>
  <c r="K224" i="1" s="1"/>
  <c r="S224" i="1" s="1"/>
  <c r="I150" i="1"/>
  <c r="J150" i="1" s="1"/>
  <c r="K150" i="1" s="1"/>
  <c r="S150" i="1" s="1"/>
  <c r="H296" i="1"/>
  <c r="I296" i="1" s="1"/>
  <c r="J296" i="1" s="1"/>
  <c r="K296" i="1" s="1"/>
  <c r="S296" i="1" s="1"/>
  <c r="H199" i="1"/>
  <c r="I199" i="1" s="1"/>
  <c r="J199" i="1" s="1"/>
  <c r="K199" i="1" s="1"/>
  <c r="S199" i="1" s="1"/>
  <c r="H170" i="1"/>
  <c r="I170" i="1" s="1"/>
  <c r="J170" i="1" s="1"/>
  <c r="K170" i="1" s="1"/>
  <c r="S170" i="1" s="1"/>
  <c r="H286" i="1"/>
  <c r="I286" i="1" s="1"/>
  <c r="J286" i="1" s="1"/>
  <c r="K286" i="1" s="1"/>
  <c r="S286" i="1" s="1"/>
  <c r="H196" i="1"/>
  <c r="I196" i="1" s="1"/>
  <c r="J196" i="1" s="1"/>
  <c r="K196" i="1" s="1"/>
  <c r="S196" i="1" s="1"/>
  <c r="H256" i="1"/>
  <c r="I256" i="1" s="1"/>
  <c r="J256" i="1" s="1"/>
  <c r="K256" i="1" s="1"/>
  <c r="S256" i="1" s="1"/>
  <c r="H213" i="1"/>
  <c r="I213" i="1" s="1"/>
  <c r="J213" i="1" s="1"/>
  <c r="K213" i="1" s="1"/>
  <c r="S213" i="1" s="1"/>
  <c r="H283" i="1"/>
  <c r="I283" i="1" s="1"/>
  <c r="J283" i="1" s="1"/>
  <c r="K283" i="1" s="1"/>
  <c r="S283" i="1" s="1"/>
  <c r="H226" i="1"/>
  <c r="I226" i="1" s="1"/>
  <c r="J226" i="1" s="1"/>
  <c r="K226" i="1" s="1"/>
  <c r="S226" i="1" s="1"/>
  <c r="P100" i="1"/>
  <c r="Y100" i="1"/>
  <c r="P90" i="1"/>
  <c r="Y90" i="1"/>
  <c r="P64" i="1"/>
  <c r="Y64" i="1"/>
  <c r="P16" i="1"/>
  <c r="Y16" i="1"/>
  <c r="P81" i="1"/>
  <c r="Y81" i="1"/>
  <c r="P87" i="1"/>
  <c r="Y87" i="1"/>
  <c r="V46" i="1"/>
  <c r="Y46" i="1"/>
  <c r="P60" i="1"/>
  <c r="Y60" i="1"/>
  <c r="V41" i="1"/>
  <c r="Y41" i="1"/>
  <c r="P26" i="1"/>
  <c r="Y26" i="1"/>
  <c r="I255" i="1"/>
  <c r="J255" i="1" s="1"/>
  <c r="K255" i="1" s="1"/>
  <c r="S255" i="1" s="1"/>
  <c r="P255" i="1"/>
  <c r="I328" i="1"/>
  <c r="J328" i="1" s="1"/>
  <c r="K328" i="1" s="1"/>
  <c r="S328" i="1" s="1"/>
  <c r="P328" i="1"/>
  <c r="I269" i="1"/>
  <c r="J269" i="1" s="1"/>
  <c r="K269" i="1" s="1"/>
  <c r="S269" i="1" s="1"/>
  <c r="P269" i="1"/>
  <c r="I288" i="1"/>
  <c r="J288" i="1" s="1"/>
  <c r="K288" i="1" s="1"/>
  <c r="S288" i="1" s="1"/>
  <c r="P288" i="1"/>
  <c r="I302" i="1"/>
  <c r="J302" i="1" s="1"/>
  <c r="K302" i="1" s="1"/>
  <c r="S302" i="1" s="1"/>
  <c r="P302" i="1"/>
  <c r="P248" i="1"/>
  <c r="I334" i="1"/>
  <c r="J334" i="1" s="1"/>
  <c r="K334" i="1" s="1"/>
  <c r="S334" i="1" s="1"/>
  <c r="P334" i="1"/>
  <c r="P274" i="1"/>
  <c r="I242" i="1"/>
  <c r="J242" i="1" s="1"/>
  <c r="K242" i="1" s="1"/>
  <c r="S242" i="1" s="1"/>
  <c r="P242" i="1"/>
  <c r="I291" i="1"/>
  <c r="J291" i="1" s="1"/>
  <c r="K291" i="1" s="1"/>
  <c r="S291" i="1" s="1"/>
  <c r="P291" i="1"/>
  <c r="I265" i="1"/>
  <c r="J265" i="1" s="1"/>
  <c r="K265" i="1" s="1"/>
  <c r="S265" i="1" s="1"/>
  <c r="P265" i="1"/>
  <c r="I245" i="1"/>
  <c r="J245" i="1" s="1"/>
  <c r="K245" i="1" s="1"/>
  <c r="S245" i="1" s="1"/>
  <c r="P245" i="1"/>
  <c r="I262" i="1"/>
  <c r="J262" i="1" s="1"/>
  <c r="K262" i="1" s="1"/>
  <c r="S262" i="1" s="1"/>
  <c r="P262" i="1"/>
  <c r="I317" i="1"/>
  <c r="J317" i="1" s="1"/>
  <c r="K317" i="1" s="1"/>
  <c r="S317" i="1" s="1"/>
  <c r="P317" i="1"/>
  <c r="I260" i="1"/>
  <c r="J260" i="1" s="1"/>
  <c r="K260" i="1" s="1"/>
  <c r="S260" i="1" s="1"/>
  <c r="P260" i="1"/>
  <c r="I281" i="1"/>
  <c r="J281" i="1" s="1"/>
  <c r="K281" i="1" s="1"/>
  <c r="S281" i="1" s="1"/>
  <c r="P281" i="1"/>
  <c r="I310" i="1"/>
  <c r="J310" i="1" s="1"/>
  <c r="K310" i="1" s="1"/>
  <c r="S310" i="1" s="1"/>
  <c r="P310" i="1"/>
  <c r="I267" i="1"/>
  <c r="J267" i="1" s="1"/>
  <c r="K267" i="1" s="1"/>
  <c r="S267" i="1" s="1"/>
  <c r="P267" i="1"/>
  <c r="I273" i="1"/>
  <c r="J273" i="1" s="1"/>
  <c r="K273" i="1" s="1"/>
  <c r="S273" i="1" s="1"/>
  <c r="P273" i="1"/>
  <c r="P315" i="1"/>
  <c r="I277" i="1"/>
  <c r="J277" i="1" s="1"/>
  <c r="K277" i="1" s="1"/>
  <c r="S277" i="1" s="1"/>
  <c r="P277" i="1"/>
  <c r="I289" i="1"/>
  <c r="J289" i="1" s="1"/>
  <c r="K289" i="1" s="1"/>
  <c r="S289" i="1" s="1"/>
  <c r="P289" i="1"/>
  <c r="I246" i="1"/>
  <c r="J246" i="1" s="1"/>
  <c r="K246" i="1" s="1"/>
  <c r="S246" i="1" s="1"/>
  <c r="P246" i="1"/>
  <c r="P296" i="1"/>
  <c r="I236" i="1"/>
  <c r="J236" i="1" s="1"/>
  <c r="K236" i="1" s="1"/>
  <c r="S236" i="1" s="1"/>
  <c r="P236" i="1"/>
  <c r="I297" i="1"/>
  <c r="J297" i="1" s="1"/>
  <c r="K297" i="1" s="1"/>
  <c r="S297" i="1" s="1"/>
  <c r="P297" i="1"/>
  <c r="I285" i="1"/>
  <c r="J285" i="1" s="1"/>
  <c r="K285" i="1" s="1"/>
  <c r="S285" i="1" s="1"/>
  <c r="P285" i="1"/>
  <c r="I278" i="1"/>
  <c r="J278" i="1" s="1"/>
  <c r="K278" i="1" s="1"/>
  <c r="S278" i="1" s="1"/>
  <c r="P278" i="1"/>
  <c r="I272" i="1"/>
  <c r="J272" i="1" s="1"/>
  <c r="K272" i="1" s="1"/>
  <c r="S272" i="1" s="1"/>
  <c r="P272" i="1"/>
  <c r="I290" i="1"/>
  <c r="J290" i="1" s="1"/>
  <c r="K290" i="1" s="1"/>
  <c r="S290" i="1" s="1"/>
  <c r="P290" i="1"/>
  <c r="P332" i="1"/>
  <c r="I303" i="1"/>
  <c r="J303" i="1" s="1"/>
  <c r="K303" i="1" s="1"/>
  <c r="S303" i="1" s="1"/>
  <c r="P303" i="1"/>
  <c r="I331" i="1"/>
  <c r="J331" i="1" s="1"/>
  <c r="K331" i="1" s="1"/>
  <c r="S331" i="1" s="1"/>
  <c r="P331" i="1"/>
  <c r="I241" i="1"/>
  <c r="J241" i="1" s="1"/>
  <c r="K241" i="1" s="1"/>
  <c r="S241" i="1" s="1"/>
  <c r="P241" i="1"/>
  <c r="I271" i="1"/>
  <c r="J271" i="1" s="1"/>
  <c r="K271" i="1" s="1"/>
  <c r="S271" i="1" s="1"/>
  <c r="P271" i="1"/>
  <c r="P326" i="1"/>
  <c r="I299" i="1"/>
  <c r="J299" i="1" s="1"/>
  <c r="K299" i="1" s="1"/>
  <c r="S299" i="1" s="1"/>
  <c r="P299" i="1"/>
  <c r="I243" i="1"/>
  <c r="J243" i="1" s="1"/>
  <c r="K243" i="1" s="1"/>
  <c r="S243" i="1" s="1"/>
  <c r="P243" i="1"/>
  <c r="I284" i="1"/>
  <c r="J284" i="1" s="1"/>
  <c r="K284" i="1" s="1"/>
  <c r="S284" i="1" s="1"/>
  <c r="P284" i="1"/>
  <c r="I275" i="1"/>
  <c r="J275" i="1" s="1"/>
  <c r="K275" i="1" s="1"/>
  <c r="S275" i="1" s="1"/>
  <c r="P275" i="1"/>
  <c r="I266" i="1"/>
  <c r="J266" i="1" s="1"/>
  <c r="K266" i="1" s="1"/>
  <c r="S266" i="1" s="1"/>
  <c r="P266" i="1"/>
  <c r="I298" i="1"/>
  <c r="J298" i="1" s="1"/>
  <c r="K298" i="1" s="1"/>
  <c r="S298" i="1" s="1"/>
  <c r="P298" i="1"/>
  <c r="I329" i="1"/>
  <c r="J329" i="1" s="1"/>
  <c r="K329" i="1" s="1"/>
  <c r="S329" i="1" s="1"/>
  <c r="P329" i="1"/>
  <c r="I237" i="1"/>
  <c r="J237" i="1" s="1"/>
  <c r="K237" i="1" s="1"/>
  <c r="S237" i="1" s="1"/>
  <c r="P237" i="1"/>
  <c r="I254" i="1"/>
  <c r="J254" i="1" s="1"/>
  <c r="K254" i="1" s="1"/>
  <c r="S254" i="1" s="1"/>
  <c r="P254" i="1"/>
  <c r="I287" i="1"/>
  <c r="J287" i="1" s="1"/>
  <c r="K287" i="1" s="1"/>
  <c r="S287" i="1" s="1"/>
  <c r="P287" i="1"/>
  <c r="P257" i="1"/>
  <c r="I247" i="1"/>
  <c r="J247" i="1" s="1"/>
  <c r="K247" i="1" s="1"/>
  <c r="S247" i="1" s="1"/>
  <c r="P247" i="1"/>
  <c r="I240" i="1"/>
  <c r="J240" i="1" s="1"/>
  <c r="K240" i="1" s="1"/>
  <c r="S240" i="1" s="1"/>
  <c r="P240" i="1"/>
  <c r="I258" i="1"/>
  <c r="J258" i="1" s="1"/>
  <c r="K258" i="1" s="1"/>
  <c r="S258" i="1" s="1"/>
  <c r="P258" i="1"/>
  <c r="I305" i="1"/>
  <c r="J305" i="1" s="1"/>
  <c r="K305" i="1" s="1"/>
  <c r="S305" i="1" s="1"/>
  <c r="P305" i="1"/>
  <c r="I314" i="1"/>
  <c r="J314" i="1" s="1"/>
  <c r="K314" i="1" s="1"/>
  <c r="S314" i="1" s="1"/>
  <c r="P314" i="1"/>
  <c r="I282" i="1"/>
  <c r="J282" i="1" s="1"/>
  <c r="K282" i="1" s="1"/>
  <c r="S282" i="1" s="1"/>
  <c r="P282" i="1"/>
  <c r="I264" i="1"/>
  <c r="J264" i="1" s="1"/>
  <c r="K264" i="1" s="1"/>
  <c r="S264" i="1" s="1"/>
  <c r="P264" i="1"/>
  <c r="I307" i="1"/>
  <c r="J307" i="1" s="1"/>
  <c r="K307" i="1" s="1"/>
  <c r="S307" i="1" s="1"/>
  <c r="P307" i="1"/>
  <c r="I312" i="1"/>
  <c r="J312" i="1" s="1"/>
  <c r="K312" i="1" s="1"/>
  <c r="S312" i="1" s="1"/>
  <c r="P312" i="1"/>
  <c r="P283" i="1"/>
  <c r="I259" i="1"/>
  <c r="J259" i="1" s="1"/>
  <c r="K259" i="1" s="1"/>
  <c r="S259" i="1" s="1"/>
  <c r="P259" i="1"/>
  <c r="I294" i="1"/>
  <c r="J294" i="1" s="1"/>
  <c r="K294" i="1" s="1"/>
  <c r="S294" i="1" s="1"/>
  <c r="P294" i="1"/>
  <c r="I322" i="1"/>
  <c r="J322" i="1" s="1"/>
  <c r="K322" i="1" s="1"/>
  <c r="S322" i="1" s="1"/>
  <c r="P322" i="1"/>
  <c r="I301" i="1"/>
  <c r="J301" i="1" s="1"/>
  <c r="K301" i="1" s="1"/>
  <c r="S301" i="1" s="1"/>
  <c r="P301" i="1"/>
  <c r="I306" i="1"/>
  <c r="J306" i="1" s="1"/>
  <c r="K306" i="1" s="1"/>
  <c r="S306" i="1" s="1"/>
  <c r="P306" i="1"/>
  <c r="I319" i="1"/>
  <c r="J319" i="1" s="1"/>
  <c r="K319" i="1" s="1"/>
  <c r="S319" i="1" s="1"/>
  <c r="P319" i="1"/>
  <c r="I325" i="1"/>
  <c r="J325" i="1" s="1"/>
  <c r="K325" i="1" s="1"/>
  <c r="S325" i="1" s="1"/>
  <c r="P325" i="1"/>
  <c r="I239" i="1"/>
  <c r="J239" i="1" s="1"/>
  <c r="K239" i="1" s="1"/>
  <c r="S239" i="1" s="1"/>
  <c r="P239" i="1"/>
  <c r="I313" i="1"/>
  <c r="J313" i="1" s="1"/>
  <c r="K313" i="1" s="1"/>
  <c r="S313" i="1" s="1"/>
  <c r="P313" i="1"/>
  <c r="P292" i="1"/>
  <c r="I250" i="1"/>
  <c r="J250" i="1" s="1"/>
  <c r="K250" i="1" s="1"/>
  <c r="S250" i="1" s="1"/>
  <c r="P250" i="1"/>
  <c r="P249" i="1"/>
  <c r="I293" i="1"/>
  <c r="J293" i="1" s="1"/>
  <c r="K293" i="1" s="1"/>
  <c r="S293" i="1" s="1"/>
  <c r="P293" i="1"/>
  <c r="I300" i="1"/>
  <c r="J300" i="1" s="1"/>
  <c r="K300" i="1" s="1"/>
  <c r="S300" i="1" s="1"/>
  <c r="P300" i="1"/>
  <c r="I323" i="1"/>
  <c r="J323" i="1" s="1"/>
  <c r="K323" i="1" s="1"/>
  <c r="S323" i="1" s="1"/>
  <c r="P323" i="1"/>
  <c r="I330" i="1"/>
  <c r="J330" i="1" s="1"/>
  <c r="K330" i="1" s="1"/>
  <c r="S330" i="1" s="1"/>
  <c r="P330" i="1"/>
  <c r="I327" i="1"/>
  <c r="J327" i="1" s="1"/>
  <c r="K327" i="1" s="1"/>
  <c r="S327" i="1" s="1"/>
  <c r="P327" i="1"/>
  <c r="I235" i="1"/>
  <c r="J235" i="1" s="1"/>
  <c r="K235" i="1" s="1"/>
  <c r="S235" i="1" s="1"/>
  <c r="P235" i="1"/>
  <c r="I320" i="1"/>
  <c r="J320" i="1" s="1"/>
  <c r="K320" i="1" s="1"/>
  <c r="S320" i="1" s="1"/>
  <c r="P320" i="1"/>
  <c r="I270" i="1"/>
  <c r="J270" i="1" s="1"/>
  <c r="K270" i="1" s="1"/>
  <c r="S270" i="1" s="1"/>
  <c r="P270" i="1"/>
  <c r="P286" i="1"/>
  <c r="I308" i="1"/>
  <c r="J308" i="1" s="1"/>
  <c r="K308" i="1" s="1"/>
  <c r="S308" i="1" s="1"/>
  <c r="P308" i="1"/>
  <c r="I324" i="1"/>
  <c r="J324" i="1" s="1"/>
  <c r="K324" i="1" s="1"/>
  <c r="S324" i="1" s="1"/>
  <c r="P324" i="1"/>
  <c r="I276" i="1"/>
  <c r="J276" i="1" s="1"/>
  <c r="K276" i="1" s="1"/>
  <c r="S276" i="1" s="1"/>
  <c r="P276" i="1"/>
  <c r="U46" i="1"/>
  <c r="W105" i="1"/>
  <c r="W103" i="1"/>
  <c r="W101" i="1"/>
  <c r="W102" i="1"/>
  <c r="H102" i="1" s="1"/>
  <c r="W104" i="1"/>
  <c r="H104" i="1" s="1"/>
  <c r="W55" i="1"/>
  <c r="W107" i="1"/>
  <c r="H107" i="1" s="1"/>
  <c r="W110" i="1"/>
  <c r="W67" i="1"/>
  <c r="W108" i="1"/>
  <c r="W109" i="1"/>
  <c r="H109" i="1" s="1"/>
  <c r="W106" i="1"/>
  <c r="H106" i="1" s="1"/>
  <c r="W111" i="1"/>
  <c r="W8" i="1"/>
  <c r="E11" i="1"/>
  <c r="F11" i="1" s="1"/>
  <c r="G11" i="1" s="1"/>
  <c r="U11" i="1"/>
  <c r="E25" i="1"/>
  <c r="F25" i="1" s="1"/>
  <c r="G25" i="1" s="1"/>
  <c r="E86" i="1"/>
  <c r="F86" i="1" s="1"/>
  <c r="G86" i="1" s="1"/>
  <c r="V94" i="1"/>
  <c r="V70" i="1"/>
  <c r="V59" i="1"/>
  <c r="E59" i="1"/>
  <c r="E20" i="1"/>
  <c r="F20" i="1" s="1"/>
  <c r="G20" i="1" s="1"/>
  <c r="E69" i="1"/>
  <c r="F69" i="1" s="1"/>
  <c r="G69" i="1" s="1"/>
  <c r="E58" i="1"/>
  <c r="F58" i="1" s="1"/>
  <c r="G58" i="1" s="1"/>
  <c r="E46" i="1"/>
  <c r="F46" i="1" s="1"/>
  <c r="E42" i="1"/>
  <c r="F42" i="1" s="1"/>
  <c r="G42" i="1" s="1"/>
  <c r="V15" i="1"/>
  <c r="V76" i="1"/>
  <c r="V89" i="1"/>
  <c r="E89" i="1"/>
  <c r="E51" i="1"/>
  <c r="F51" i="1" s="1"/>
  <c r="G51" i="1" s="1"/>
  <c r="E53" i="1"/>
  <c r="F53" i="1" s="1"/>
  <c r="G53" i="1" s="1"/>
  <c r="E35" i="1"/>
  <c r="F35" i="1" s="1"/>
  <c r="G35" i="1" s="1"/>
  <c r="E88" i="1"/>
  <c r="F88" i="1" s="1"/>
  <c r="G88" i="1" s="1"/>
  <c r="E4" i="1"/>
  <c r="F4" i="1" s="1"/>
  <c r="G4" i="1" s="1"/>
  <c r="E97" i="1"/>
  <c r="F97" i="1" s="1"/>
  <c r="G97" i="1" s="1"/>
  <c r="V90" i="1"/>
  <c r="E90" i="1"/>
  <c r="E24" i="1"/>
  <c r="F24" i="1" s="1"/>
  <c r="G24" i="1" s="1"/>
  <c r="E66" i="1"/>
  <c r="F66" i="1" s="1"/>
  <c r="G66" i="1" s="1"/>
  <c r="V5" i="1"/>
  <c r="E30" i="1"/>
  <c r="F30" i="1" s="1"/>
  <c r="G30" i="1" s="1"/>
  <c r="E95" i="1"/>
  <c r="F95" i="1" s="1"/>
  <c r="G95" i="1" s="1"/>
  <c r="E77" i="1"/>
  <c r="F77" i="1" s="1"/>
  <c r="G77" i="1" s="1"/>
  <c r="E33" i="1"/>
  <c r="F33" i="1" s="1"/>
  <c r="G33" i="1" s="1"/>
  <c r="E3" i="1"/>
  <c r="E91" i="1"/>
  <c r="F91" i="1" s="1"/>
  <c r="G91" i="1" s="1"/>
  <c r="E80" i="1"/>
  <c r="F80" i="1" s="1"/>
  <c r="G80" i="1" s="1"/>
  <c r="E61" i="1"/>
  <c r="F61" i="1" s="1"/>
  <c r="G61" i="1" s="1"/>
  <c r="V40" i="1"/>
  <c r="E93" i="1"/>
  <c r="F93" i="1" s="1"/>
  <c r="G93" i="1" s="1"/>
  <c r="E14" i="1"/>
  <c r="F14" i="1" s="1"/>
  <c r="G14" i="1" s="1"/>
  <c r="E68" i="1"/>
  <c r="F68" i="1" s="1"/>
  <c r="G68" i="1" s="1"/>
  <c r="F23" i="1"/>
  <c r="G23" i="1" s="1"/>
  <c r="E21" i="1"/>
  <c r="F21" i="1" s="1"/>
  <c r="G21" i="1" s="1"/>
  <c r="E9" i="1"/>
  <c r="F9" i="1" s="1"/>
  <c r="G9" i="1" s="1"/>
  <c r="E72" i="1"/>
  <c r="F72" i="1" s="1"/>
  <c r="G72" i="1" s="1"/>
  <c r="E63" i="1"/>
  <c r="F63" i="1" s="1"/>
  <c r="G63" i="1" s="1"/>
  <c r="E98" i="1"/>
  <c r="F98" i="1" s="1"/>
  <c r="G98" i="1" s="1"/>
  <c r="E49" i="1"/>
  <c r="F49" i="1" s="1"/>
  <c r="G49" i="1" s="1"/>
  <c r="E73" i="1"/>
  <c r="F73" i="1" s="1"/>
  <c r="G73" i="1" s="1"/>
  <c r="E57" i="1"/>
  <c r="F57" i="1" s="1"/>
  <c r="G57" i="1" s="1"/>
  <c r="V100" i="1"/>
  <c r="E100" i="1"/>
  <c r="E44" i="1"/>
  <c r="F44" i="1" s="1"/>
  <c r="G44" i="1" s="1"/>
  <c r="E84" i="1"/>
  <c r="F84" i="1" s="1"/>
  <c r="G84" i="1" s="1"/>
  <c r="E27" i="1"/>
  <c r="F27" i="1" s="1"/>
  <c r="G27" i="1" s="1"/>
  <c r="E52" i="1"/>
  <c r="F52" i="1" s="1"/>
  <c r="G52" i="1" s="1"/>
  <c r="V50" i="1"/>
  <c r="P5" i="1"/>
  <c r="F65" i="1"/>
  <c r="G65" i="1" s="1"/>
  <c r="V16" i="1"/>
  <c r="E16" i="1"/>
  <c r="V64" i="1"/>
  <c r="E64" i="1"/>
  <c r="V81" i="1"/>
  <c r="E81" i="1"/>
  <c r="E48" i="1"/>
  <c r="F48" i="1" s="1"/>
  <c r="G48" i="1" s="1"/>
  <c r="E78" i="1"/>
  <c r="F78" i="1" s="1"/>
  <c r="G78" i="1" s="1"/>
  <c r="V17" i="1"/>
  <c r="E17" i="1"/>
  <c r="E82" i="1"/>
  <c r="F82" i="1" s="1"/>
  <c r="G82" i="1" s="1"/>
  <c r="V60" i="1"/>
  <c r="E60" i="1"/>
  <c r="E56" i="1"/>
  <c r="F56" i="1" s="1"/>
  <c r="G56" i="1" s="1"/>
  <c r="E37" i="1"/>
  <c r="F37" i="1" s="1"/>
  <c r="G37" i="1" s="1"/>
  <c r="E62" i="1"/>
  <c r="F62" i="1" s="1"/>
  <c r="G62" i="1" s="1"/>
  <c r="E38" i="1"/>
  <c r="F38" i="1" s="1"/>
  <c r="G38" i="1" s="1"/>
  <c r="V26" i="1"/>
  <c r="E26" i="1"/>
  <c r="E39" i="1"/>
  <c r="F39" i="1" s="1"/>
  <c r="G39" i="1" s="1"/>
  <c r="V28" i="1"/>
  <c r="E28" i="1"/>
  <c r="E36" i="1"/>
  <c r="F36" i="1" s="1"/>
  <c r="G36" i="1" s="1"/>
  <c r="E75" i="1"/>
  <c r="F75" i="1" s="1"/>
  <c r="G75" i="1" s="1"/>
  <c r="E18" i="1"/>
  <c r="F18" i="1" s="1"/>
  <c r="G18" i="1" s="1"/>
  <c r="E22" i="1"/>
  <c r="F22" i="1" s="1"/>
  <c r="G22" i="1" s="1"/>
  <c r="E12" i="1"/>
  <c r="F12" i="1" s="1"/>
  <c r="G12" i="1" s="1"/>
  <c r="V74" i="1"/>
  <c r="P40" i="1"/>
  <c r="E41" i="1"/>
  <c r="F41" i="1" s="1"/>
  <c r="E92" i="1"/>
  <c r="F92" i="1" s="1"/>
  <c r="G92" i="1" s="1"/>
  <c r="E85" i="1"/>
  <c r="F85" i="1" s="1"/>
  <c r="G85" i="1" s="1"/>
  <c r="E54" i="1"/>
  <c r="F54" i="1" s="1"/>
  <c r="G54" i="1" s="1"/>
  <c r="E83" i="1"/>
  <c r="F83" i="1" s="1"/>
  <c r="G83" i="1" s="1"/>
  <c r="V87" i="1"/>
  <c r="E87" i="1"/>
  <c r="V99" i="1"/>
  <c r="P70" i="1"/>
  <c r="E96" i="1"/>
  <c r="F96" i="1" s="1"/>
  <c r="G96" i="1" s="1"/>
  <c r="E79" i="1"/>
  <c r="F79" i="1" s="1"/>
  <c r="G79" i="1" s="1"/>
  <c r="E71" i="1"/>
  <c r="F71" i="1" s="1"/>
  <c r="G71" i="1" s="1"/>
  <c r="E47" i="1"/>
  <c r="F47" i="1" s="1"/>
  <c r="G47" i="1" s="1"/>
  <c r="E45" i="1"/>
  <c r="F45" i="1" s="1"/>
  <c r="G45" i="1" s="1"/>
  <c r="P15" i="1"/>
  <c r="U10" i="1"/>
  <c r="U6" i="1"/>
  <c r="V10" i="1"/>
  <c r="P10" i="1"/>
  <c r="P76" i="1"/>
  <c r="V7" i="1"/>
  <c r="P7" i="1"/>
  <c r="U7" i="1"/>
  <c r="U31" i="1"/>
  <c r="V43" i="1"/>
  <c r="P43" i="1"/>
  <c r="U19" i="1"/>
  <c r="V31" i="1"/>
  <c r="P31" i="1"/>
  <c r="V19" i="1"/>
  <c r="P19" i="1"/>
  <c r="V6" i="1"/>
  <c r="P6" i="1"/>
  <c r="U16" i="1"/>
  <c r="V29" i="1"/>
  <c r="P29" i="1"/>
  <c r="V32" i="1"/>
  <c r="P32" i="1"/>
  <c r="U32" i="1"/>
  <c r="U34" i="1"/>
  <c r="V13" i="1"/>
  <c r="P13" i="1"/>
  <c r="V34" i="1"/>
  <c r="P34" i="1"/>
  <c r="U13" i="1"/>
  <c r="U40" i="1"/>
  <c r="U28" i="1"/>
  <c r="P50" i="1"/>
  <c r="P74" i="1"/>
  <c r="P99" i="1"/>
  <c r="P94" i="1"/>
  <c r="U26" i="1"/>
  <c r="U74" i="1"/>
  <c r="U99" i="1"/>
  <c r="U94" i="1"/>
  <c r="C2" i="1"/>
  <c r="P263" i="1" l="1"/>
  <c r="F3" i="1"/>
  <c r="G3" i="1" s="1"/>
  <c r="P253" i="1"/>
  <c r="H244" i="1"/>
  <c r="I244" i="1" s="1"/>
  <c r="J244" i="1" s="1"/>
  <c r="K244" i="1" s="1"/>
  <c r="S244" i="1" s="1"/>
  <c r="H309" i="1"/>
  <c r="I309" i="1" s="1"/>
  <c r="J309" i="1" s="1"/>
  <c r="K309" i="1" s="1"/>
  <c r="S309" i="1" s="1"/>
  <c r="H311" i="1"/>
  <c r="I311" i="1" s="1"/>
  <c r="J311" i="1" s="1"/>
  <c r="K311" i="1" s="1"/>
  <c r="S311" i="1" s="1"/>
  <c r="P238" i="1"/>
  <c r="I102" i="1"/>
  <c r="J102" i="1" s="1"/>
  <c r="K102" i="1" s="1"/>
  <c r="S102" i="1" s="1"/>
  <c r="G46" i="1"/>
  <c r="H101" i="1"/>
  <c r="I101" i="1" s="1"/>
  <c r="J101" i="1" s="1"/>
  <c r="K101" i="1" s="1"/>
  <c r="S101" i="1" s="1"/>
  <c r="H295" i="1"/>
  <c r="I295" i="1" s="1"/>
  <c r="J295" i="1" s="1"/>
  <c r="K295" i="1" s="1"/>
  <c r="S295" i="1" s="1"/>
  <c r="H105" i="1"/>
  <c r="I105" i="1" s="1"/>
  <c r="J105" i="1" s="1"/>
  <c r="K105" i="1" s="1"/>
  <c r="S105" i="1" s="1"/>
  <c r="H55" i="1"/>
  <c r="I55" i="1" s="1"/>
  <c r="J55" i="1" s="1"/>
  <c r="K55" i="1" s="1"/>
  <c r="S55" i="1" s="1"/>
  <c r="I109" i="1"/>
  <c r="J109" i="1" s="1"/>
  <c r="K109" i="1" s="1"/>
  <c r="S109" i="1" s="1"/>
  <c r="H103" i="1"/>
  <c r="I103" i="1" s="1"/>
  <c r="J103" i="1" s="1"/>
  <c r="K103" i="1" s="1"/>
  <c r="S103" i="1" s="1"/>
  <c r="I106" i="1"/>
  <c r="J106" i="1" s="1"/>
  <c r="K106" i="1" s="1"/>
  <c r="S106" i="1" s="1"/>
  <c r="I107" i="1"/>
  <c r="J107" i="1" s="1"/>
  <c r="K107" i="1" s="1"/>
  <c r="S107" i="1" s="1"/>
  <c r="G41" i="1"/>
  <c r="I104" i="1"/>
  <c r="J104" i="1" s="1"/>
  <c r="K104" i="1" s="1"/>
  <c r="S104" i="1" s="1"/>
  <c r="H110" i="1"/>
  <c r="I110" i="1" s="1"/>
  <c r="J110" i="1" s="1"/>
  <c r="K110" i="1" s="1"/>
  <c r="S110" i="1" s="1"/>
  <c r="H8" i="1"/>
  <c r="I8" i="1" s="1"/>
  <c r="J8" i="1" s="1"/>
  <c r="K8" i="1" s="1"/>
  <c r="S8" i="1" s="1"/>
  <c r="H67" i="1"/>
  <c r="I67" i="1" s="1"/>
  <c r="J67" i="1" s="1"/>
  <c r="K67" i="1" s="1"/>
  <c r="S67" i="1" s="1"/>
  <c r="H111" i="1"/>
  <c r="I111" i="1" s="1"/>
  <c r="J111" i="1" s="1"/>
  <c r="K111" i="1" s="1"/>
  <c r="S111" i="1" s="1"/>
  <c r="H108" i="1"/>
  <c r="I108" i="1" s="1"/>
  <c r="J108" i="1" s="1"/>
  <c r="K108" i="1" s="1"/>
  <c r="S108" i="1" s="1"/>
  <c r="N2" i="1"/>
  <c r="AA2" i="1" s="1"/>
  <c r="W33" i="1"/>
  <c r="W52" i="1"/>
  <c r="W11" i="1"/>
  <c r="H11" i="1" s="1"/>
  <c r="W20" i="1"/>
  <c r="W77" i="1"/>
  <c r="W84" i="1"/>
  <c r="H84" i="1" s="1"/>
  <c r="W95" i="1"/>
  <c r="W71" i="1"/>
  <c r="H71" i="1" s="1"/>
  <c r="W38" i="1"/>
  <c r="H38" i="1" s="1"/>
  <c r="W79" i="1"/>
  <c r="H79" i="1" s="1"/>
  <c r="W62" i="1"/>
  <c r="H62" i="1" s="1"/>
  <c r="W86" i="1"/>
  <c r="W96" i="1"/>
  <c r="H96" i="1" s="1"/>
  <c r="W37" i="1"/>
  <c r="H37" i="1" s="1"/>
  <c r="W24" i="1"/>
  <c r="H24" i="1" s="1"/>
  <c r="W25" i="1"/>
  <c r="W93" i="1"/>
  <c r="W49" i="1"/>
  <c r="W98" i="1"/>
  <c r="W97" i="1"/>
  <c r="W44" i="1"/>
  <c r="W56" i="1"/>
  <c r="W73" i="1"/>
  <c r="W82" i="1"/>
  <c r="H82" i="1" s="1"/>
  <c r="W4" i="1"/>
  <c r="W83" i="1"/>
  <c r="W72" i="1"/>
  <c r="W88" i="1"/>
  <c r="W47" i="1"/>
  <c r="W35" i="1"/>
  <c r="W85" i="1"/>
  <c r="W78" i="1"/>
  <c r="W53" i="1"/>
  <c r="H53" i="1" s="1"/>
  <c r="W41" i="1"/>
  <c r="W68" i="1"/>
  <c r="H68" i="1" s="1"/>
  <c r="W14" i="1"/>
  <c r="H14" i="1" s="1"/>
  <c r="W92" i="1"/>
  <c r="H92" i="1" s="1"/>
  <c r="W23" i="1"/>
  <c r="H23" i="1" s="1"/>
  <c r="W22" i="1"/>
  <c r="W61" i="1"/>
  <c r="W42" i="1"/>
  <c r="H42" i="1" s="1"/>
  <c r="W80" i="1"/>
  <c r="W46" i="1"/>
  <c r="W75" i="1"/>
  <c r="W65" i="1"/>
  <c r="W91" i="1"/>
  <c r="W58" i="1"/>
  <c r="W3" i="1"/>
  <c r="W48" i="1"/>
  <c r="W57" i="1"/>
  <c r="H57" i="1" s="1"/>
  <c r="W30" i="1"/>
  <c r="W39" i="1"/>
  <c r="H39" i="1" s="1"/>
  <c r="W54" i="1"/>
  <c r="W21" i="1"/>
  <c r="W69" i="1"/>
  <c r="W36" i="1"/>
  <c r="H36" i="1" s="1"/>
  <c r="W27" i="1"/>
  <c r="W18" i="1"/>
  <c r="H18" i="1" s="1"/>
  <c r="W63" i="1"/>
  <c r="H63" i="1" s="1"/>
  <c r="W45" i="1"/>
  <c r="H45" i="1" s="1"/>
  <c r="W51" i="1"/>
  <c r="W66" i="1"/>
  <c r="H66" i="1" s="1"/>
  <c r="W9" i="1"/>
  <c r="H9" i="1" s="1"/>
  <c r="W12" i="1"/>
  <c r="H12" i="1" s="1"/>
  <c r="F16" i="1"/>
  <c r="G16" i="1" s="1"/>
  <c r="E10" i="1"/>
  <c r="F10" i="1" s="1"/>
  <c r="G10" i="1" s="1"/>
  <c r="E29" i="1"/>
  <c r="F29" i="1" s="1"/>
  <c r="G29" i="1" s="1"/>
  <c r="F28" i="1"/>
  <c r="G28" i="1" s="1"/>
  <c r="E6" i="1"/>
  <c r="F6" i="1" s="1"/>
  <c r="G6" i="1" s="1"/>
  <c r="E7" i="1"/>
  <c r="F7" i="1" s="1"/>
  <c r="G7" i="1" s="1"/>
  <c r="E50" i="1"/>
  <c r="F50" i="1" s="1"/>
  <c r="G50" i="1" s="1"/>
  <c r="E40" i="1"/>
  <c r="F40" i="1" s="1"/>
  <c r="G40" i="1" s="1"/>
  <c r="F89" i="1"/>
  <c r="G89" i="1" s="1"/>
  <c r="F26" i="1"/>
  <c r="G26" i="1" s="1"/>
  <c r="E76" i="1"/>
  <c r="F76" i="1" s="1"/>
  <c r="G76" i="1" s="1"/>
  <c r="E99" i="1"/>
  <c r="F99" i="1" s="1"/>
  <c r="G99" i="1" s="1"/>
  <c r="F100" i="1"/>
  <c r="G100" i="1" s="1"/>
  <c r="E15" i="1"/>
  <c r="F15" i="1" s="1"/>
  <c r="G15" i="1" s="1"/>
  <c r="E13" i="1"/>
  <c r="F13" i="1" s="1"/>
  <c r="G13" i="1" s="1"/>
  <c r="E31" i="1"/>
  <c r="F31" i="1" s="1"/>
  <c r="G31" i="1" s="1"/>
  <c r="E34" i="1"/>
  <c r="F34" i="1" s="1"/>
  <c r="G34" i="1" s="1"/>
  <c r="E43" i="1"/>
  <c r="F43" i="1" s="1"/>
  <c r="G43" i="1" s="1"/>
  <c r="F17" i="1"/>
  <c r="G17" i="1" s="1"/>
  <c r="F87" i="1"/>
  <c r="G87" i="1" s="1"/>
  <c r="F60" i="1"/>
  <c r="G60" i="1" s="1"/>
  <c r="E5" i="1"/>
  <c r="F5" i="1" s="1"/>
  <c r="G5" i="1" s="1"/>
  <c r="F59" i="1"/>
  <c r="G59" i="1" s="1"/>
  <c r="E74" i="1"/>
  <c r="F74" i="1" s="1"/>
  <c r="G74" i="1" s="1"/>
  <c r="F81" i="1"/>
  <c r="G81" i="1" s="1"/>
  <c r="E32" i="1"/>
  <c r="F32" i="1" s="1"/>
  <c r="G32" i="1" s="1"/>
  <c r="E70" i="1"/>
  <c r="F70" i="1" s="1"/>
  <c r="G70" i="1" s="1"/>
  <c r="F64" i="1"/>
  <c r="G64" i="1" s="1"/>
  <c r="E19" i="1"/>
  <c r="F19" i="1" s="1"/>
  <c r="G19" i="1" s="1"/>
  <c r="F90" i="1"/>
  <c r="G90" i="1" s="1"/>
  <c r="E94" i="1"/>
  <c r="F94" i="1" s="1"/>
  <c r="G94" i="1" s="1"/>
  <c r="D2" i="1" l="1"/>
  <c r="R2" i="1"/>
  <c r="U2" i="1" s="1"/>
  <c r="I84" i="1"/>
  <c r="J84" i="1" s="1"/>
  <c r="K84" i="1" s="1"/>
  <c r="S84" i="1" s="1"/>
  <c r="H54" i="1"/>
  <c r="I54" i="1" s="1"/>
  <c r="J54" i="1" s="1"/>
  <c r="K54" i="1" s="1"/>
  <c r="S54" i="1" s="1"/>
  <c r="I39" i="1"/>
  <c r="J39" i="1" s="1"/>
  <c r="K39" i="1" s="1"/>
  <c r="S39" i="1" s="1"/>
  <c r="H35" i="1"/>
  <c r="I35" i="1" s="1"/>
  <c r="J35" i="1" s="1"/>
  <c r="K35" i="1" s="1"/>
  <c r="S35" i="1" s="1"/>
  <c r="I11" i="1"/>
  <c r="J11" i="1" s="1"/>
  <c r="K11" i="1" s="1"/>
  <c r="S11" i="1" s="1"/>
  <c r="H72" i="1"/>
  <c r="I72" i="1" s="1"/>
  <c r="J72" i="1" s="1"/>
  <c r="K72" i="1" s="1"/>
  <c r="S72" i="1" s="1"/>
  <c r="H83" i="1"/>
  <c r="I83" i="1" s="1"/>
  <c r="J83" i="1" s="1"/>
  <c r="K83" i="1" s="1"/>
  <c r="S83" i="1" s="1"/>
  <c r="H77" i="1"/>
  <c r="I77" i="1" s="1"/>
  <c r="J77" i="1" s="1"/>
  <c r="K77" i="1" s="1"/>
  <c r="S77" i="1" s="1"/>
  <c r="H88" i="1"/>
  <c r="I88" i="1" s="1"/>
  <c r="J88" i="1" s="1"/>
  <c r="K88" i="1" s="1"/>
  <c r="S88" i="1" s="1"/>
  <c r="H52" i="1"/>
  <c r="I52" i="1" s="1"/>
  <c r="J52" i="1" s="1"/>
  <c r="K52" i="1" s="1"/>
  <c r="S52" i="1" s="1"/>
  <c r="H33" i="1"/>
  <c r="I33" i="1" s="1"/>
  <c r="J33" i="1" s="1"/>
  <c r="K33" i="1" s="1"/>
  <c r="S33" i="1" s="1"/>
  <c r="H69" i="1"/>
  <c r="I69" i="1" s="1"/>
  <c r="J69" i="1" s="1"/>
  <c r="K69" i="1" s="1"/>
  <c r="S69" i="1" s="1"/>
  <c r="I9" i="1"/>
  <c r="J9" i="1" s="1"/>
  <c r="K9" i="1" s="1"/>
  <c r="S9" i="1" s="1"/>
  <c r="I82" i="1"/>
  <c r="J82" i="1" s="1"/>
  <c r="K82" i="1" s="1"/>
  <c r="S82" i="1" s="1"/>
  <c r="H47" i="1"/>
  <c r="I47" i="1" s="1"/>
  <c r="J47" i="1" s="1"/>
  <c r="K47" i="1" s="1"/>
  <c r="S47" i="1" s="1"/>
  <c r="H91" i="1"/>
  <c r="I91" i="1" s="1"/>
  <c r="J91" i="1" s="1"/>
  <c r="K91" i="1" s="1"/>
  <c r="S91" i="1" s="1"/>
  <c r="H65" i="1"/>
  <c r="I65" i="1" s="1"/>
  <c r="J65" i="1" s="1"/>
  <c r="K65" i="1" s="1"/>
  <c r="S65" i="1" s="1"/>
  <c r="H48" i="1"/>
  <c r="I48" i="1" s="1"/>
  <c r="J48" i="1" s="1"/>
  <c r="K48" i="1" s="1"/>
  <c r="S48" i="1" s="1"/>
  <c r="H20" i="1"/>
  <c r="I20" i="1" s="1"/>
  <c r="J20" i="1" s="1"/>
  <c r="K20" i="1" s="1"/>
  <c r="S20" i="1" s="1"/>
  <c r="H75" i="1"/>
  <c r="I75" i="1" s="1"/>
  <c r="J75" i="1" s="1"/>
  <c r="K75" i="1" s="1"/>
  <c r="S75" i="1" s="1"/>
  <c r="I57" i="1"/>
  <c r="J57" i="1" s="1"/>
  <c r="K57" i="1" s="1"/>
  <c r="S57" i="1" s="1"/>
  <c r="H3" i="1"/>
  <c r="I3" i="1" s="1"/>
  <c r="J3" i="1" s="1"/>
  <c r="K3" i="1" s="1"/>
  <c r="S3" i="1" s="1"/>
  <c r="I42" i="1"/>
  <c r="J42" i="1" s="1"/>
  <c r="K42" i="1" s="1"/>
  <c r="S42" i="1" s="1"/>
  <c r="I12" i="1"/>
  <c r="J12" i="1" s="1"/>
  <c r="K12" i="1" s="1"/>
  <c r="S12" i="1" s="1"/>
  <c r="H41" i="1"/>
  <c r="I41" i="1" s="1"/>
  <c r="J41" i="1" s="1"/>
  <c r="K41" i="1" s="1"/>
  <c r="S41" i="1" s="1"/>
  <c r="H25" i="1"/>
  <c r="I25" i="1" s="1"/>
  <c r="J25" i="1" s="1"/>
  <c r="K25" i="1" s="1"/>
  <c r="S25" i="1" s="1"/>
  <c r="H58" i="1"/>
  <c r="I58" i="1" s="1"/>
  <c r="J58" i="1" s="1"/>
  <c r="K58" i="1" s="1"/>
  <c r="S58" i="1" s="1"/>
  <c r="I24" i="1"/>
  <c r="J24" i="1" s="1"/>
  <c r="K24" i="1" s="1"/>
  <c r="S24" i="1" s="1"/>
  <c r="H21" i="1"/>
  <c r="I21" i="1" s="1"/>
  <c r="J21" i="1" s="1"/>
  <c r="K21" i="1" s="1"/>
  <c r="S21" i="1" s="1"/>
  <c r="H80" i="1"/>
  <c r="I80" i="1" s="1"/>
  <c r="J80" i="1" s="1"/>
  <c r="K80" i="1" s="1"/>
  <c r="S80" i="1" s="1"/>
  <c r="I66" i="1"/>
  <c r="J66" i="1" s="1"/>
  <c r="K66" i="1" s="1"/>
  <c r="S66" i="1" s="1"/>
  <c r="I23" i="1"/>
  <c r="J23" i="1" s="1"/>
  <c r="K23" i="1" s="1"/>
  <c r="S23" i="1" s="1"/>
  <c r="I37" i="1"/>
  <c r="J37" i="1" s="1"/>
  <c r="K37" i="1" s="1"/>
  <c r="S37" i="1" s="1"/>
  <c r="H85" i="1"/>
  <c r="I85" i="1" s="1"/>
  <c r="J85" i="1" s="1"/>
  <c r="K85" i="1" s="1"/>
  <c r="S85" i="1" s="1"/>
  <c r="H73" i="1"/>
  <c r="I73" i="1" s="1"/>
  <c r="J73" i="1" s="1"/>
  <c r="K73" i="1" s="1"/>
  <c r="S73" i="1" s="1"/>
  <c r="I92" i="1"/>
  <c r="J92" i="1" s="1"/>
  <c r="K92" i="1" s="1"/>
  <c r="S92" i="1" s="1"/>
  <c r="I96" i="1"/>
  <c r="J96" i="1" s="1"/>
  <c r="K96" i="1" s="1"/>
  <c r="S96" i="1" s="1"/>
  <c r="H56" i="1"/>
  <c r="I56" i="1" s="1"/>
  <c r="J56" i="1" s="1"/>
  <c r="K56" i="1" s="1"/>
  <c r="S56" i="1" s="1"/>
  <c r="H46" i="1"/>
  <c r="I46" i="1" s="1"/>
  <c r="J46" i="1" s="1"/>
  <c r="K46" i="1" s="1"/>
  <c r="S46" i="1" s="1"/>
  <c r="I45" i="1"/>
  <c r="J45" i="1" s="1"/>
  <c r="K45" i="1" s="1"/>
  <c r="S45" i="1" s="1"/>
  <c r="I14" i="1"/>
  <c r="J14" i="1" s="1"/>
  <c r="K14" i="1" s="1"/>
  <c r="S14" i="1" s="1"/>
  <c r="H86" i="1"/>
  <c r="I86" i="1" s="1"/>
  <c r="J86" i="1" s="1"/>
  <c r="K86" i="1" s="1"/>
  <c r="S86" i="1" s="1"/>
  <c r="H61" i="1"/>
  <c r="I61" i="1" s="1"/>
  <c r="J61" i="1" s="1"/>
  <c r="K61" i="1" s="1"/>
  <c r="S61" i="1" s="1"/>
  <c r="I63" i="1"/>
  <c r="J63" i="1" s="1"/>
  <c r="K63" i="1" s="1"/>
  <c r="S63" i="1" s="1"/>
  <c r="I68" i="1"/>
  <c r="J68" i="1" s="1"/>
  <c r="K68" i="1" s="1"/>
  <c r="S68" i="1" s="1"/>
  <c r="I62" i="1"/>
  <c r="J62" i="1" s="1"/>
  <c r="K62" i="1" s="1"/>
  <c r="S62" i="1" s="1"/>
  <c r="H44" i="1"/>
  <c r="I44" i="1" s="1"/>
  <c r="J44" i="1" s="1"/>
  <c r="K44" i="1" s="1"/>
  <c r="S44" i="1" s="1"/>
  <c r="H22" i="1"/>
  <c r="I22" i="1" s="1"/>
  <c r="J22" i="1" s="1"/>
  <c r="K22" i="1" s="1"/>
  <c r="S22" i="1" s="1"/>
  <c r="H4" i="1"/>
  <c r="I4" i="1" s="1"/>
  <c r="J4" i="1" s="1"/>
  <c r="K4" i="1" s="1"/>
  <c r="S4" i="1" s="1"/>
  <c r="I18" i="1"/>
  <c r="J18" i="1" s="1"/>
  <c r="K18" i="1" s="1"/>
  <c r="S18" i="1" s="1"/>
  <c r="I79" i="1"/>
  <c r="J79" i="1" s="1"/>
  <c r="K79" i="1" s="1"/>
  <c r="S79" i="1" s="1"/>
  <c r="H95" i="1"/>
  <c r="I95" i="1" s="1"/>
  <c r="J95" i="1" s="1"/>
  <c r="K95" i="1" s="1"/>
  <c r="S95" i="1" s="1"/>
  <c r="H93" i="1"/>
  <c r="I93" i="1" s="1"/>
  <c r="J93" i="1" s="1"/>
  <c r="K93" i="1" s="1"/>
  <c r="S93" i="1" s="1"/>
  <c r="H98" i="1"/>
  <c r="I98" i="1" s="1"/>
  <c r="J98" i="1" s="1"/>
  <c r="K98" i="1" s="1"/>
  <c r="S98" i="1" s="1"/>
  <c r="I53" i="1"/>
  <c r="J53" i="1" s="1"/>
  <c r="K53" i="1" s="1"/>
  <c r="S53" i="1" s="1"/>
  <c r="I38" i="1"/>
  <c r="J38" i="1" s="1"/>
  <c r="K38" i="1" s="1"/>
  <c r="S38" i="1" s="1"/>
  <c r="H27" i="1"/>
  <c r="I27" i="1" s="1"/>
  <c r="J27" i="1" s="1"/>
  <c r="K27" i="1" s="1"/>
  <c r="S27" i="1" s="1"/>
  <c r="H51" i="1"/>
  <c r="I51" i="1" s="1"/>
  <c r="J51" i="1" s="1"/>
  <c r="K51" i="1" s="1"/>
  <c r="S51" i="1" s="1"/>
  <c r="H97" i="1"/>
  <c r="I97" i="1" s="1"/>
  <c r="J97" i="1" s="1"/>
  <c r="K97" i="1" s="1"/>
  <c r="S97" i="1" s="1"/>
  <c r="I36" i="1"/>
  <c r="J36" i="1" s="1"/>
  <c r="K36" i="1" s="1"/>
  <c r="S36" i="1" s="1"/>
  <c r="I71" i="1"/>
  <c r="J71" i="1" s="1"/>
  <c r="K71" i="1" s="1"/>
  <c r="S71" i="1" s="1"/>
  <c r="H30" i="1"/>
  <c r="I30" i="1" s="1"/>
  <c r="J30" i="1" s="1"/>
  <c r="K30" i="1" s="1"/>
  <c r="S30" i="1" s="1"/>
  <c r="H78" i="1"/>
  <c r="I78" i="1" s="1"/>
  <c r="J78" i="1" s="1"/>
  <c r="K78" i="1" s="1"/>
  <c r="S78" i="1" s="1"/>
  <c r="H49" i="1"/>
  <c r="I49" i="1" s="1"/>
  <c r="J49" i="1" s="1"/>
  <c r="K49" i="1" s="1"/>
  <c r="S49" i="1" s="1"/>
  <c r="V2" i="1"/>
  <c r="Y2" i="1"/>
  <c r="W10" i="1"/>
  <c r="W94" i="1"/>
  <c r="W40" i="1"/>
  <c r="W19" i="1"/>
  <c r="W7" i="1"/>
  <c r="W90" i="1"/>
  <c r="W50" i="1"/>
  <c r="W64" i="1"/>
  <c r="W6" i="1"/>
  <c r="H6" i="1" s="1"/>
  <c r="W43" i="1"/>
  <c r="H43" i="1" s="1"/>
  <c r="W99" i="1"/>
  <c r="H99" i="1" s="1"/>
  <c r="W70" i="1"/>
  <c r="H70" i="1" s="1"/>
  <c r="W28" i="1"/>
  <c r="H28" i="1" s="1"/>
  <c r="W81" i="1"/>
  <c r="H81" i="1" s="1"/>
  <c r="W89" i="1"/>
  <c r="W32" i="1"/>
  <c r="W29" i="1"/>
  <c r="H29" i="1" s="1"/>
  <c r="W74" i="1"/>
  <c r="H74" i="1" s="1"/>
  <c r="W16" i="1"/>
  <c r="H16" i="1" s="1"/>
  <c r="W59" i="1"/>
  <c r="H59" i="1" s="1"/>
  <c r="W5" i="1"/>
  <c r="W87" i="1"/>
  <c r="W17" i="1"/>
  <c r="W34" i="1"/>
  <c r="H34" i="1" s="1"/>
  <c r="W13" i="1"/>
  <c r="H13" i="1" s="1"/>
  <c r="W31" i="1"/>
  <c r="W15" i="1"/>
  <c r="W100" i="1"/>
  <c r="W76" i="1"/>
  <c r="W26" i="1"/>
  <c r="W60" i="1"/>
  <c r="H64" i="1" l="1"/>
  <c r="I64" i="1" s="1"/>
  <c r="J64" i="1" s="1"/>
  <c r="K64" i="1" s="1"/>
  <c r="S64" i="1" s="1"/>
  <c r="H26" i="1"/>
  <c r="I26" i="1" s="1"/>
  <c r="J26" i="1" s="1"/>
  <c r="K26" i="1" s="1"/>
  <c r="S26" i="1" s="1"/>
  <c r="H76" i="1"/>
  <c r="I76" i="1" s="1"/>
  <c r="J76" i="1" s="1"/>
  <c r="K76" i="1" s="1"/>
  <c r="S76" i="1" s="1"/>
  <c r="H100" i="1"/>
  <c r="I100" i="1" s="1"/>
  <c r="J100" i="1" s="1"/>
  <c r="K100" i="1" s="1"/>
  <c r="S100" i="1" s="1"/>
  <c r="H15" i="1"/>
  <c r="I15" i="1" s="1"/>
  <c r="J15" i="1" s="1"/>
  <c r="K15" i="1" s="1"/>
  <c r="S15" i="1" s="1"/>
  <c r="I59" i="1"/>
  <c r="J59" i="1" s="1"/>
  <c r="K59" i="1" s="1"/>
  <c r="S59" i="1" s="1"/>
  <c r="I16" i="1"/>
  <c r="J16" i="1" s="1"/>
  <c r="K16" i="1" s="1"/>
  <c r="S16" i="1" s="1"/>
  <c r="H19" i="1"/>
  <c r="I19" i="1" s="1"/>
  <c r="J19" i="1" s="1"/>
  <c r="K19" i="1" s="1"/>
  <c r="S19" i="1" s="1"/>
  <c r="H31" i="1"/>
  <c r="I31" i="1" s="1"/>
  <c r="J31" i="1" s="1"/>
  <c r="K31" i="1" s="1"/>
  <c r="S31" i="1" s="1"/>
  <c r="I74" i="1"/>
  <c r="J74" i="1" s="1"/>
  <c r="K74" i="1" s="1"/>
  <c r="S74" i="1" s="1"/>
  <c r="H7" i="1"/>
  <c r="I7" i="1" s="1"/>
  <c r="J7" i="1" s="1"/>
  <c r="K7" i="1" s="1"/>
  <c r="S7" i="1" s="1"/>
  <c r="I29" i="1"/>
  <c r="J29" i="1" s="1"/>
  <c r="K29" i="1" s="1"/>
  <c r="S29" i="1" s="1"/>
  <c r="H10" i="1"/>
  <c r="I10" i="1" s="1"/>
  <c r="J10" i="1" s="1"/>
  <c r="K10" i="1" s="1"/>
  <c r="S10" i="1" s="1"/>
  <c r="H90" i="1"/>
  <c r="I90" i="1" s="1"/>
  <c r="J90" i="1" s="1"/>
  <c r="K90" i="1" s="1"/>
  <c r="S90" i="1" s="1"/>
  <c r="H32" i="1"/>
  <c r="I32" i="1" s="1"/>
  <c r="J32" i="1" s="1"/>
  <c r="K32" i="1" s="1"/>
  <c r="S32" i="1" s="1"/>
  <c r="H50" i="1"/>
  <c r="I50" i="1" s="1"/>
  <c r="J50" i="1" s="1"/>
  <c r="K50" i="1" s="1"/>
  <c r="S50" i="1" s="1"/>
  <c r="H17" i="1"/>
  <c r="I17" i="1" s="1"/>
  <c r="J17" i="1" s="1"/>
  <c r="K17" i="1" s="1"/>
  <c r="S17" i="1" s="1"/>
  <c r="H89" i="1"/>
  <c r="I89" i="1" s="1"/>
  <c r="J89" i="1" s="1"/>
  <c r="K89" i="1" s="1"/>
  <c r="S89" i="1" s="1"/>
  <c r="H94" i="1"/>
  <c r="I94" i="1" s="1"/>
  <c r="J94" i="1" s="1"/>
  <c r="K94" i="1" s="1"/>
  <c r="S94" i="1" s="1"/>
  <c r="H87" i="1"/>
  <c r="I87" i="1" s="1"/>
  <c r="J87" i="1" s="1"/>
  <c r="K87" i="1" s="1"/>
  <c r="S87" i="1" s="1"/>
  <c r="I81" i="1"/>
  <c r="J81" i="1" s="1"/>
  <c r="K81" i="1" s="1"/>
  <c r="S81" i="1" s="1"/>
  <c r="H60" i="1"/>
  <c r="I60" i="1" s="1"/>
  <c r="J60" i="1" s="1"/>
  <c r="K60" i="1" s="1"/>
  <c r="S60" i="1" s="1"/>
  <c r="I13" i="1"/>
  <c r="J13" i="1" s="1"/>
  <c r="K13" i="1" s="1"/>
  <c r="S13" i="1" s="1"/>
  <c r="I28" i="1"/>
  <c r="J28" i="1" s="1"/>
  <c r="K28" i="1" s="1"/>
  <c r="S28" i="1" s="1"/>
  <c r="H5" i="1"/>
  <c r="I5" i="1" s="1"/>
  <c r="J5" i="1" s="1"/>
  <c r="K5" i="1" s="1"/>
  <c r="S5" i="1" s="1"/>
  <c r="I70" i="1"/>
  <c r="J70" i="1" s="1"/>
  <c r="K70" i="1" s="1"/>
  <c r="S70" i="1" s="1"/>
  <c r="I99" i="1"/>
  <c r="J99" i="1" s="1"/>
  <c r="K99" i="1" s="1"/>
  <c r="S99" i="1" s="1"/>
  <c r="I34" i="1"/>
  <c r="J34" i="1" s="1"/>
  <c r="K34" i="1" s="1"/>
  <c r="S34" i="1" s="1"/>
  <c r="I43" i="1"/>
  <c r="J43" i="1" s="1"/>
  <c r="K43" i="1" s="1"/>
  <c r="S43" i="1" s="1"/>
  <c r="I6" i="1"/>
  <c r="J6" i="1" s="1"/>
  <c r="K6" i="1" s="1"/>
  <c r="S6" i="1" s="1"/>
  <c r="H40" i="1"/>
  <c r="I40" i="1" s="1"/>
  <c r="J40" i="1" s="1"/>
  <c r="K40" i="1" s="1"/>
  <c r="S40" i="1" s="1"/>
  <c r="E2" i="1"/>
  <c r="F2" i="1" s="1"/>
  <c r="G2" i="1" s="1"/>
  <c r="W2" i="1" l="1"/>
  <c r="H2" i="1" l="1"/>
  <c r="I2" i="1" s="1"/>
  <c r="J2" i="1" s="1"/>
  <c r="K2" i="1" s="1"/>
  <c r="S2" i="1" s="1"/>
</calcChain>
</file>

<file path=xl/sharedStrings.xml><?xml version="1.0" encoding="utf-8"?>
<sst xmlns="http://schemas.openxmlformats.org/spreadsheetml/2006/main" count="1073" uniqueCount="734">
  <si>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</si>
  <si>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</si>
  <si>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</si>
  <si>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</si>
  <si>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</si>
  <si>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</si>
  <si>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</si>
  <si>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</si>
  <si>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</si>
  <si>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P180041</t>
  </si>
  <si>
    <t>P180041 Светильник Aveline 310 Flood 7Вт</t>
  </si>
  <si>
    <t>P180041DD</t>
  </si>
  <si>
    <t>P180041DD Светильник Aveline 310 Flood 7Вт DALI</t>
  </si>
  <si>
    <t>P180042</t>
  </si>
  <si>
    <t>P180042 Светильник Aveline 310 7W Elliptical</t>
  </si>
  <si>
    <t>P180042DD</t>
  </si>
  <si>
    <t>P180044</t>
  </si>
  <si>
    <t>P180044 Светильник Aveline 610 Flood 14Вт</t>
  </si>
  <si>
    <t>P180044DD</t>
  </si>
  <si>
    <t>P180044DD Светильник Aveline 610 Flood 14Вт DALI</t>
  </si>
  <si>
    <t>P180045</t>
  </si>
  <si>
    <t>P180045 Светильник Aveline 610 14W Elliptical</t>
  </si>
  <si>
    <t xml:space="preserve">P180045DD </t>
  </si>
  <si>
    <t>P180047</t>
  </si>
  <si>
    <t>P180047 Светильник Aveline 910 Flood 21Вт</t>
  </si>
  <si>
    <t>P180047DD</t>
  </si>
  <si>
    <t>P180047DD Светильник Aveline 910 Flood 21Вт DALI</t>
  </si>
  <si>
    <t>P180048</t>
  </si>
  <si>
    <t>P180048DD</t>
  </si>
  <si>
    <t>P180050</t>
  </si>
  <si>
    <t>P180050 Светильник Aveline 1210 Flood 28Вт</t>
  </si>
  <si>
    <t>P180050DD</t>
  </si>
  <si>
    <t>P180050DD Светильник Aveline 1210 Flood 28Вт DALI</t>
  </si>
  <si>
    <t>P180051</t>
  </si>
  <si>
    <t>P180051 Светильник Aveline 1210 Elliptical 28Вт</t>
  </si>
  <si>
    <t>P180051DD</t>
  </si>
  <si>
    <t>P180051DD Светильник Aveline 1210 Elliptical 28Вт DALI</t>
  </si>
  <si>
    <t>P180053</t>
  </si>
  <si>
    <t>P180053 Светильник Aveline 1510 Flood 35Вт</t>
  </si>
  <si>
    <t>P180053DD</t>
  </si>
  <si>
    <t>P180053DD Светильник Aveline 1510 Flood 35Вт DALI</t>
  </si>
  <si>
    <t>P180054</t>
  </si>
  <si>
    <t xml:space="preserve">P180054 Светильник Aveline 1510 35W Elliptical </t>
  </si>
  <si>
    <t>P180054DD</t>
  </si>
  <si>
    <t>P180054DD Светильник Aveline 1510 35W Elliptical DALI</t>
  </si>
  <si>
    <t>P180160</t>
  </si>
  <si>
    <t>P180160 Светильник Aveline 310 Spot 7Вт</t>
  </si>
  <si>
    <t>P180160DD</t>
  </si>
  <si>
    <t xml:space="preserve">P180160DD Светильник Aveline 310 Spot 7Вт DALI </t>
  </si>
  <si>
    <t>P180161</t>
  </si>
  <si>
    <t>P180161 Светильник Aveline 610 Spot 14Вт</t>
  </si>
  <si>
    <t>P180161DD</t>
  </si>
  <si>
    <t>P180161DD Светильник Aveline 610 Spot 14Вт DALI</t>
  </si>
  <si>
    <t>P180162</t>
  </si>
  <si>
    <t>P180162 Светильник Aveline 910 Spot 21Вт</t>
  </si>
  <si>
    <t>P180162DD</t>
  </si>
  <si>
    <t>P180162DD Светильник Aveline 910 Spot 21Вт DALI</t>
  </si>
  <si>
    <t>P180163</t>
  </si>
  <si>
    <t>P180163 Светильник Aveline 1210 Spot 28Вт</t>
  </si>
  <si>
    <t>P180163DD</t>
  </si>
  <si>
    <t>P180163DD Светильник Aveline 1210 Spot 28Вт DALI</t>
  </si>
  <si>
    <t>P180164</t>
  </si>
  <si>
    <t>P180164 Светильник Aveline 1510 Spot 35Вт</t>
  </si>
  <si>
    <t>P180164DD</t>
  </si>
  <si>
    <t>P180164DD Светильник Aveline 1510 Spot 35Вт DALI</t>
  </si>
  <si>
    <t>P180165</t>
  </si>
  <si>
    <t>P180165 Светильник Aveline 310 7W Diffuse</t>
  </si>
  <si>
    <t>P180165DD</t>
  </si>
  <si>
    <t>P180165DD Светильник Aveline 310 7W Diffuse DALI</t>
  </si>
  <si>
    <t>P180166</t>
  </si>
  <si>
    <t>P180166 Светильник Aveline 610 Diffuse 14Вт</t>
  </si>
  <si>
    <t>P180166DD</t>
  </si>
  <si>
    <t>P180166DD Светильник Aveline 610 Diffuse 14Вт DALI</t>
  </si>
  <si>
    <t>P180167</t>
  </si>
  <si>
    <t>P180167 Светильник Aveline 910 Diffuse 21Вт</t>
  </si>
  <si>
    <t>P180167DD</t>
  </si>
  <si>
    <t>P180167DD Светильник Aveline 910 Diffuse 21Вт DALI</t>
  </si>
  <si>
    <t>P180168</t>
  </si>
  <si>
    <t>P180168 Светильник Aveline 1210 Diffuse 28Вт</t>
  </si>
  <si>
    <t>P180168DD</t>
  </si>
  <si>
    <t>P180168DD Светильник Aveline 1210 Diffuse 28Вт DALI</t>
  </si>
  <si>
    <t>P180169</t>
  </si>
  <si>
    <t>P180169 Светильник Aveline 1510 Diffuse 35Вт</t>
  </si>
  <si>
    <t>P180169DD</t>
  </si>
  <si>
    <t>P180169DD Светильник Aveline 1510 Diffuse 35Вт DALI</t>
  </si>
  <si>
    <t>CCT</t>
  </si>
  <si>
    <t>P180040M</t>
  </si>
  <si>
    <t>P180040M Светильник Aveline 310 Medium 7Вт сквоз. провод</t>
  </si>
  <si>
    <t>P180041M</t>
  </si>
  <si>
    <t>P180041M Светильник Aveline 310 Flood 7Вт сквоз. провод</t>
  </si>
  <si>
    <t>P180042M</t>
  </si>
  <si>
    <t>P180043</t>
  </si>
  <si>
    <t>P180043 Светильник Aveline 610 Medium 14Вт</t>
  </si>
  <si>
    <t>P180043M</t>
  </si>
  <si>
    <t>P180044M</t>
  </si>
  <si>
    <t>P180044M Светильник Aveline 610 Flood 14Вт сквоз. провод</t>
  </si>
  <si>
    <t>P180045M</t>
  </si>
  <si>
    <t>P180046</t>
  </si>
  <si>
    <t>P180046 Светильник Aveline 910 Medium 21Вт</t>
  </si>
  <si>
    <t>P180046M</t>
  </si>
  <si>
    <t>P180047M</t>
  </si>
  <si>
    <t>P180047M Светильник Aveline 910 Flood 21Вт сквоз. провод</t>
  </si>
  <si>
    <t>P180048M</t>
  </si>
  <si>
    <t>P180049</t>
  </si>
  <si>
    <t>P180049 Светильник Aveline 1210 Medium 28Вт</t>
  </si>
  <si>
    <t>P180049M</t>
  </si>
  <si>
    <t>P180050M</t>
  </si>
  <si>
    <t>P180050M Светильник Aveline 1210 Flood 28Вт сквоз. провод</t>
  </si>
  <si>
    <t>P180051M</t>
  </si>
  <si>
    <t>P180052</t>
  </si>
  <si>
    <t xml:space="preserve">P180052 Светильник Aveline 1510 35W Medium </t>
  </si>
  <si>
    <t>P180052M</t>
  </si>
  <si>
    <t>P180053M</t>
  </si>
  <si>
    <t>P180053M Светильник Aveline 1510 Flood 35Вт сквоз. провод</t>
  </si>
  <si>
    <t>P180054M</t>
  </si>
  <si>
    <t>P180160M</t>
  </si>
  <si>
    <t>P180161M</t>
  </si>
  <si>
    <t>P180162M</t>
  </si>
  <si>
    <t>P180163M</t>
  </si>
  <si>
    <t>P180164M</t>
  </si>
  <si>
    <t>P180165M</t>
  </si>
  <si>
    <t>P180166M</t>
  </si>
  <si>
    <t>P180167M</t>
  </si>
  <si>
    <t>P180168M</t>
  </si>
  <si>
    <t>P180168M Светильник Aveline 1210 Diffuse 28Вт сквоз. провод</t>
  </si>
  <si>
    <t>P180169M</t>
  </si>
  <si>
    <t>P180169M Светильник Aveline 1510 35W Diffuse сквоз. провод</t>
  </si>
  <si>
    <t>P866952</t>
  </si>
  <si>
    <t>P866952 Светильник Aveline 310 Spot 7Вт DMX-RDM</t>
  </si>
  <si>
    <t>P866953</t>
  </si>
  <si>
    <t>P866953 Светильник Aveline 310 Medium 7Вт DMX-RDM</t>
  </si>
  <si>
    <t>P866954</t>
  </si>
  <si>
    <t>P866954 Светильник Aveline 310 Flood 7Вт DMX-RDM</t>
  </si>
  <si>
    <t>P866955</t>
  </si>
  <si>
    <t>P866956</t>
  </si>
  <si>
    <t>P866956 Светильник Aveline 310 Diffuse 7Вт DMX-RDM</t>
  </si>
  <si>
    <t>P866957</t>
  </si>
  <si>
    <t>P866957 Светильник Aveline 610 Spot 14Вт DMX-RDM</t>
  </si>
  <si>
    <t>P866958</t>
  </si>
  <si>
    <t>P866958 Светильник Aveline 610 Medium 14Вт DMX-RDM</t>
  </si>
  <si>
    <t>P866959</t>
  </si>
  <si>
    <t>P866959 Светильник Aveline 610 Flood 14Вт DMX-RDM</t>
  </si>
  <si>
    <t>P866960</t>
  </si>
  <si>
    <t>P866961</t>
  </si>
  <si>
    <t>P866961 Светильник Aveline 610 Diffuse 14Вт DMX-RDM</t>
  </si>
  <si>
    <t>P866962</t>
  </si>
  <si>
    <t>P866962 Светильник Aveline 910 Spot 21Вт DMX-RDM</t>
  </si>
  <si>
    <t>P866963</t>
  </si>
  <si>
    <t>P866963 Светильник Aveline 910 Medium 21Вт DMX-RDM</t>
  </si>
  <si>
    <t>P866964</t>
  </si>
  <si>
    <t>P866964 Светильник Aveline 910 Flood 21Вт DMX-RDM</t>
  </si>
  <si>
    <t>P866965</t>
  </si>
  <si>
    <t>P866966</t>
  </si>
  <si>
    <t>P866966 Светильник Aveline 910 Diffuse 21Вт DMX-RDM</t>
  </si>
  <si>
    <t>P866967</t>
  </si>
  <si>
    <t>P866967 Светильник Aveline 1210 Spot 28Вт DMX-RDM</t>
  </si>
  <si>
    <t>P866968</t>
  </si>
  <si>
    <t>P866968 Светильник Aveline 1210 Medium 28Вт DMX-RDM</t>
  </si>
  <si>
    <t>P866969</t>
  </si>
  <si>
    <t>P866969 Светильник Aveline 1210 Flood 28Вт DMX-RDM</t>
  </si>
  <si>
    <t>P866970</t>
  </si>
  <si>
    <t>P866971</t>
  </si>
  <si>
    <t>P866971 Светильник Aveline 1210 Diffuse 28Вт DMX-RDM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</si>
  <si>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</si>
  <si>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</si>
  <si>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</si>
  <si>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</si>
  <si>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</si>
  <si>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</si>
  <si>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</si>
  <si>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</si>
  <si>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</si>
  <si>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P180040DD</t>
  </si>
  <si>
    <t>P180040DD Светильник Aveline 310 Medium 7Вт DALI</t>
  </si>
  <si>
    <t>P180043DD</t>
  </si>
  <si>
    <t>P180043DD Светильник Aveline 610 Medium 14Вт DALI</t>
  </si>
  <si>
    <t>P180046DD</t>
  </si>
  <si>
    <t>P180046DD Светильник Aveline 910 Medium 21Вт DALI</t>
  </si>
  <si>
    <t>P180049DD</t>
  </si>
  <si>
    <t>P180049DD Светильник Aveline 1210 Medium 28Вт DALI</t>
  </si>
  <si>
    <t>P180052DD</t>
  </si>
  <si>
    <t>P180052DD Светильник Aveline 1510 35W Medium DALI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</si>
  <si>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</si>
  <si>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</si>
  <si>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</si>
  <si>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</si>
  <si>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</si>
  <si>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</si>
  <si>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</si>
  <si>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</si>
  <si>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</si>
  <si>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</si>
  <si>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P180042DD Светильник Aveline 310 Elliptical 7Вт DALI</t>
  </si>
  <si>
    <t>P180045DD Светильник Aveline 610 Elliptical 14Вт DALI</t>
  </si>
  <si>
    <t>P180048DD Светильник Aveline 910 Elliptical 21Вт DALI</t>
  </si>
  <si>
    <t>Diffuse</t>
  </si>
  <si>
    <t>P866955 Светильник Aveline 310 Elliptical 7Вт DMX-RDM</t>
  </si>
  <si>
    <t>P866960 Светильник Aveline 610 Elliptical 14Вт DMX-RDM</t>
  </si>
  <si>
    <t>P866965 Светильник Aveline 910 Elliptical 21Вт DMX-RDM</t>
  </si>
  <si>
    <t>P866970 Светильник Aveline 1210 Elliptical 28Вт DMX-RDM</t>
  </si>
  <si>
    <t>P866975 Светильник Aveline 1510 Elliptical 35Вт DMX-RDM</t>
  </si>
  <si>
    <t>P180048 Светильник Aveline 910 21W Elliptical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</si>
  <si>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</si>
  <si>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</si>
  <si>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</si>
  <si>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</si>
  <si>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</si>
  <si>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</si>
  <si>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</si>
  <si>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</si>
  <si>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</si>
  <si>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</si>
  <si>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</si>
  <si>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</si>
  <si>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</si>
  <si>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</si>
  <si>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</si>
  <si>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</si>
  <si>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</si>
  <si>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</si>
  <si>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</si>
  <si>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</si>
  <si>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</si>
  <si>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</si>
  <si>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</si>
  <si>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</si>
  <si>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</si>
  <si>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</si>
  <si>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</si>
  <si>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</si>
  <si>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</si>
  <si>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</si>
  <si>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</si>
  <si>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</si>
  <si>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</si>
  <si>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</si>
  <si>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</si>
  <si>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</si>
  <si>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</si>
  <si>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</si>
  <si>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</si>
  <si>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</si>
  <si>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</si>
  <si>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</si>
  <si>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</si>
  <si>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</si>
  <si>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</si>
  <si>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</si>
  <si>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</si>
  <si>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</si>
  <si>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</si>
  <si>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</si>
  <si>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</si>
  <si>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</si>
  <si>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</si>
  <si>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</si>
  <si>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</si>
  <si>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</si>
  <si>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</si>
  <si>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</si>
  <si>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</si>
  <si>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</si>
  <si>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</si>
  <si>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</si>
  <si>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</si>
  <si>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</si>
  <si>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</si>
  <si>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</si>
  <si>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</si>
  <si>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</si>
  <si>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</si>
  <si>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</si>
  <si>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</si>
  <si>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</si>
  <si>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</si>
  <si>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</si>
  <si>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</si>
  <si>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</si>
  <si>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</si>
  <si>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</si>
  <si>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</si>
  <si>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</si>
  <si>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</si>
  <si>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</si>
  <si>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</si>
  <si>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</si>
  <si>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</si>
  <si>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</si>
  <si>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</si>
  <si>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</si>
  <si>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</si>
  <si>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</si>
  <si>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</si>
  <si>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</si>
  <si>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</si>
  <si>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</si>
  <si>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</si>
  <si>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red</t>
  </si>
  <si>
    <t>SuperSpot</t>
  </si>
  <si>
    <t>P865354</t>
  </si>
  <si>
    <t>P865354 Светильник AVEPLANE 60W SuperSpot</t>
  </si>
  <si>
    <t>P865355</t>
  </si>
  <si>
    <t>P865355 Светильник AVEPLANE 60W Spot</t>
  </si>
  <si>
    <t>P865356</t>
  </si>
  <si>
    <t>P865356 Светильник AVEPLANE 60W Medium</t>
  </si>
  <si>
    <t>P865357</t>
  </si>
  <si>
    <t>P865357 Светильник AVEPLANE 60W Flood</t>
  </si>
  <si>
    <t>P865358</t>
  </si>
  <si>
    <t>P865358 Светильник AVEPLANE 60W Wide</t>
  </si>
  <si>
    <t>P865381</t>
  </si>
  <si>
    <t>P865381 Светильник AVEPLANE 90W SuperSpot</t>
  </si>
  <si>
    <t>P865382</t>
  </si>
  <si>
    <t>P865382 Светильник AVEPLANE 90W Spot</t>
  </si>
  <si>
    <t>P865383</t>
  </si>
  <si>
    <t>P865383 Светильник AVEPLANE 90W Medium</t>
  </si>
  <si>
    <t>P865384</t>
  </si>
  <si>
    <t>P865384 Светильник AVEPLANE 90W Flood</t>
  </si>
  <si>
    <t>P865385</t>
  </si>
  <si>
    <t>P865385 Светильник AVEPLANE 90W Wide</t>
  </si>
  <si>
    <t>P865388</t>
  </si>
  <si>
    <t>P865388 Светильник AVEPLANE 120W SuperSpot</t>
  </si>
  <si>
    <t>P865389</t>
  </si>
  <si>
    <t>P865389 Светильник AVEPLANE 120W Spot</t>
  </si>
  <si>
    <t>P865390</t>
  </si>
  <si>
    <t>P865390 Светильник AVEPLANE 120W Medium</t>
  </si>
  <si>
    <t>P865391</t>
  </si>
  <si>
    <t>P865391 Светильник AVEPLANE 120W Flood</t>
  </si>
  <si>
    <t>P865392</t>
  </si>
  <si>
    <t>P865392 Светильник AVEPLANE 120W Wide</t>
  </si>
  <si>
    <t>P865490</t>
  </si>
  <si>
    <t>P865490 Светильник AVEPLANE 180W SuperSpot</t>
  </si>
  <si>
    <t>P865491</t>
  </si>
  <si>
    <t>P865491 Светильник AVEPLANE 180W Spot</t>
  </si>
  <si>
    <t>P865492</t>
  </si>
  <si>
    <t>P865492 Светильник AVEPLANE 180W Medium</t>
  </si>
  <si>
    <t>P865493</t>
  </si>
  <si>
    <t>P865493 Светильник AVEPLANE 180W Flood</t>
  </si>
  <si>
    <t>P865494</t>
  </si>
  <si>
    <t>P865494 Светильник AVEPLANE 180W Wide</t>
  </si>
  <si>
    <t>P865605</t>
  </si>
  <si>
    <t xml:space="preserve">P865605 Светильник AVEPLANE 40W SuperSpot </t>
  </si>
  <si>
    <t>P865606</t>
  </si>
  <si>
    <t>P865606 Светильник AVEPLANE 40W Spot</t>
  </si>
  <si>
    <t>P865607</t>
  </si>
  <si>
    <t>P865607 Светильник AVEPLANE 40W Medium</t>
  </si>
  <si>
    <t>P865608</t>
  </si>
  <si>
    <t>P865608 Светильник AVEPLANE 40W Flood</t>
  </si>
  <si>
    <t>P865609</t>
  </si>
  <si>
    <t>P865609 Светильник AVEPLANE 40W Wide</t>
  </si>
  <si>
    <t>P81041</t>
  </si>
  <si>
    <t>P81041 Светильник AVEPLANE MINI 29W Spot</t>
  </si>
  <si>
    <t>P81042</t>
  </si>
  <si>
    <t>P81042 Светильник AVEPLANE MINI 29W Medium</t>
  </si>
  <si>
    <t>P81043</t>
  </si>
  <si>
    <t>P81043 Светильник AVEPLANE MINI 29W Flood</t>
  </si>
  <si>
    <t>P81044</t>
  </si>
  <si>
    <t>P81044 Светильник AVEPLANE MINI 29W Elliptical</t>
  </si>
  <si>
    <t>P81045</t>
  </si>
  <si>
    <t>P81045 Светильник AVEPLANE MINI 15W Spot</t>
  </si>
  <si>
    <t>P81046</t>
  </si>
  <si>
    <t>P81046 Светильник AVEPLANE MINI 15W Medium</t>
  </si>
  <si>
    <t>P81047</t>
  </si>
  <si>
    <t xml:space="preserve">P81047 Светильник AVEPLANE MINI 15W Flood </t>
  </si>
  <si>
    <t>P81048</t>
  </si>
  <si>
    <t>P81048 Светильник AVEPLANE MINI 15W Elliptical</t>
  </si>
  <si>
    <t>P864337</t>
  </si>
  <si>
    <t>P864337 Светильник AVEPLANE MINI 29W Diffuse</t>
  </si>
  <si>
    <t>P864338</t>
  </si>
  <si>
    <t>P864338 Светильник AVEPLANE MINI 15W Diffuse</t>
  </si>
  <si>
    <t>P865354RGBW</t>
  </si>
  <si>
    <t>P865354RGBW Светильник AVEPLANE RGBW 60W SuperSpot DMX-RDM</t>
  </si>
  <si>
    <t>P865355RGBW</t>
  </si>
  <si>
    <t>P865355RGBW Светильник AVEPLANE RGBW 60W Spot DMX-RDM</t>
  </si>
  <si>
    <t>P865356RGBW</t>
  </si>
  <si>
    <t>P865356RGBW Светильник AVEPLANE RGBW 60W Medium DMX-RDM</t>
  </si>
  <si>
    <t>P865357RGBW</t>
  </si>
  <si>
    <t>P865357RGBW Светильник AVEPLANE RGBW 60W Flood DMX-RDM</t>
  </si>
  <si>
    <t>P865358RGBW</t>
  </si>
  <si>
    <t>P865358RGBW Светильник AVEPLANE RGBW 60W Wide DMX-RDM</t>
  </si>
  <si>
    <t>P865359RGBW</t>
  </si>
  <si>
    <t>P865359RGBW Светильник AVEPLANE RGBW SW 60W Asymmetrical DMX-RDM</t>
  </si>
  <si>
    <t>P865360RGBW</t>
  </si>
  <si>
    <t>P865360RGBW Светильник AVEPLANE RGBW SW 60W Elliptical wide DMX-RDM</t>
  </si>
  <si>
    <t>P865381RGBW</t>
  </si>
  <si>
    <t>P865381RGBW Светильник AVEPLANE RGBW 90W SuperSpot DMX-RDM</t>
  </si>
  <si>
    <t>P865382RGBW</t>
  </si>
  <si>
    <t>P865382RGBW Светильник AVEPLANE RGBW 90W Spot DMX-RDM</t>
  </si>
  <si>
    <t>P865383RGBW</t>
  </si>
  <si>
    <t>P865383RGBW Светильник AVEPLANE RGBW 90W Medium DMX-RDM</t>
  </si>
  <si>
    <t>P865384RGBW</t>
  </si>
  <si>
    <t>P865384RGBW Светильник AVEPLANE RGBW 90W Flood DMX-RDM</t>
  </si>
  <si>
    <t>P865385RGBW</t>
  </si>
  <si>
    <t>P865385RGBW Светильник AVEPLANE RGBW 90W Wide DMX-RDM</t>
  </si>
  <si>
    <t>P865388RGBW</t>
  </si>
  <si>
    <t>P865388RGBW Светильник AVEPLANE RGBW 120W SuperSpot DMX-RDM</t>
  </si>
  <si>
    <t>P865389RGBW</t>
  </si>
  <si>
    <t>P865389RGBW Светильник AVEPLANE RGBW 120W Spot DMX-RDM</t>
  </si>
  <si>
    <t>P865390RGBW</t>
  </si>
  <si>
    <t>P865390RGBW Светильник AVEPLANE RGBW 120W Medium DMX-RDM</t>
  </si>
  <si>
    <t>P865391RGBW</t>
  </si>
  <si>
    <t xml:space="preserve">P865391RGBW Светильник AVEPLANE RGBW 120W Flood DMX-RDM </t>
  </si>
  <si>
    <t>P865392RGBW</t>
  </si>
  <si>
    <t>P865392RGBW Светильник AVEPLANE RGBW 120W Wide DMX-RDM</t>
  </si>
  <si>
    <t>P865393RGBW</t>
  </si>
  <si>
    <t>P865393RGBW Светильник AVEPLANE RGBW SW 120W Asymmetrical DMX-RDM</t>
  </si>
  <si>
    <t>P865394RGBW</t>
  </si>
  <si>
    <t>P865394RGBW Светильник AVEPLANE RGBW SW 120W Elliptical wide DMX-RDM</t>
  </si>
  <si>
    <t>P865490RGBW</t>
  </si>
  <si>
    <t>P865490RGBW Светильник AVEPLANE RGBW 180W SuperSpot DMX-RDM</t>
  </si>
  <si>
    <t>P865491RGBW</t>
  </si>
  <si>
    <t>P865491RGBW Светильник AVEPLANE RGBW 180W Spot DMX-RDM</t>
  </si>
  <si>
    <t>P865492RGBW</t>
  </si>
  <si>
    <t>P865492RGBW Светильник AVEPLANE RGBW 180W Medium DMX-RDM</t>
  </si>
  <si>
    <t>P865493RGBW</t>
  </si>
  <si>
    <t>P865493RGBW Светильник AVEPLANE RGBW 180W Flood DMX-RDM</t>
  </si>
  <si>
    <t>P865494RGBW</t>
  </si>
  <si>
    <t>P865494RGBW Светильник AVEPLANE RGBW 180W Wide DMX-RDM</t>
  </si>
  <si>
    <t>P865359</t>
  </si>
  <si>
    <t>P865359 Светильник AVEPLANE SW 60W Asymmetrical</t>
  </si>
  <si>
    <t>P865360</t>
  </si>
  <si>
    <t>P865360 Светильник AVEPLANE SW 60W Elliptical wide</t>
  </si>
  <si>
    <t>P865386</t>
  </si>
  <si>
    <t>P865386 Светильник AVEPLANE SW 90W Asymmetrical</t>
  </si>
  <si>
    <t>P865387</t>
  </si>
  <si>
    <t>P865387 Светильник AVEPLANE SW 90W Elliptical wide</t>
  </si>
  <si>
    <t>P865510</t>
  </si>
  <si>
    <t>P865510 Светильник AVEPLANE SW 180W Asymmetrical</t>
  </si>
  <si>
    <t>P865511</t>
  </si>
  <si>
    <t>P865511 Светильник AVEPLANE SW 180W Elliptical wide</t>
  </si>
  <si>
    <t>P865610</t>
  </si>
  <si>
    <t>P865610 Светильник AVEPLANE SW 40W Asymmetrical</t>
  </si>
  <si>
    <t>P865611</t>
  </si>
  <si>
    <t>P865611 Светильник AVEPLANE SW 40W Elliptical wide</t>
  </si>
  <si>
    <t>P865616</t>
  </si>
  <si>
    <t>P865616 Светильник AVEPLANE SW 40W Street</t>
  </si>
  <si>
    <t>P865617</t>
  </si>
  <si>
    <t>P865617 Светильник AVEPLANE SW 60W Street</t>
  </si>
  <si>
    <t>P865618</t>
  </si>
  <si>
    <t>P865618 Светильник AVEPLANE SW 90W Street</t>
  </si>
  <si>
    <t>P865619</t>
  </si>
  <si>
    <t>P865619 Светильник AVEPLANE SW 180W Street</t>
  </si>
  <si>
    <t>Asymmetrical</t>
  </si>
  <si>
    <t>Elliptical wide</t>
  </si>
  <si>
    <t>P864544</t>
  </si>
  <si>
    <t>P864545</t>
  </si>
  <si>
    <t>P864546</t>
  </si>
  <si>
    <t>P864546 Светильник Bicubo 19W Diffuse</t>
  </si>
  <si>
    <t>P864547</t>
  </si>
  <si>
    <t>P864547 Светильник Bicubo 28W Diffuse</t>
  </si>
  <si>
    <t>P865443</t>
  </si>
  <si>
    <t>P865443 Светильник Stralis 70 7W AC-DC Spot</t>
  </si>
  <si>
    <t>P865444</t>
  </si>
  <si>
    <t>P865444 Светильник Stralis 70 7W AC-DC Medium</t>
  </si>
  <si>
    <t>P865445</t>
  </si>
  <si>
    <t>P865445 Светильник Stralis 70 7W AC-DC Flood</t>
  </si>
  <si>
    <t>P865446</t>
  </si>
  <si>
    <t>P865446 Светильник Stralis 70 7W AC-DC Elliptical</t>
  </si>
  <si>
    <t>P865700</t>
  </si>
  <si>
    <t>P865700 Светильник Stralis 70 7W AC-DC Diffuse</t>
  </si>
  <si>
    <t>P865455RGBW</t>
  </si>
  <si>
    <t>P865455RGBW Stralis 70 RGBW 14W Spot</t>
  </si>
  <si>
    <t>P865456RGBW</t>
  </si>
  <si>
    <t>P865457RGBW</t>
  </si>
  <si>
    <t>P865457RGBW Stralis 70 RGBW 14W Flood</t>
  </si>
  <si>
    <t>P865458RGBW</t>
  </si>
  <si>
    <t>P865458RGBW Stralis 70 RGBW 14W Elliptical</t>
  </si>
  <si>
    <t>P865407</t>
  </si>
  <si>
    <t>P865407 Stralis 45 3W Spot</t>
  </si>
  <si>
    <t>P865408</t>
  </si>
  <si>
    <t>P865408 Светильник Stralis 45 3W Medium</t>
  </si>
  <si>
    <t>P865409</t>
  </si>
  <si>
    <t>P865409 Светильник Stralis 45 3W Flood</t>
  </si>
  <si>
    <t>P865410</t>
  </si>
  <si>
    <t>P865410 Stralis 45 3W Elliptical</t>
  </si>
  <si>
    <t>P865698</t>
  </si>
  <si>
    <t>P865698 Stralis 45 3W Diffuse</t>
  </si>
  <si>
    <t>P865447</t>
  </si>
  <si>
    <t>P865447 Stralis 125 20W AC-DC Spot</t>
  </si>
  <si>
    <t>P865448</t>
  </si>
  <si>
    <t>P865448 Stralis 125 20W AC-DC Medium</t>
  </si>
  <si>
    <t>P865449</t>
  </si>
  <si>
    <t>P865449 Stralis 125 20W AC-DC Flood</t>
  </si>
  <si>
    <t>P865450</t>
  </si>
  <si>
    <t>P865450 Светильник Stralis 125 20W AC-DC Elliptical</t>
  </si>
  <si>
    <t>P865702</t>
  </si>
  <si>
    <t>P865702 Stralis 125 20W AC-DC Diffuse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</si>
  <si>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</si>
  <si>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</si>
  <si>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</si>
  <si>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</si>
  <si>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</si>
  <si>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</si>
  <si>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</si>
  <si>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</si>
  <si>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</si>
  <si>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</si>
  <si>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</si>
  <si>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</si>
  <si>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</si>
  <si>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</si>
  <si>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P866775U</t>
  </si>
  <si>
    <t>P866776</t>
  </si>
  <si>
    <t>P866776 Светильник Osio Line 708 14W Spot</t>
  </si>
  <si>
    <t>P866776U</t>
  </si>
  <si>
    <t>P866777</t>
  </si>
  <si>
    <t>P866777 Светильник Osio Line 708 14W Medium</t>
  </si>
  <si>
    <t>P866777U</t>
  </si>
  <si>
    <t>P866778</t>
  </si>
  <si>
    <t>P866778 Светильник Osio Line 708 14W Flood</t>
  </si>
  <si>
    <t>P866778U</t>
  </si>
  <si>
    <t>P866779</t>
  </si>
  <si>
    <t>P866779 Светильник Osio Line 708 14W Elliptical</t>
  </si>
  <si>
    <t>P866779U</t>
  </si>
  <si>
    <t>P866780</t>
  </si>
  <si>
    <t>P866780 Светильник Osio Line 708 14W Diffuse</t>
  </si>
  <si>
    <t>P866780U</t>
  </si>
  <si>
    <t>P866781</t>
  </si>
  <si>
    <t>P866781 Светильник Osio Line 1008 21W Spot</t>
  </si>
  <si>
    <t>P866781U</t>
  </si>
  <si>
    <t>P866782</t>
  </si>
  <si>
    <t>P866782 Светильник Osio Line 1008 21W Medium</t>
  </si>
  <si>
    <t>P866782U</t>
  </si>
  <si>
    <t>P866783</t>
  </si>
  <si>
    <t>P866783 Светильник Osio Line 1008 21W Flood</t>
  </si>
  <si>
    <t>P866783U</t>
  </si>
  <si>
    <t>P866784</t>
  </si>
  <si>
    <t>P866784 Светильник Osio Line 1008 21W Elliptical</t>
  </si>
  <si>
    <t>P866784U</t>
  </si>
  <si>
    <t>P866785</t>
  </si>
  <si>
    <t>P866785 Светильник Osio Line 1008 21W Diffuse</t>
  </si>
  <si>
    <t>P866785U</t>
  </si>
  <si>
    <t>P866786</t>
  </si>
  <si>
    <t>P866786 Светильник Osio Line 1308 28W Spot</t>
  </si>
  <si>
    <t>P866786U</t>
  </si>
  <si>
    <t>P866787</t>
  </si>
  <si>
    <t>P866787 Светильник Osio Line 1308 28W Medium</t>
  </si>
  <si>
    <t>P866787U</t>
  </si>
  <si>
    <t>P866788</t>
  </si>
  <si>
    <t>P866788 Светильник Osio Line 1308 28W Flood</t>
  </si>
  <si>
    <t>P866788U</t>
  </si>
  <si>
    <t>P866789</t>
  </si>
  <si>
    <t>P866789 Светильник Osio Line 1308 28W Elliptical</t>
  </si>
  <si>
    <t>P866789U</t>
  </si>
  <si>
    <t>P866790</t>
  </si>
  <si>
    <t>P866790 Светильник Osio Line 1308 28W Diffuse</t>
  </si>
  <si>
    <t>P866790U</t>
  </si>
  <si>
    <t>P866791</t>
  </si>
  <si>
    <t>P866791 Светильник Osio Line 1608 35W Spot</t>
  </si>
  <si>
    <t>P866791U</t>
  </si>
  <si>
    <t>P866792</t>
  </si>
  <si>
    <t>P866792 Светильник Osio Line 1608 35W Medium</t>
  </si>
  <si>
    <t>P866792U</t>
  </si>
  <si>
    <t>P866793</t>
  </si>
  <si>
    <t>P866793 Светильник Osio Line 1608 35W Flood</t>
  </si>
  <si>
    <t>P866793U</t>
  </si>
  <si>
    <t>P866794</t>
  </si>
  <si>
    <t>P866794 Светильник Osio Line 1608 35W Elliptical</t>
  </si>
  <si>
    <t>P866794U</t>
  </si>
  <si>
    <t>P866795</t>
  </si>
  <si>
    <t>P866795 Светильник Osio Line 1608 35W Diffuse</t>
  </si>
  <si>
    <t>P866795U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</si>
  <si>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</si>
  <si>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</si>
  <si>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</si>
  <si>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</si>
  <si>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</si>
  <si>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</si>
  <si>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</si>
  <si>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</si>
  <si>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</si>
  <si>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</si>
  <si>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</si>
  <si>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</si>
  <si>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</si>
  <si>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</si>
  <si>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</si>
  <si>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</si>
  <si>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</si>
  <si>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</si>
  <si>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</si>
  <si>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</si>
  <si>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</si>
  <si>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</si>
  <si>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</si>
  <si>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</si>
  <si>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</si>
  <si>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</si>
  <si>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</si>
  <si>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</si>
  <si>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</si>
  <si>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</si>
  <si>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</si>
  <si>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</si>
  <si>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</si>
  <si>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</si>
  <si>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</si>
  <si>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</si>
  <si>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</si>
  <si>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</si>
  <si>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</si>
  <si>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</si>
  <si>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</si>
  <si>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</si>
  <si>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</si>
  <si>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</si>
  <si>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</si>
  <si>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</si>
  <si>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</si>
  <si>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</si>
  <si>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</si>
  <si>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</si>
  <si>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</si>
  <si>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</si>
  <si>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</si>
  <si>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</si>
  <si>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</si>
  <si>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</si>
  <si>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</si>
  <si>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</si>
  <si>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</si>
  <si>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</si>
  <si>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</si>
  <si>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</si>
  <si>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</si>
  <si>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</si>
  <si>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</si>
  <si>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</si>
  <si>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</si>
  <si>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</si>
  <si>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</si>
  <si>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</si>
  <si>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</si>
  <si>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</si>
  <si>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</si>
  <si>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</si>
  <si>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</si>
  <si>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</si>
  <si>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</si>
  <si>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</si>
  <si>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</si>
  <si>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</si>
  <si>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</si>
  <si>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</si>
  <si>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</si>
  <si>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P864544 Светильник Bicubo 19W SuperSpot</t>
  </si>
  <si>
    <t>P864545 Светильник Bicubo 28W SuperSpot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</si>
  <si>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</si>
  <si>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</si>
  <si>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</si>
  <si>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</si>
  <si>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</si>
  <si>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</si>
  <si>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</si>
  <si>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</si>
  <si>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P865456RGBW Светильник Stralis 70 RGBW 14W Medium</t>
  </si>
  <si>
    <t>DMX</t>
  </si>
  <si>
    <t>выход питания к фасаду</t>
  </si>
  <si>
    <t>Osio Line RGBW</t>
  </si>
  <si>
    <t>P866795U Светильник Osio Line 1608 35W Diffuse 5 DEG</t>
  </si>
  <si>
    <t>P866794U Светильник Osio Line 1608 35W Elliptical 5 DEG</t>
  </si>
  <si>
    <t>P866793U Светильник Osio Line 1608 35W Flood 5 DEG</t>
  </si>
  <si>
    <t>P866792U Светильник Osio Line 1608 35W Medium 5 DEG</t>
  </si>
  <si>
    <t>P866791U Светильник Osio Line 1608 35W Spot 5 DEG</t>
  </si>
  <si>
    <t>P866790U Светильник Osio Line 1308 28W Diffuse 5 DEG</t>
  </si>
  <si>
    <t>P866789U Светильник Osio Line 1308 28W Elliptical 5 DEG</t>
  </si>
  <si>
    <t>P866788U Светильник Osio Line 1308 28W Flood 5 DEG</t>
  </si>
  <si>
    <t>P866787U Светильник Osio Line 1308 28W Medium 5 DEG</t>
  </si>
  <si>
    <t>P866786U Светильник Osio Line 1308 28W Spot 5 DEG</t>
  </si>
  <si>
    <t>P866785U Светильник Osio Line 1008 21W Diffuse 5 DEG</t>
  </si>
  <si>
    <t>P866784U Светильник Osio Line 1008 21W Elliptical 5 DEG</t>
  </si>
  <si>
    <t>P866783U Светильник Osio Line 1008 21W Flood 5 DEG</t>
  </si>
  <si>
    <t>P866782U Светильник Osio Line 1008 21W Medium 5 DEG</t>
  </si>
  <si>
    <t>P866781U Светильник Osio Line 1008 21W Spot 5 DEG</t>
  </si>
  <si>
    <t>P866780U Светильник Osio Line 708 14W Diffuse 5 DEG</t>
  </si>
  <si>
    <t>P866779U Светильник Osio Line 708 14W Elliptical 5 DEG</t>
  </si>
  <si>
    <t>P866778U Светильник Osio Line 708 14W Flood 5 DEG</t>
  </si>
  <si>
    <t>P866777U Светильник Osio Line 708 14W Medium 5 DEG</t>
  </si>
  <si>
    <t>P866776U Светильник Osio Line 708 14W Spot 5 DEG</t>
  </si>
  <si>
    <t>P866775U Светильник Osio Line 408 7W Diffuse 5 DEG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</si>
  <si>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</si>
  <si>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</si>
  <si>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</si>
  <si>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</si>
  <si>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</si>
  <si>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</si>
  <si>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</si>
  <si>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</si>
  <si>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</si>
  <si>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</si>
  <si>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</si>
  <si>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</si>
  <si>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</si>
  <si>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</si>
  <si>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</si>
  <si>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</si>
  <si>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</si>
  <si>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</si>
  <si>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</si>
  <si>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</si>
  <si>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</si>
  <si>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</si>
  <si>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</si>
  <si>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</si>
  <si>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</si>
  <si>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</si>
  <si>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</si>
  <si>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</si>
  <si>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</si>
  <si>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P180043M Светильник Aveline 610 Medium 14Вт сквоз. Провод</t>
  </si>
  <si>
    <t>P180042M Светильник Aveline 310 7W Elliptical сквоз. провод</t>
  </si>
  <si>
    <t>P180048M Светильник Aveline 910 21W Elliptical сквоз. провод</t>
  </si>
  <si>
    <t>P180051M Светильник Aveline 1210 28W Elliptical сквоз. провод</t>
  </si>
  <si>
    <t>P180161M Светильник Aveline 610 Spot 14Вт сквоз. провод</t>
  </si>
  <si>
    <t>P180165M Светильник Aveline 310 7W Diffuse сквоз. провод</t>
  </si>
  <si>
    <t>P180166M Светильник Aveline 610 14W Diffuse сквоз. провод</t>
  </si>
  <si>
    <t>P180046M Светильник Aveline 910 Medium 21Вт сквоз. провод</t>
  </si>
  <si>
    <t>P180049M Светильник Aveline 1210 Medium 28Вт сквоз. провод</t>
  </si>
  <si>
    <t>P180052M Светильник Aveline 1510 35W Medium сквоз. провод</t>
  </si>
  <si>
    <t>P180054M Светильник Aveline 1510 35W Elliptical сквоз. провод</t>
  </si>
  <si>
    <t>P180162M Светильник Aveline 910 Spot 21Вт сквоз. провод</t>
  </si>
  <si>
    <t>P180163M Светильник Aveline 1210 Spot 28Вт сквоз. провод</t>
  </si>
  <si>
    <t>P180164M Светильник Aveline 1510 Spot 35Вт сквоз. провод</t>
  </si>
  <si>
    <t>P180167M Светильник Aveline 910 Diffuse 21Вт сквоз. провод</t>
  </si>
  <si>
    <t>P180160M Светильник Aveline 310 Spot 7Вт сквоз. Провод</t>
  </si>
  <si>
    <t>white</t>
  </si>
  <si>
    <t>Aveplane Mini</t>
  </si>
  <si>
    <t>3000K</t>
  </si>
  <si>
    <t>P180045M Светильник Aveline 610 14W Elliptical сквоз. Провод</t>
  </si>
  <si>
    <t>P180048RGBW Светильник Aveline RGBW 910 35W Elliptical DMX-RDM</t>
  </si>
  <si>
    <t>P180054RGBWM Светильник Aveline RGBW 1510 48Вт Elliptical DMX-RDM сквоз. провод</t>
  </si>
  <si>
    <t>P180054RGBWM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</si>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</sst>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4"/>
  <sheetViews>
    <sheetView tabSelected="1" zoomScale="85" zoomScaleNormal="85" workbookViewId="0">
      <pane ySplit="1" topLeftCell="A324" activePane="bottomLeft" state="frozen"/>
      <selection pane="bottomLeft" activeCell="D351" sqref="D351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customWidth="1"/>
    <col min="4" max="4" width="29.85546875" customWidth="1"/>
    <col min="5" max="5" width="20.42578125" customWidth="1"/>
    <col min="6" max="7" width="10.7109375" customWidth="1"/>
    <col min="8" max="8" width="6" customWidth="1"/>
    <col min="9" max="9" width="6.140625" customWidth="1"/>
    <col min="10" max="11" width="4.140625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7"/>
    <col min="22" max="22" width="20.7109375" customWidth="1"/>
  </cols>
  <sheetData>
    <row r="1" spans="1:31" x14ac:dyDescent="0.25">
      <c r="A1" s="8"/>
      <c r="B1" s="8"/>
      <c r="C1" s="3"/>
      <c r="D1" s="3"/>
      <c r="E1" s="3"/>
      <c r="F1" s="3"/>
      <c r="G1" s="3"/>
      <c r="H1" s="3"/>
      <c r="I1" s="3"/>
      <c r="J1" s="3"/>
      <c r="K1" s="3"/>
      <c r="L1" s="2" t="s">
        <v>182</v>
      </c>
      <c r="M1" s="2" t="s">
        <v>183</v>
      </c>
      <c r="N1" s="2" t="s">
        <v>184</v>
      </c>
      <c r="O1" s="2" t="s">
        <v>189</v>
      </c>
      <c r="P1" s="2" t="s">
        <v>208</v>
      </c>
      <c r="Q1" s="4" t="s">
        <v>85</v>
      </c>
      <c r="R1" s="4" t="s">
        <v>7</v>
      </c>
      <c r="S1" s="6" t="s">
        <v>6</v>
      </c>
      <c r="T1" s="4" t="s">
        <v>8</v>
      </c>
      <c r="U1" s="2" t="s">
        <v>202</v>
      </c>
      <c r="V1" s="2" t="s">
        <v>204</v>
      </c>
      <c r="W1" s="2" t="s">
        <v>205</v>
      </c>
      <c r="X1" s="2" t="s">
        <v>206</v>
      </c>
      <c r="Y1" s="2" t="s">
        <v>731</v>
      </c>
      <c r="Z1" s="4" t="s">
        <v>209</v>
      </c>
      <c r="AA1" s="4" t="s">
        <v>210</v>
      </c>
      <c r="AB1" s="4" t="s">
        <v>211</v>
      </c>
      <c r="AC1" s="4" t="s">
        <v>212</v>
      </c>
      <c r="AD1" s="4" t="s">
        <v>213</v>
      </c>
      <c r="AE1" s="4" t="s">
        <v>214</v>
      </c>
    </row>
    <row r="2" spans="1:31" x14ac:dyDescent="0.25">
      <c r="A2" s="1" t="s">
        <v>172</v>
      </c>
      <c r="B2" s="1" t="s">
        <v>173</v>
      </c>
      <c r="C2" t="str">
        <f t="shared" ref="C2:C33" si="0">TRIM(MID(B2,SEARCH(M2,B2)+LEN(M2)+1,500))</f>
        <v>310 Medium 7Вт DALI</v>
      </c>
      <c r="D2" t="str">
        <f>TRIM(REPLACE(C2,SEARCH(N2,C2),LEN(N2),""))</f>
        <v>Medium 7Вт DALI</v>
      </c>
      <c r="E2" t="str">
        <f>TRIM(REPLACE(D2,SEARCH(O2,D2),LEN(O2),""))</f>
        <v>7Вт DALI</v>
      </c>
      <c r="F2" t="str">
        <f t="shared" ref="F2:F65" si="1">TRIM(REPLACE(E2,SEARCH(V2,E2),LEN(V2),""))</f>
        <v>7Вт</v>
      </c>
      <c r="G2" t="str">
        <f>TRIM(REPLACE(F2,SEARCH(Y2,F2),LEN(Y2),""))</f>
        <v>7Вт</v>
      </c>
      <c r="H2" t="str">
        <f>TRIM(REPLACE(G2,SEARCH(W2,G2),LEN(W2),""))</f>
        <v>7Вт</v>
      </c>
      <c r="I2" t="str">
        <f t="shared" ref="I2:I17" si="2">IFERROR(REPLACE(H2,SEARCH("W",H2),1,"Вт"), H2)</f>
        <v>7Вт</v>
      </c>
      <c r="J2" s="5" t="str">
        <f>IFERROR(REPLACE(I2,SEARCH("Вт",I2),2,""), I2)</f>
        <v>7</v>
      </c>
      <c r="K2" t="str">
        <f t="shared" ref="K2:K65" si="3">IFERROR(2*REPLACE(J2,1,SEARCH("х",J2),""), J2)</f>
        <v>7</v>
      </c>
      <c r="L2" t="str">
        <f t="shared" ref="L2:L33" si="4">LEFT(A2,7)</f>
        <v>P180040</v>
      </c>
      <c r="M2" t="str">
        <f>LOOKUP(,-SEARCH(" "&amp;Switches!$A$2:'Switches'!$A$1000&amp;" "," "&amp;TRIM(B2)&amp;" "),Switches!$A$2:'Switches'!$A$1000)</f>
        <v>Aveline</v>
      </c>
      <c r="N2">
        <f>IFERROR(LOOKUP(,-SEARCH(" "&amp;Switches!$B$2:'Switches'!$B$1000&amp;" "," "&amp;C2&amp;" "),Switches!$B$2:'Switches'!$B$1000), "")</f>
        <v>310</v>
      </c>
      <c r="O2" t="str">
        <f>LOOKUP(,-SEARCH(" "&amp;Switches!$C$2:'Switches'!$C$1000&amp;" "," "&amp;TRIM(B2)&amp;" "),Switches!$C$2:'Switches'!$C$1000)</f>
        <v>Medium</v>
      </c>
      <c r="P2" t="str">
        <f t="shared" ref="P2:P4" si="5">O2&amp;".ies"</f>
        <v>Medium.ies</v>
      </c>
      <c r="Q2" t="s">
        <v>726</v>
      </c>
      <c r="R2">
        <f t="shared" ref="R2:R33" si="6">ROUND(N2/310,0)*6</f>
        <v>6</v>
      </c>
      <c r="S2" s="7" t="str">
        <f t="shared" ref="S2:S66" si="7">K2</f>
        <v>7</v>
      </c>
      <c r="T2">
        <v>110</v>
      </c>
      <c r="U2">
        <f t="shared" ref="U2:U33" si="8">R2*T2</f>
        <v>660</v>
      </c>
      <c r="V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>DALI</v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0.05</v>
      </c>
      <c r="AA2">
        <f t="shared" ref="AA2" si="9">N2/1000</f>
        <v>0.31</v>
      </c>
      <c r="AB2">
        <v>6.3E-2</v>
      </c>
      <c r="AC2">
        <v>2</v>
      </c>
      <c r="AD2">
        <v>2</v>
      </c>
      <c r="AE2">
        <v>0</v>
      </c>
    </row>
    <row r="3" spans="1:31" x14ac:dyDescent="0.25">
      <c r="A3" s="1" t="s">
        <v>86</v>
      </c>
      <c r="B3" s="1" t="s">
        <v>87</v>
      </c>
      <c r="C3" t="str">
        <f t="shared" si="0"/>
        <v>310 Medium 7Вт сквоз. провод</v>
      </c>
      <c r="D3" t="str">
        <f t="shared" ref="D3:D34" si="10">TRIM(REPLACE(C3,SEARCH(N3,C3),LEN(N3),""))</f>
        <v>Medium 7Вт сквоз. провод</v>
      </c>
      <c r="E3" t="str">
        <f t="shared" ref="E3:E66" si="11">TRIM(REPLACE(D3,SEARCH(O3,D3),LEN(O3),""))</f>
        <v>7Вт сквоз. провод</v>
      </c>
      <c r="F3" t="str">
        <f t="shared" si="1"/>
        <v>7Вт сквоз. провод</v>
      </c>
      <c r="G3" t="str">
        <f t="shared" ref="G3:G66" si="12">TRIM(REPLACE(F3,SEARCH(Y3,F3),LEN(Y3),""))</f>
        <v>7Вт</v>
      </c>
      <c r="H3" t="str">
        <f t="shared" ref="H3:H66" si="13">TRIM(REPLACE(G3,SEARCH(W3,G3),LEN(W3),""))</f>
        <v>7Вт</v>
      </c>
      <c r="I3" t="str">
        <f t="shared" si="2"/>
        <v>7Вт</v>
      </c>
      <c r="J3" t="str">
        <f t="shared" ref="J3:J66" si="14">IFERROR(REPLACE(I3,SEARCH("Вт",I3),2,""), I3)</f>
        <v>7</v>
      </c>
      <c r="K3" t="str">
        <f t="shared" si="3"/>
        <v>7</v>
      </c>
      <c r="L3" t="str">
        <f t="shared" si="4"/>
        <v>P180040</v>
      </c>
      <c r="M3" t="str">
        <f>LOOKUP(,-SEARCH(" "&amp;Switches!$A$2:'Switches'!$A$1000&amp;" "," "&amp;TRIM(B3)&amp;" "),Switches!$A$2:'Switches'!$A$1000)</f>
        <v>Aveline</v>
      </c>
      <c r="N3">
        <f>IFERROR(LOOKUP(,-SEARCH(" "&amp;Switches!$B$2:'Switches'!$B$1000&amp;" "," "&amp;C3&amp;" "),Switches!$B$2:'Switches'!$B$1000), "")</f>
        <v>310</v>
      </c>
      <c r="O3" t="str">
        <f>LOOKUP(,-SEARCH(" "&amp;Switches!$C$2:'Switches'!$C$1000&amp;" "," "&amp;TRIM(B3)&amp;" "),Switches!$C$2:'Switches'!$C$1000)</f>
        <v>Medium</v>
      </c>
      <c r="P3" t="str">
        <f t="shared" si="5"/>
        <v>Medium.ies</v>
      </c>
      <c r="Q3" t="s">
        <v>726</v>
      </c>
      <c r="R3">
        <f t="shared" si="6"/>
        <v>6</v>
      </c>
      <c r="S3" s="7" t="str">
        <f t="shared" si="7"/>
        <v>7</v>
      </c>
      <c r="T3">
        <v>110</v>
      </c>
      <c r="U3">
        <f t="shared" si="8"/>
        <v>660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>сквоз. провод</v>
      </c>
      <c r="Z3">
        <v>0.05</v>
      </c>
      <c r="AA3">
        <f t="shared" ref="AA3:AA33" si="15">N3/1000</f>
        <v>0.31</v>
      </c>
      <c r="AB3">
        <v>6.3E-2</v>
      </c>
      <c r="AC3">
        <v>2</v>
      </c>
      <c r="AD3">
        <v>2</v>
      </c>
      <c r="AE3">
        <v>0</v>
      </c>
    </row>
    <row r="4" spans="1:31" x14ac:dyDescent="0.25">
      <c r="A4" s="1" t="s">
        <v>9</v>
      </c>
      <c r="B4" s="1" t="s">
        <v>10</v>
      </c>
      <c r="C4" t="str">
        <f t="shared" si="0"/>
        <v>310 Flood 7Вт</v>
      </c>
      <c r="D4" t="str">
        <f t="shared" si="10"/>
        <v>Flood 7Вт</v>
      </c>
      <c r="E4" t="str">
        <f t="shared" si="11"/>
        <v>7Вт</v>
      </c>
      <c r="F4" t="str">
        <f t="shared" si="1"/>
        <v>7Вт</v>
      </c>
      <c r="G4" t="str">
        <f t="shared" si="12"/>
        <v>7Вт</v>
      </c>
      <c r="H4" t="str">
        <f t="shared" si="13"/>
        <v>7Вт</v>
      </c>
      <c r="I4" t="str">
        <f t="shared" si="2"/>
        <v>7Вт</v>
      </c>
      <c r="J4" t="str">
        <f t="shared" si="14"/>
        <v>7</v>
      </c>
      <c r="K4" t="str">
        <f t="shared" si="3"/>
        <v>7</v>
      </c>
      <c r="L4" t="str">
        <f t="shared" si="4"/>
        <v>P180041</v>
      </c>
      <c r="M4" t="str">
        <f>LOOKUP(,-SEARCH(" "&amp;Switches!$A$2:'Switches'!$A$1000&amp;" "," "&amp;TRIM(B4)&amp;" "),Switches!$A$2:'Switches'!$A$1000)</f>
        <v>Aveline</v>
      </c>
      <c r="N4">
        <f>IFERROR(LOOKUP(,-SEARCH(" "&amp;Switches!$B$2:'Switches'!$B$1000&amp;" "," "&amp;C4&amp;" "),Switches!$B$2:'Switches'!$B$1000), "")</f>
        <v>310</v>
      </c>
      <c r="O4" t="str">
        <f>LOOKUP(,-SEARCH(" "&amp;Switches!$C$2:'Switches'!$C$1000&amp;" "," "&amp;TRIM(B4)&amp;" "),Switches!$C$2:'Switches'!$C$1000)</f>
        <v>Flood</v>
      </c>
      <c r="P4" t="str">
        <f t="shared" si="5"/>
        <v>Flood.ies</v>
      </c>
      <c r="Q4" t="s">
        <v>726</v>
      </c>
      <c r="R4">
        <f t="shared" si="6"/>
        <v>6</v>
      </c>
      <c r="S4" s="7" t="str">
        <f t="shared" si="7"/>
        <v>7</v>
      </c>
      <c r="T4">
        <v>110</v>
      </c>
      <c r="U4">
        <f t="shared" si="8"/>
        <v>660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/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0.05</v>
      </c>
      <c r="AA4">
        <f t="shared" si="15"/>
        <v>0.31</v>
      </c>
      <c r="AB4">
        <v>6.3E-2</v>
      </c>
      <c r="AC4">
        <v>2</v>
      </c>
      <c r="AD4">
        <v>2</v>
      </c>
      <c r="AE4">
        <v>0</v>
      </c>
    </row>
    <row r="5" spans="1:31" x14ac:dyDescent="0.25">
      <c r="A5" s="1" t="s">
        <v>11</v>
      </c>
      <c r="B5" s="1" t="s">
        <v>12</v>
      </c>
      <c r="C5" t="str">
        <f t="shared" si="0"/>
        <v>310 Flood 7Вт DALI</v>
      </c>
      <c r="D5" t="str">
        <f t="shared" si="10"/>
        <v>Flood 7Вт DALI</v>
      </c>
      <c r="E5" t="str">
        <f t="shared" si="11"/>
        <v>7Вт DALI</v>
      </c>
      <c r="F5" t="str">
        <f t="shared" si="1"/>
        <v>7Вт</v>
      </c>
      <c r="G5" t="str">
        <f t="shared" si="12"/>
        <v>7Вт</v>
      </c>
      <c r="H5" t="str">
        <f t="shared" si="13"/>
        <v>7Вт</v>
      </c>
      <c r="I5" t="str">
        <f t="shared" si="2"/>
        <v>7Вт</v>
      </c>
      <c r="J5" t="str">
        <f t="shared" si="14"/>
        <v>7</v>
      </c>
      <c r="K5" t="str">
        <f t="shared" si="3"/>
        <v>7</v>
      </c>
      <c r="L5" t="str">
        <f t="shared" si="4"/>
        <v>P180041</v>
      </c>
      <c r="M5" t="str">
        <f>LOOKUP(,-SEARCH(" "&amp;Switches!$A$2:'Switches'!$A$1000&amp;" "," "&amp;TRIM(B5)&amp;" "),Switches!$A$2:'Switches'!$A$1000)</f>
        <v>Aveline</v>
      </c>
      <c r="N5">
        <f>IFERROR(LOOKUP(,-SEARCH(" "&amp;Switches!$B$2:'Switches'!$B$1000&amp;" "," "&amp;C5&amp;" "),Switches!$B$2:'Switches'!$B$1000), "")</f>
        <v>310</v>
      </c>
      <c r="O5" t="str">
        <f>LOOKUP(,-SEARCH(" "&amp;Switches!$C$2:'Switches'!$C$1000&amp;" "," "&amp;TRIM(B5)&amp;" "),Switches!$C$2:'Switches'!$C$1000)</f>
        <v>Flood</v>
      </c>
      <c r="P5" t="str">
        <f t="shared" ref="P5:P36" si="16">IF(ISNUMBER(SEARCH("RGBW",B5)), "RGBW-"&amp;O5&amp;"-"&amp;Q5&amp;".ies", O5&amp;".ies")</f>
        <v>Flood.ies</v>
      </c>
      <c r="Q5" t="s">
        <v>726</v>
      </c>
      <c r="R5">
        <f t="shared" si="6"/>
        <v>6</v>
      </c>
      <c r="S5" s="7" t="str">
        <f t="shared" si="7"/>
        <v>7</v>
      </c>
      <c r="T5">
        <v>110</v>
      </c>
      <c r="U5">
        <f t="shared" si="8"/>
        <v>660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DALI</v>
      </c>
      <c r="W5" t="str">
        <f>IFERROR(LOOKUP(,-SEARCH(" "&amp;Switches!$L$2:'Switches'!$L$1000&amp;" "," "&amp;F5&amp;" "),Switches!$L$2:'Switches'!$L$1000),"")</f>
        <v/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0.05</v>
      </c>
      <c r="AA5">
        <f t="shared" si="15"/>
        <v>0.31</v>
      </c>
      <c r="AB5">
        <v>6.3E-2</v>
      </c>
      <c r="AC5">
        <v>2</v>
      </c>
      <c r="AD5">
        <v>2</v>
      </c>
      <c r="AE5">
        <v>0</v>
      </c>
    </row>
    <row r="6" spans="1:31" x14ac:dyDescent="0.25">
      <c r="A6" s="1" t="s">
        <v>88</v>
      </c>
      <c r="B6" s="1" t="s">
        <v>89</v>
      </c>
      <c r="C6" t="str">
        <f t="shared" si="0"/>
        <v>310 Flood 7Вт сквоз. провод</v>
      </c>
      <c r="D6" t="str">
        <f t="shared" si="10"/>
        <v>Flood 7Вт сквоз. провод</v>
      </c>
      <c r="E6" t="str">
        <f t="shared" si="11"/>
        <v>7Вт сквоз. провод</v>
      </c>
      <c r="F6" t="str">
        <f t="shared" si="1"/>
        <v>7Вт сквоз. провод</v>
      </c>
      <c r="G6" t="str">
        <f t="shared" si="12"/>
        <v>7Вт</v>
      </c>
      <c r="H6" t="str">
        <f t="shared" si="13"/>
        <v>7Вт</v>
      </c>
      <c r="I6" t="str">
        <f t="shared" si="2"/>
        <v>7Вт</v>
      </c>
      <c r="J6" t="str">
        <f t="shared" si="14"/>
        <v>7</v>
      </c>
      <c r="K6" t="str">
        <f t="shared" si="3"/>
        <v>7</v>
      </c>
      <c r="L6" t="str">
        <f t="shared" si="4"/>
        <v>P180041</v>
      </c>
      <c r="M6" t="str">
        <f>LOOKUP(,-SEARCH(" "&amp;Switches!$A$2:'Switches'!$A$1000&amp;" "," "&amp;TRIM(B6)&amp;" "),Switches!$A$2:'Switches'!$A$1000)</f>
        <v>Aveline</v>
      </c>
      <c r="N6">
        <f>IFERROR(LOOKUP(,-SEARCH(" "&amp;Switches!$B$2:'Switches'!$B$1000&amp;" "," "&amp;C6&amp;" "),Switches!$B$2:'Switches'!$B$1000), "")</f>
        <v>310</v>
      </c>
      <c r="O6" t="str">
        <f>LOOKUP(,-SEARCH(" "&amp;Switches!$C$2:'Switches'!$C$1000&amp;" "," "&amp;TRIM(B6)&amp;" "),Switches!$C$2:'Switches'!$C$1000)</f>
        <v>Flood</v>
      </c>
      <c r="P6" t="str">
        <f t="shared" si="16"/>
        <v>Flood.ies</v>
      </c>
      <c r="Q6" t="s">
        <v>726</v>
      </c>
      <c r="R6">
        <f t="shared" si="6"/>
        <v>6</v>
      </c>
      <c r="S6" s="7" t="str">
        <f t="shared" si="7"/>
        <v>7</v>
      </c>
      <c r="T6">
        <v>110</v>
      </c>
      <c r="U6">
        <f t="shared" si="8"/>
        <v>660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/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>сквоз. провод</v>
      </c>
      <c r="Z6">
        <v>0.05</v>
      </c>
      <c r="AA6">
        <f t="shared" si="15"/>
        <v>0.31</v>
      </c>
      <c r="AB6">
        <v>6.3E-2</v>
      </c>
      <c r="AC6">
        <v>2</v>
      </c>
      <c r="AD6">
        <v>2</v>
      </c>
      <c r="AE6">
        <v>0</v>
      </c>
    </row>
    <row r="7" spans="1:31" x14ac:dyDescent="0.25">
      <c r="A7" s="1" t="s">
        <v>13</v>
      </c>
      <c r="B7" s="1" t="s">
        <v>14</v>
      </c>
      <c r="C7" t="str">
        <f t="shared" si="0"/>
        <v>310 7W Elliptical</v>
      </c>
      <c r="D7" t="str">
        <f t="shared" si="10"/>
        <v>7W Elliptical</v>
      </c>
      <c r="E7" t="str">
        <f t="shared" si="11"/>
        <v>7W</v>
      </c>
      <c r="F7" t="str">
        <f t="shared" si="1"/>
        <v>7W</v>
      </c>
      <c r="G7" t="str">
        <f t="shared" si="12"/>
        <v>7W</v>
      </c>
      <c r="H7" t="str">
        <f t="shared" si="13"/>
        <v>7W</v>
      </c>
      <c r="I7" t="str">
        <f t="shared" si="2"/>
        <v>7Вт</v>
      </c>
      <c r="J7" t="str">
        <f t="shared" si="14"/>
        <v>7</v>
      </c>
      <c r="K7" t="str">
        <f t="shared" si="3"/>
        <v>7</v>
      </c>
      <c r="L7" t="str">
        <f t="shared" si="4"/>
        <v>P180042</v>
      </c>
      <c r="M7" t="str">
        <f>LOOKUP(,-SEARCH(" "&amp;Switches!$A$2:'Switches'!$A$1000&amp;" "," "&amp;TRIM(B7)&amp;" "),Switches!$A$2:'Switches'!$A$1000)</f>
        <v>Aveline</v>
      </c>
      <c r="N7">
        <f>IFERROR(LOOKUP(,-SEARCH(" "&amp;Switches!$B$2:'Switches'!$B$1000&amp;" "," "&amp;C7&amp;" "),Switches!$B$2:'Switches'!$B$1000), "")</f>
        <v>310</v>
      </c>
      <c r="O7" t="str">
        <f>LOOKUP(,-SEARCH(" "&amp;Switches!$C$2:'Switches'!$C$1000&amp;" "," "&amp;TRIM(B7)&amp;" "),Switches!$C$2:'Switches'!$C$1000)</f>
        <v>Elliptical</v>
      </c>
      <c r="P7" t="str">
        <f t="shared" si="16"/>
        <v>Elliptical.ies</v>
      </c>
      <c r="Q7" t="s">
        <v>726</v>
      </c>
      <c r="R7">
        <f t="shared" si="6"/>
        <v>6</v>
      </c>
      <c r="S7" s="7" t="str">
        <f t="shared" si="7"/>
        <v>7</v>
      </c>
      <c r="T7">
        <v>110</v>
      </c>
      <c r="U7">
        <f t="shared" si="8"/>
        <v>660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/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0.05</v>
      </c>
      <c r="AA7">
        <f t="shared" si="15"/>
        <v>0.31</v>
      </c>
      <c r="AB7">
        <v>6.3E-2</v>
      </c>
      <c r="AC7">
        <v>2</v>
      </c>
      <c r="AD7">
        <v>2</v>
      </c>
      <c r="AE7">
        <v>0</v>
      </c>
    </row>
    <row r="8" spans="1:31" x14ac:dyDescent="0.25">
      <c r="A8" s="1" t="s">
        <v>15</v>
      </c>
      <c r="B8" s="1" t="s">
        <v>192</v>
      </c>
      <c r="C8" t="str">
        <f t="shared" si="0"/>
        <v>310 Elliptical 7Вт DALI</v>
      </c>
      <c r="D8" t="str">
        <f t="shared" si="10"/>
        <v>Elliptical 7Вт DALI</v>
      </c>
      <c r="E8" t="str">
        <f t="shared" si="11"/>
        <v>7Вт DALI</v>
      </c>
      <c r="F8" t="str">
        <f t="shared" si="1"/>
        <v>7Вт</v>
      </c>
      <c r="G8" t="str">
        <f t="shared" si="12"/>
        <v>7Вт</v>
      </c>
      <c r="H8" t="str">
        <f t="shared" si="13"/>
        <v>7Вт</v>
      </c>
      <c r="I8" t="str">
        <f t="shared" si="2"/>
        <v>7Вт</v>
      </c>
      <c r="J8" t="str">
        <f t="shared" si="14"/>
        <v>7</v>
      </c>
      <c r="K8" t="str">
        <f t="shared" si="3"/>
        <v>7</v>
      </c>
      <c r="L8" t="str">
        <f t="shared" si="4"/>
        <v>P180042</v>
      </c>
      <c r="M8" t="str">
        <f>LOOKUP(,-SEARCH(" "&amp;Switches!$A$2:'Switches'!$A$1000&amp;" "," "&amp;TRIM(B8)&amp;" "),Switches!$A$2:'Switches'!$A$1000)</f>
        <v>Aveline</v>
      </c>
      <c r="N8">
        <f>IFERROR(LOOKUP(,-SEARCH(" "&amp;Switches!$B$2:'Switches'!$B$1000&amp;" "," "&amp;C8&amp;" "),Switches!$B$2:'Switches'!$B$1000), "")</f>
        <v>310</v>
      </c>
      <c r="O8" t="str">
        <f>LOOKUP(,-SEARCH(" "&amp;Switches!$C$2:'Switches'!$C$1000&amp;" "," "&amp;TRIM(B8)&amp;" "),Switches!$C$2:'Switches'!$C$1000)</f>
        <v>Elliptical</v>
      </c>
      <c r="P8" t="str">
        <f t="shared" si="16"/>
        <v>Elliptical.ies</v>
      </c>
      <c r="Q8" t="s">
        <v>726</v>
      </c>
      <c r="R8">
        <f t="shared" si="6"/>
        <v>6</v>
      </c>
      <c r="S8" s="7" t="str">
        <f t="shared" si="7"/>
        <v>7</v>
      </c>
      <c r="T8">
        <v>110</v>
      </c>
      <c r="U8">
        <f t="shared" si="8"/>
        <v>660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DALI</v>
      </c>
      <c r="W8" t="str">
        <f>IFERROR(LOOKUP(,-SEARCH(" "&amp;Switches!$L$2:'Switches'!$L$1000&amp;" "," "&amp;F8&amp;" "),Switches!$L$2:'Switches'!$L$1000),"")</f>
        <v/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0.05</v>
      </c>
      <c r="AA8">
        <f t="shared" si="15"/>
        <v>0.31</v>
      </c>
      <c r="AB8">
        <v>6.3E-2</v>
      </c>
      <c r="AC8">
        <v>2</v>
      </c>
      <c r="AD8">
        <v>2</v>
      </c>
      <c r="AE8">
        <v>0</v>
      </c>
    </row>
    <row r="9" spans="1:31" x14ac:dyDescent="0.25">
      <c r="A9" s="1" t="s">
        <v>90</v>
      </c>
      <c r="B9" s="1" t="s">
        <v>709</v>
      </c>
      <c r="C9" t="str">
        <f t="shared" si="0"/>
        <v>310 7W Elliptical сквоз. провод</v>
      </c>
      <c r="D9" t="str">
        <f t="shared" si="10"/>
        <v>7W Elliptical сквоз. провод</v>
      </c>
      <c r="E9" t="str">
        <f t="shared" si="11"/>
        <v>7W сквоз. провод</v>
      </c>
      <c r="F9" t="str">
        <f t="shared" si="1"/>
        <v>7W сквоз. провод</v>
      </c>
      <c r="G9" t="str">
        <f t="shared" si="12"/>
        <v>7W</v>
      </c>
      <c r="H9" t="str">
        <f t="shared" si="13"/>
        <v>7W</v>
      </c>
      <c r="I9" t="str">
        <f t="shared" si="2"/>
        <v>7Вт</v>
      </c>
      <c r="J9" t="str">
        <f t="shared" si="14"/>
        <v>7</v>
      </c>
      <c r="K9" t="str">
        <f t="shared" si="3"/>
        <v>7</v>
      </c>
      <c r="L9" t="str">
        <f t="shared" si="4"/>
        <v>P180042</v>
      </c>
      <c r="M9" t="str">
        <f>LOOKUP(,-SEARCH(" "&amp;Switches!$A$2:'Switches'!$A$1000&amp;" "," "&amp;TRIM(B9)&amp;" "),Switches!$A$2:'Switches'!$A$1000)</f>
        <v>Aveline</v>
      </c>
      <c r="N9">
        <f>IFERROR(LOOKUP(,-SEARCH(" "&amp;Switches!$B$2:'Switches'!$B$1000&amp;" "," "&amp;C9&amp;" "),Switches!$B$2:'Switches'!$B$1000), "")</f>
        <v>310</v>
      </c>
      <c r="O9" t="str">
        <f>LOOKUP(,-SEARCH(" "&amp;Switches!$C$2:'Switches'!$C$1000&amp;" "," "&amp;TRIM(B9)&amp;" "),Switches!$C$2:'Switches'!$C$1000)</f>
        <v>Elliptical</v>
      </c>
      <c r="P9" t="str">
        <f t="shared" si="16"/>
        <v>Elliptical.ies</v>
      </c>
      <c r="Q9" t="s">
        <v>726</v>
      </c>
      <c r="R9">
        <f t="shared" si="6"/>
        <v>6</v>
      </c>
      <c r="S9" s="7" t="str">
        <f t="shared" si="7"/>
        <v>7</v>
      </c>
      <c r="T9">
        <v>110</v>
      </c>
      <c r="U9">
        <f t="shared" si="8"/>
        <v>660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/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>сквоз. провод</v>
      </c>
      <c r="Z9">
        <v>0.05</v>
      </c>
      <c r="AA9">
        <f t="shared" si="15"/>
        <v>0.31</v>
      </c>
      <c r="AB9">
        <v>6.3E-2</v>
      </c>
      <c r="AC9">
        <v>2</v>
      </c>
      <c r="AD9">
        <v>2</v>
      </c>
      <c r="AE9">
        <v>0</v>
      </c>
    </row>
    <row r="10" spans="1:31" x14ac:dyDescent="0.25">
      <c r="A10" s="1" t="s">
        <v>91</v>
      </c>
      <c r="B10" s="1" t="s">
        <v>92</v>
      </c>
      <c r="C10" t="str">
        <f t="shared" si="0"/>
        <v>610 Medium 14Вт</v>
      </c>
      <c r="D10" t="str">
        <f t="shared" si="10"/>
        <v>Medium 14Вт</v>
      </c>
      <c r="E10" t="str">
        <f t="shared" si="11"/>
        <v>14Вт</v>
      </c>
      <c r="F10" t="str">
        <f t="shared" si="1"/>
        <v>14Вт</v>
      </c>
      <c r="G10" t="str">
        <f t="shared" si="12"/>
        <v>14Вт</v>
      </c>
      <c r="H10" t="str">
        <f t="shared" si="13"/>
        <v>14Вт</v>
      </c>
      <c r="I10" t="str">
        <f t="shared" si="2"/>
        <v>14Вт</v>
      </c>
      <c r="J10" t="str">
        <f t="shared" si="14"/>
        <v>14</v>
      </c>
      <c r="K10" t="str">
        <f t="shared" si="3"/>
        <v>14</v>
      </c>
      <c r="L10" t="str">
        <f t="shared" si="4"/>
        <v>P180043</v>
      </c>
      <c r="M10" t="str">
        <f>LOOKUP(,-SEARCH(" "&amp;Switches!$A$2:'Switches'!$A$1000&amp;" "," "&amp;TRIM(B10)&amp;" "),Switches!$A$2:'Switches'!$A$1000)</f>
        <v>Aveline</v>
      </c>
      <c r="N10">
        <f>IFERROR(LOOKUP(,-SEARCH(" "&amp;Switches!$B$2:'Switches'!$B$1000&amp;" "," "&amp;C10&amp;" "),Switches!$B$2:'Switches'!$B$1000), "")</f>
        <v>610</v>
      </c>
      <c r="O10" t="str">
        <f>LOOKUP(,-SEARCH(" "&amp;Switches!$C$2:'Switches'!$C$1000&amp;" "," "&amp;TRIM(B10)&amp;" "),Switches!$C$2:'Switches'!$C$1000)</f>
        <v>Medium</v>
      </c>
      <c r="P10" t="str">
        <f t="shared" si="16"/>
        <v>Medium.ies</v>
      </c>
      <c r="Q10" t="s">
        <v>726</v>
      </c>
      <c r="R10">
        <f t="shared" si="6"/>
        <v>12</v>
      </c>
      <c r="S10" s="7" t="str">
        <f t="shared" si="7"/>
        <v>14</v>
      </c>
      <c r="T10">
        <v>110</v>
      </c>
      <c r="U10">
        <f t="shared" si="8"/>
        <v>1320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/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0.05</v>
      </c>
      <c r="AA10">
        <f t="shared" si="15"/>
        <v>0.61</v>
      </c>
      <c r="AB10">
        <v>6.3E-2</v>
      </c>
      <c r="AC10">
        <v>2</v>
      </c>
      <c r="AD10">
        <v>2</v>
      </c>
      <c r="AE10">
        <v>0</v>
      </c>
    </row>
    <row r="11" spans="1:31" x14ac:dyDescent="0.25">
      <c r="A11" s="1" t="s">
        <v>174</v>
      </c>
      <c r="B11" s="1" t="s">
        <v>175</v>
      </c>
      <c r="C11" t="str">
        <f t="shared" si="0"/>
        <v>610 Medium 14Вт DALI</v>
      </c>
      <c r="D11" t="str">
        <f t="shared" si="10"/>
        <v>Medium 14Вт DALI</v>
      </c>
      <c r="E11" t="str">
        <f t="shared" si="11"/>
        <v>14Вт DALI</v>
      </c>
      <c r="F11" t="str">
        <f t="shared" si="1"/>
        <v>14Вт</v>
      </c>
      <c r="G11" t="str">
        <f t="shared" si="12"/>
        <v>14Вт</v>
      </c>
      <c r="H11" t="str">
        <f t="shared" si="13"/>
        <v>14Вт</v>
      </c>
      <c r="I11" t="str">
        <f t="shared" si="2"/>
        <v>14Вт</v>
      </c>
      <c r="J11" t="str">
        <f t="shared" si="14"/>
        <v>14</v>
      </c>
      <c r="K11" t="str">
        <f t="shared" si="3"/>
        <v>14</v>
      </c>
      <c r="L11" t="str">
        <f t="shared" si="4"/>
        <v>P180043</v>
      </c>
      <c r="M11" t="str">
        <f>LOOKUP(,-SEARCH(" "&amp;Switches!$A$2:'Switches'!$A$1000&amp;" "," "&amp;TRIM(B11)&amp;" "),Switches!$A$2:'Switches'!$A$1000)</f>
        <v>Aveline</v>
      </c>
      <c r="N11">
        <f>IFERROR(LOOKUP(,-SEARCH(" "&amp;Switches!$B$2:'Switches'!$B$1000&amp;" "," "&amp;C11&amp;" "),Switches!$B$2:'Switches'!$B$1000), "")</f>
        <v>610</v>
      </c>
      <c r="O11" t="str">
        <f>LOOKUP(,-SEARCH(" "&amp;Switches!$C$2:'Switches'!$C$1000&amp;" "," "&amp;TRIM(B11)&amp;" "),Switches!$C$2:'Switches'!$C$1000)</f>
        <v>Medium</v>
      </c>
      <c r="P11" t="str">
        <f t="shared" si="16"/>
        <v>Medium.ies</v>
      </c>
      <c r="Q11" t="s">
        <v>726</v>
      </c>
      <c r="R11">
        <f t="shared" si="6"/>
        <v>12</v>
      </c>
      <c r="S11" s="7" t="str">
        <f t="shared" si="7"/>
        <v>14</v>
      </c>
      <c r="T11">
        <v>110</v>
      </c>
      <c r="U11">
        <f t="shared" si="8"/>
        <v>1320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DALI</v>
      </c>
      <c r="W11" t="str">
        <f>IFERROR(LOOKUP(,-SEARCH(" "&amp;Switches!$L$2:'Switches'!$L$1000&amp;" "," "&amp;F11&amp;" "),Switches!$L$2:'Switches'!$L$1000),"")</f>
        <v/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0.05</v>
      </c>
      <c r="AA11">
        <f t="shared" si="15"/>
        <v>0.61</v>
      </c>
      <c r="AB11">
        <v>6.3E-2</v>
      </c>
      <c r="AC11">
        <v>2</v>
      </c>
      <c r="AD11">
        <v>2</v>
      </c>
      <c r="AE11">
        <v>0</v>
      </c>
    </row>
    <row r="12" spans="1:31" x14ac:dyDescent="0.25">
      <c r="A12" s="1" t="s">
        <v>93</v>
      </c>
      <c r="B12" s="1" t="s">
        <v>708</v>
      </c>
      <c r="C12" t="str">
        <f t="shared" si="0"/>
        <v>610 Medium 14Вт сквоз. Провод</v>
      </c>
      <c r="D12" t="str">
        <f t="shared" si="10"/>
        <v>Medium 14Вт сквоз. Провод</v>
      </c>
      <c r="E12" t="str">
        <f t="shared" si="11"/>
        <v>14Вт сквоз. Провод</v>
      </c>
      <c r="F12" t="str">
        <f t="shared" si="1"/>
        <v>14Вт сквоз. Провод</v>
      </c>
      <c r="G12" t="str">
        <f t="shared" si="12"/>
        <v>14Вт</v>
      </c>
      <c r="H12" t="str">
        <f t="shared" si="13"/>
        <v>14Вт</v>
      </c>
      <c r="I12" t="str">
        <f t="shared" si="2"/>
        <v>14Вт</v>
      </c>
      <c r="J12" t="str">
        <f t="shared" si="14"/>
        <v>14</v>
      </c>
      <c r="K12" t="str">
        <f t="shared" si="3"/>
        <v>14</v>
      </c>
      <c r="L12" t="str">
        <f t="shared" si="4"/>
        <v>P180043</v>
      </c>
      <c r="M12" t="str">
        <f>LOOKUP(,-SEARCH(" "&amp;Switches!$A$2:'Switches'!$A$1000&amp;" "," "&amp;TRIM(B12)&amp;" "),Switches!$A$2:'Switches'!$A$1000)</f>
        <v>Aveline</v>
      </c>
      <c r="N12">
        <f>IFERROR(LOOKUP(,-SEARCH(" "&amp;Switches!$B$2:'Switches'!$B$1000&amp;" "," "&amp;C12&amp;" "),Switches!$B$2:'Switches'!$B$1000), "")</f>
        <v>610</v>
      </c>
      <c r="O12" t="str">
        <f>LOOKUP(,-SEARCH(" "&amp;Switches!$C$2:'Switches'!$C$1000&amp;" "," "&amp;TRIM(B12)&amp;" "),Switches!$C$2:'Switches'!$C$1000)</f>
        <v>Medium</v>
      </c>
      <c r="P12" t="str">
        <f t="shared" si="16"/>
        <v>Medium.ies</v>
      </c>
      <c r="Q12" t="s">
        <v>726</v>
      </c>
      <c r="R12">
        <f t="shared" si="6"/>
        <v>12</v>
      </c>
      <c r="S12" s="7" t="str">
        <f t="shared" si="7"/>
        <v>14</v>
      </c>
      <c r="T12">
        <v>110</v>
      </c>
      <c r="U12">
        <f t="shared" si="8"/>
        <v>1320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/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>сквоз. провод</v>
      </c>
      <c r="Z12">
        <v>0.05</v>
      </c>
      <c r="AA12">
        <f t="shared" si="15"/>
        <v>0.61</v>
      </c>
      <c r="AB12">
        <v>6.3E-2</v>
      </c>
      <c r="AC12">
        <v>2</v>
      </c>
      <c r="AD12">
        <v>2</v>
      </c>
      <c r="AE12">
        <v>0</v>
      </c>
    </row>
    <row r="13" spans="1:31" x14ac:dyDescent="0.25">
      <c r="A13" s="1" t="s">
        <v>16</v>
      </c>
      <c r="B13" s="1" t="s">
        <v>17</v>
      </c>
      <c r="C13" t="str">
        <f t="shared" si="0"/>
        <v>610 Flood 14Вт</v>
      </c>
      <c r="D13" t="str">
        <f t="shared" si="10"/>
        <v>Flood 14Вт</v>
      </c>
      <c r="E13" t="str">
        <f t="shared" si="11"/>
        <v>14Вт</v>
      </c>
      <c r="F13" t="str">
        <f t="shared" si="1"/>
        <v>14Вт</v>
      </c>
      <c r="G13" t="str">
        <f t="shared" si="12"/>
        <v>14Вт</v>
      </c>
      <c r="H13" t="str">
        <f t="shared" si="13"/>
        <v>14Вт</v>
      </c>
      <c r="I13" t="str">
        <f t="shared" si="2"/>
        <v>14Вт</v>
      </c>
      <c r="J13" t="str">
        <f t="shared" si="14"/>
        <v>14</v>
      </c>
      <c r="K13" t="str">
        <f t="shared" si="3"/>
        <v>14</v>
      </c>
      <c r="L13" t="str">
        <f t="shared" si="4"/>
        <v>P180044</v>
      </c>
      <c r="M13" t="str">
        <f>LOOKUP(,-SEARCH(" "&amp;Switches!$A$2:'Switches'!$A$1000&amp;" "," "&amp;TRIM(B13)&amp;" "),Switches!$A$2:'Switches'!$A$1000)</f>
        <v>Aveline</v>
      </c>
      <c r="N13">
        <f>IFERROR(LOOKUP(,-SEARCH(" "&amp;Switches!$B$2:'Switches'!$B$1000&amp;" "," "&amp;C13&amp;" "),Switches!$B$2:'Switches'!$B$1000), "")</f>
        <v>610</v>
      </c>
      <c r="O13" t="str">
        <f>LOOKUP(,-SEARCH(" "&amp;Switches!$C$2:'Switches'!$C$1000&amp;" "," "&amp;TRIM(B13)&amp;" "),Switches!$C$2:'Switches'!$C$1000)</f>
        <v>Flood</v>
      </c>
      <c r="P13" t="str">
        <f t="shared" si="16"/>
        <v>Flood.ies</v>
      </c>
      <c r="Q13" t="s">
        <v>726</v>
      </c>
      <c r="R13">
        <f t="shared" si="6"/>
        <v>12</v>
      </c>
      <c r="S13" s="7" t="str">
        <f t="shared" si="7"/>
        <v>14</v>
      </c>
      <c r="T13">
        <v>110</v>
      </c>
      <c r="U13">
        <f t="shared" si="8"/>
        <v>1320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/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0.05</v>
      </c>
      <c r="AA13">
        <f t="shared" si="15"/>
        <v>0.61</v>
      </c>
      <c r="AB13">
        <v>6.3E-2</v>
      </c>
      <c r="AC13">
        <v>2</v>
      </c>
      <c r="AD13">
        <v>2</v>
      </c>
      <c r="AE13">
        <v>0</v>
      </c>
    </row>
    <row r="14" spans="1:31" x14ac:dyDescent="0.25">
      <c r="A14" s="1" t="s">
        <v>18</v>
      </c>
      <c r="B14" s="1" t="s">
        <v>19</v>
      </c>
      <c r="C14" t="str">
        <f t="shared" si="0"/>
        <v>610 Flood 14Вт DALI</v>
      </c>
      <c r="D14" t="str">
        <f t="shared" si="10"/>
        <v>Flood 14Вт DALI</v>
      </c>
      <c r="E14" t="str">
        <f t="shared" si="11"/>
        <v>14Вт DALI</v>
      </c>
      <c r="F14" t="str">
        <f t="shared" si="1"/>
        <v>14Вт</v>
      </c>
      <c r="G14" t="str">
        <f t="shared" si="12"/>
        <v>14Вт</v>
      </c>
      <c r="H14" t="str">
        <f t="shared" si="13"/>
        <v>14Вт</v>
      </c>
      <c r="I14" t="str">
        <f t="shared" si="2"/>
        <v>14Вт</v>
      </c>
      <c r="J14" t="str">
        <f t="shared" si="14"/>
        <v>14</v>
      </c>
      <c r="K14" t="str">
        <f t="shared" si="3"/>
        <v>14</v>
      </c>
      <c r="L14" t="str">
        <f t="shared" si="4"/>
        <v>P180044</v>
      </c>
      <c r="M14" t="str">
        <f>LOOKUP(,-SEARCH(" "&amp;Switches!$A$2:'Switches'!$A$1000&amp;" "," "&amp;TRIM(B14)&amp;" "),Switches!$A$2:'Switches'!$A$1000)</f>
        <v>Aveline</v>
      </c>
      <c r="N14">
        <f>IFERROR(LOOKUP(,-SEARCH(" "&amp;Switches!$B$2:'Switches'!$B$1000&amp;" "," "&amp;C14&amp;" "),Switches!$B$2:'Switches'!$B$1000), "")</f>
        <v>610</v>
      </c>
      <c r="O14" t="str">
        <f>LOOKUP(,-SEARCH(" "&amp;Switches!$C$2:'Switches'!$C$1000&amp;" "," "&amp;TRIM(B14)&amp;" "),Switches!$C$2:'Switches'!$C$1000)</f>
        <v>Flood</v>
      </c>
      <c r="P14" t="str">
        <f t="shared" si="16"/>
        <v>Flood.ies</v>
      </c>
      <c r="Q14" t="s">
        <v>726</v>
      </c>
      <c r="R14">
        <f t="shared" si="6"/>
        <v>12</v>
      </c>
      <c r="S14" s="7" t="str">
        <f t="shared" si="7"/>
        <v>14</v>
      </c>
      <c r="T14">
        <v>110</v>
      </c>
      <c r="U14">
        <f t="shared" si="8"/>
        <v>1320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DALI</v>
      </c>
      <c r="W14" t="str">
        <f>IFERROR(LOOKUP(,-SEARCH(" "&amp;Switches!$L$2:'Switches'!$L$1000&amp;" "," "&amp;F14&amp;" "),Switches!$L$2:'Switches'!$L$1000),"")</f>
        <v/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0.05</v>
      </c>
      <c r="AA14">
        <f t="shared" si="15"/>
        <v>0.61</v>
      </c>
      <c r="AB14">
        <v>6.3E-2</v>
      </c>
      <c r="AC14">
        <v>2</v>
      </c>
      <c r="AD14">
        <v>2</v>
      </c>
      <c r="AE14">
        <v>0</v>
      </c>
    </row>
    <row r="15" spans="1:31" x14ac:dyDescent="0.25">
      <c r="A15" s="1" t="s">
        <v>94</v>
      </c>
      <c r="B15" s="1" t="s">
        <v>95</v>
      </c>
      <c r="C15" t="str">
        <f t="shared" si="0"/>
        <v>610 Flood 14Вт сквоз. провод</v>
      </c>
      <c r="D15" t="str">
        <f t="shared" si="10"/>
        <v>Flood 14Вт сквоз. провод</v>
      </c>
      <c r="E15" t="str">
        <f t="shared" si="11"/>
        <v>14Вт сквоз. провод</v>
      </c>
      <c r="F15" t="str">
        <f t="shared" si="1"/>
        <v>14Вт сквоз. провод</v>
      </c>
      <c r="G15" t="str">
        <f t="shared" si="12"/>
        <v>14Вт</v>
      </c>
      <c r="H15" t="str">
        <f t="shared" si="13"/>
        <v>14Вт</v>
      </c>
      <c r="I15" t="str">
        <f t="shared" si="2"/>
        <v>14Вт</v>
      </c>
      <c r="J15" t="str">
        <f t="shared" si="14"/>
        <v>14</v>
      </c>
      <c r="K15" t="str">
        <f t="shared" si="3"/>
        <v>14</v>
      </c>
      <c r="L15" t="str">
        <f t="shared" si="4"/>
        <v>P180044</v>
      </c>
      <c r="M15" t="str">
        <f>LOOKUP(,-SEARCH(" "&amp;Switches!$A$2:'Switches'!$A$1000&amp;" "," "&amp;TRIM(B15)&amp;" "),Switches!$A$2:'Switches'!$A$1000)</f>
        <v>Aveline</v>
      </c>
      <c r="N15">
        <f>IFERROR(LOOKUP(,-SEARCH(" "&amp;Switches!$B$2:'Switches'!$B$1000&amp;" "," "&amp;C15&amp;" "),Switches!$B$2:'Switches'!$B$1000), "")</f>
        <v>610</v>
      </c>
      <c r="O15" t="str">
        <f>LOOKUP(,-SEARCH(" "&amp;Switches!$C$2:'Switches'!$C$1000&amp;" "," "&amp;TRIM(B15)&amp;" "),Switches!$C$2:'Switches'!$C$1000)</f>
        <v>Flood</v>
      </c>
      <c r="P15" t="str">
        <f t="shared" si="16"/>
        <v>Flood.ies</v>
      </c>
      <c r="Q15" t="s">
        <v>726</v>
      </c>
      <c r="R15">
        <f t="shared" si="6"/>
        <v>12</v>
      </c>
      <c r="S15" s="7" t="str">
        <f t="shared" si="7"/>
        <v>14</v>
      </c>
      <c r="T15">
        <v>110</v>
      </c>
      <c r="U15">
        <f t="shared" si="8"/>
        <v>1320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/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>сквоз. провод</v>
      </c>
      <c r="Z15">
        <v>0.05</v>
      </c>
      <c r="AA15">
        <f t="shared" si="15"/>
        <v>0.61</v>
      </c>
      <c r="AB15">
        <v>6.3E-2</v>
      </c>
      <c r="AC15">
        <v>2</v>
      </c>
      <c r="AD15">
        <v>2</v>
      </c>
      <c r="AE15">
        <v>0</v>
      </c>
    </row>
    <row r="16" spans="1:31" x14ac:dyDescent="0.25">
      <c r="A16" s="1" t="s">
        <v>20</v>
      </c>
      <c r="B16" s="1" t="s">
        <v>21</v>
      </c>
      <c r="C16" t="str">
        <f t="shared" si="0"/>
        <v>610 14W Elliptical</v>
      </c>
      <c r="D16" t="str">
        <f t="shared" si="10"/>
        <v>14W Elliptical</v>
      </c>
      <c r="E16" t="str">
        <f t="shared" si="11"/>
        <v>14W</v>
      </c>
      <c r="F16" t="str">
        <f t="shared" si="1"/>
        <v>14W</v>
      </c>
      <c r="G16" t="str">
        <f t="shared" si="12"/>
        <v>14W</v>
      </c>
      <c r="H16" t="str">
        <f t="shared" si="13"/>
        <v>14W</v>
      </c>
      <c r="I16" t="str">
        <f t="shared" si="2"/>
        <v>14Вт</v>
      </c>
      <c r="J16" t="str">
        <f t="shared" si="14"/>
        <v>14</v>
      </c>
      <c r="K16" t="str">
        <f t="shared" si="3"/>
        <v>14</v>
      </c>
      <c r="L16" t="str">
        <f t="shared" si="4"/>
        <v>P180045</v>
      </c>
      <c r="M16" t="str">
        <f>LOOKUP(,-SEARCH(" "&amp;Switches!$A$2:'Switches'!$A$1000&amp;" "," "&amp;TRIM(B16)&amp;" "),Switches!$A$2:'Switches'!$A$1000)</f>
        <v>Aveline</v>
      </c>
      <c r="N16">
        <f>IFERROR(LOOKUP(,-SEARCH(" "&amp;Switches!$B$2:'Switches'!$B$1000&amp;" "," "&amp;C16&amp;" "),Switches!$B$2:'Switches'!$B$1000), "")</f>
        <v>610</v>
      </c>
      <c r="O16" t="str">
        <f>LOOKUP(,-SEARCH(" "&amp;Switches!$C$2:'Switches'!$C$1000&amp;" "," "&amp;TRIM(B16)&amp;" "),Switches!$C$2:'Switches'!$C$1000)</f>
        <v>Elliptical</v>
      </c>
      <c r="P16" t="str">
        <f t="shared" si="16"/>
        <v>Elliptical.ies</v>
      </c>
      <c r="Q16" t="s">
        <v>726</v>
      </c>
      <c r="R16">
        <f t="shared" si="6"/>
        <v>12</v>
      </c>
      <c r="S16" s="7" t="str">
        <f t="shared" si="7"/>
        <v>14</v>
      </c>
      <c r="T16">
        <v>110</v>
      </c>
      <c r="U16">
        <f t="shared" si="8"/>
        <v>1320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/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0.05</v>
      </c>
      <c r="AA16">
        <f t="shared" si="15"/>
        <v>0.61</v>
      </c>
      <c r="AB16">
        <v>6.3E-2</v>
      </c>
      <c r="AC16">
        <v>2</v>
      </c>
      <c r="AD16">
        <v>2</v>
      </c>
      <c r="AE16">
        <v>0</v>
      </c>
    </row>
    <row r="17" spans="1:31" x14ac:dyDescent="0.25">
      <c r="A17" s="1" t="s">
        <v>22</v>
      </c>
      <c r="B17" s="1" t="s">
        <v>193</v>
      </c>
      <c r="C17" t="str">
        <f t="shared" si="0"/>
        <v>610 Elliptical 14Вт DALI</v>
      </c>
      <c r="D17" t="str">
        <f t="shared" si="10"/>
        <v>Elliptical 14Вт DALI</v>
      </c>
      <c r="E17" t="str">
        <f t="shared" si="11"/>
        <v>14Вт DALI</v>
      </c>
      <c r="F17" t="str">
        <f t="shared" si="1"/>
        <v>14Вт</v>
      </c>
      <c r="G17" t="str">
        <f t="shared" si="12"/>
        <v>14Вт</v>
      </c>
      <c r="H17" t="str">
        <f t="shared" si="13"/>
        <v>14Вт</v>
      </c>
      <c r="I17" t="str">
        <f t="shared" si="2"/>
        <v>14Вт</v>
      </c>
      <c r="J17" t="str">
        <f t="shared" si="14"/>
        <v>14</v>
      </c>
      <c r="K17" t="str">
        <f t="shared" si="3"/>
        <v>14</v>
      </c>
      <c r="L17" t="str">
        <f t="shared" si="4"/>
        <v>P180045</v>
      </c>
      <c r="M17" t="str">
        <f>LOOKUP(,-SEARCH(" "&amp;Switches!$A$2:'Switches'!$A$1000&amp;" "," "&amp;TRIM(B17)&amp;" "),Switches!$A$2:'Switches'!$A$1000)</f>
        <v>Aveline</v>
      </c>
      <c r="N17">
        <f>IFERROR(LOOKUP(,-SEARCH(" "&amp;Switches!$B$2:'Switches'!$B$1000&amp;" "," "&amp;C17&amp;" "),Switches!$B$2:'Switches'!$B$1000), "")</f>
        <v>610</v>
      </c>
      <c r="O17" t="str">
        <f>LOOKUP(,-SEARCH(" "&amp;Switches!$C$2:'Switches'!$C$1000&amp;" "," "&amp;TRIM(B17)&amp;" "),Switches!$C$2:'Switches'!$C$1000)</f>
        <v>Elliptical</v>
      </c>
      <c r="P17" t="str">
        <f t="shared" si="16"/>
        <v>Elliptical.ies</v>
      </c>
      <c r="Q17" t="s">
        <v>726</v>
      </c>
      <c r="R17">
        <f t="shared" si="6"/>
        <v>12</v>
      </c>
      <c r="S17" s="7" t="str">
        <f t="shared" si="7"/>
        <v>14</v>
      </c>
      <c r="T17">
        <v>110</v>
      </c>
      <c r="U17">
        <f t="shared" si="8"/>
        <v>1320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DALI</v>
      </c>
      <c r="W17" t="str">
        <f>IFERROR(LOOKUP(,-SEARCH(" "&amp;Switches!$L$2:'Switches'!$L$1000&amp;" "," "&amp;F17&amp;" "),Switches!$L$2:'Switches'!$L$1000),"")</f>
        <v/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0.05</v>
      </c>
      <c r="AA17">
        <f t="shared" si="15"/>
        <v>0.61</v>
      </c>
      <c r="AB17">
        <v>6.3E-2</v>
      </c>
      <c r="AC17">
        <v>2</v>
      </c>
      <c r="AD17">
        <v>2</v>
      </c>
      <c r="AE17">
        <v>0</v>
      </c>
    </row>
    <row r="18" spans="1:31" x14ac:dyDescent="0.25">
      <c r="A18" s="1" t="s">
        <v>96</v>
      </c>
      <c r="B18" s="1" t="s">
        <v>727</v>
      </c>
      <c r="C18" t="str">
        <f t="shared" si="0"/>
        <v>610 14W Elliptical сквоз. Провод</v>
      </c>
      <c r="D18" t="str">
        <f t="shared" si="10"/>
        <v>14W Elliptical сквоз. Провод</v>
      </c>
      <c r="E18" t="str">
        <f t="shared" si="11"/>
        <v>14W сквоз. Провод</v>
      </c>
      <c r="F18" t="str">
        <f t="shared" si="1"/>
        <v>14W сквоз. Провод</v>
      </c>
      <c r="G18" t="str">
        <f t="shared" si="12"/>
        <v>14W</v>
      </c>
      <c r="H18" t="str">
        <f t="shared" si="13"/>
        <v>14W</v>
      </c>
      <c r="I18" t="str">
        <f>IFERROR(REPLACE(H18,SEARCH("W",H18),1,"Вт"), H18)</f>
        <v>14Вт</v>
      </c>
      <c r="J18" t="str">
        <f t="shared" si="14"/>
        <v>14</v>
      </c>
      <c r="K18" t="str">
        <f t="shared" si="3"/>
        <v>14</v>
      </c>
      <c r="L18" t="str">
        <f t="shared" si="4"/>
        <v>P180045</v>
      </c>
      <c r="M18" t="str">
        <f>LOOKUP(,-SEARCH(" "&amp;Switches!$A$2:'Switches'!$A$1000&amp;" "," "&amp;TRIM(B18)&amp;" "),Switches!$A$2:'Switches'!$A$1000)</f>
        <v>Aveline</v>
      </c>
      <c r="N18">
        <f>IFERROR(LOOKUP(,-SEARCH(" "&amp;Switches!$B$2:'Switches'!$B$1000&amp;" "," "&amp;C18&amp;" "),Switches!$B$2:'Switches'!$B$1000), "")</f>
        <v>610</v>
      </c>
      <c r="O18" t="str">
        <f>LOOKUP(,-SEARCH(" "&amp;Switches!$C$2:'Switches'!$C$1000&amp;" "," "&amp;TRIM(B18)&amp;" "),Switches!$C$2:'Switches'!$C$1000)</f>
        <v>Elliptical</v>
      </c>
      <c r="P18" t="str">
        <f t="shared" si="16"/>
        <v>Elliptical.ies</v>
      </c>
      <c r="Q18" t="s">
        <v>726</v>
      </c>
      <c r="R18">
        <f t="shared" si="6"/>
        <v>12</v>
      </c>
      <c r="S18" s="7" t="str">
        <f t="shared" si="7"/>
        <v>14</v>
      </c>
      <c r="T18">
        <v>110</v>
      </c>
      <c r="U18">
        <f t="shared" si="8"/>
        <v>1320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/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>сквоз. провод</v>
      </c>
      <c r="Z18">
        <v>0.05</v>
      </c>
      <c r="AA18">
        <f t="shared" si="15"/>
        <v>0.61</v>
      </c>
      <c r="AB18">
        <v>6.3E-2</v>
      </c>
      <c r="AC18">
        <v>2</v>
      </c>
      <c r="AD18">
        <v>2</v>
      </c>
      <c r="AE18">
        <v>0</v>
      </c>
    </row>
    <row r="19" spans="1:31" x14ac:dyDescent="0.25">
      <c r="A19" s="1" t="s">
        <v>97</v>
      </c>
      <c r="B19" s="1" t="s">
        <v>98</v>
      </c>
      <c r="C19" t="str">
        <f t="shared" si="0"/>
        <v>910 Medium 21Вт</v>
      </c>
      <c r="D19" t="str">
        <f t="shared" si="10"/>
        <v>Medium 21Вт</v>
      </c>
      <c r="E19" t="str">
        <f t="shared" si="11"/>
        <v>21Вт</v>
      </c>
      <c r="F19" t="str">
        <f t="shared" si="1"/>
        <v>21Вт</v>
      </c>
      <c r="G19" t="str">
        <f t="shared" si="12"/>
        <v>21Вт</v>
      </c>
      <c r="H19" t="str">
        <f t="shared" si="13"/>
        <v>21Вт</v>
      </c>
      <c r="I19" t="str">
        <f t="shared" ref="I19:I82" si="17">IFERROR(REPLACE(H19,SEARCH("W",H19),1,"Вт"), H19)</f>
        <v>21Вт</v>
      </c>
      <c r="J19" t="str">
        <f t="shared" si="14"/>
        <v>21</v>
      </c>
      <c r="K19" t="str">
        <f t="shared" si="3"/>
        <v>21</v>
      </c>
      <c r="L19" t="str">
        <f t="shared" si="4"/>
        <v>P180046</v>
      </c>
      <c r="M19" t="str">
        <f>LOOKUP(,-SEARCH(" "&amp;Switches!$A$2:'Switches'!$A$1000&amp;" "," "&amp;TRIM(B19)&amp;" "),Switches!$A$2:'Switches'!$A$1000)</f>
        <v>Aveline</v>
      </c>
      <c r="N19">
        <f>IFERROR(LOOKUP(,-SEARCH(" "&amp;Switches!$B$2:'Switches'!$B$1000&amp;" "," "&amp;C19&amp;" "),Switches!$B$2:'Switches'!$B$1000), "")</f>
        <v>910</v>
      </c>
      <c r="O19" t="str">
        <f>LOOKUP(,-SEARCH(" "&amp;Switches!$C$2:'Switches'!$C$1000&amp;" "," "&amp;TRIM(B19)&amp;" "),Switches!$C$2:'Switches'!$C$1000)</f>
        <v>Medium</v>
      </c>
      <c r="P19" t="str">
        <f t="shared" si="16"/>
        <v>Medium.ies</v>
      </c>
      <c r="Q19" t="s">
        <v>726</v>
      </c>
      <c r="R19">
        <f t="shared" si="6"/>
        <v>18</v>
      </c>
      <c r="S19" s="7" t="str">
        <f t="shared" si="7"/>
        <v>21</v>
      </c>
      <c r="T19">
        <v>110</v>
      </c>
      <c r="U19">
        <f t="shared" si="8"/>
        <v>1980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/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0.05</v>
      </c>
      <c r="AA19">
        <f t="shared" si="15"/>
        <v>0.91</v>
      </c>
      <c r="AB19">
        <v>6.3E-2</v>
      </c>
      <c r="AC19">
        <v>2</v>
      </c>
      <c r="AD19">
        <v>2</v>
      </c>
      <c r="AE19">
        <v>0</v>
      </c>
    </row>
    <row r="20" spans="1:31" x14ac:dyDescent="0.25">
      <c r="A20" s="1" t="s">
        <v>176</v>
      </c>
      <c r="B20" s="1" t="s">
        <v>177</v>
      </c>
      <c r="C20" t="str">
        <f t="shared" si="0"/>
        <v>910 Medium 21Вт DALI</v>
      </c>
      <c r="D20" t="str">
        <f t="shared" si="10"/>
        <v>Medium 21Вт DALI</v>
      </c>
      <c r="E20" t="str">
        <f t="shared" si="11"/>
        <v>21Вт DALI</v>
      </c>
      <c r="F20" t="str">
        <f t="shared" si="1"/>
        <v>21Вт</v>
      </c>
      <c r="G20" t="str">
        <f t="shared" si="12"/>
        <v>21Вт</v>
      </c>
      <c r="H20" t="str">
        <f t="shared" si="13"/>
        <v>21Вт</v>
      </c>
      <c r="I20" t="str">
        <f t="shared" si="17"/>
        <v>21Вт</v>
      </c>
      <c r="J20" t="str">
        <f t="shared" si="14"/>
        <v>21</v>
      </c>
      <c r="K20" t="str">
        <f t="shared" si="3"/>
        <v>21</v>
      </c>
      <c r="L20" t="str">
        <f t="shared" si="4"/>
        <v>P180046</v>
      </c>
      <c r="M20" t="str">
        <f>LOOKUP(,-SEARCH(" "&amp;Switches!$A$2:'Switches'!$A$1000&amp;" "," "&amp;TRIM(B20)&amp;" "),Switches!$A$2:'Switches'!$A$1000)</f>
        <v>Aveline</v>
      </c>
      <c r="N20">
        <f>IFERROR(LOOKUP(,-SEARCH(" "&amp;Switches!$B$2:'Switches'!$B$1000&amp;" "," "&amp;C20&amp;" "),Switches!$B$2:'Switches'!$B$1000), "")</f>
        <v>910</v>
      </c>
      <c r="O20" t="str">
        <f>LOOKUP(,-SEARCH(" "&amp;Switches!$C$2:'Switches'!$C$1000&amp;" "," "&amp;TRIM(B20)&amp;" "),Switches!$C$2:'Switches'!$C$1000)</f>
        <v>Medium</v>
      </c>
      <c r="P20" t="str">
        <f t="shared" si="16"/>
        <v>Medium.ies</v>
      </c>
      <c r="Q20" t="s">
        <v>726</v>
      </c>
      <c r="R20">
        <f t="shared" si="6"/>
        <v>18</v>
      </c>
      <c r="S20" s="7" t="str">
        <f t="shared" si="7"/>
        <v>21</v>
      </c>
      <c r="T20">
        <v>110</v>
      </c>
      <c r="U20">
        <f t="shared" si="8"/>
        <v>1980</v>
      </c>
      <c r="V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>DALI</v>
      </c>
      <c r="W20" t="str">
        <f>IFERROR(LOOKUP(,-SEARCH(" "&amp;Switches!$L$2:'Switches'!$L$1000&amp;" "," "&amp;F20&amp;" "),Switches!$L$2:'Switches'!$L$1000),"")</f>
        <v/>
      </c>
      <c r="X20" t="str">
        <f>IFERROR(LOOKUP(,-SEARCH(" "&amp;Switches!$M$2:'Switches'!$M$1000&amp;" "," "&amp;M20&amp;" "),Switches!$M$2:'Switches'!$M$1000),"")</f>
        <v/>
      </c>
      <c r="Y20" t="str">
        <f>IFERROR(LOOKUP(,-SEARCH(" "&amp;Switches!$N$2:'Switches'!$N$1000&amp;" "," "&amp;D20&amp;" "),Switches!$N$2:'Switches'!$N$1000),"")</f>
        <v/>
      </c>
      <c r="Z20">
        <v>0.05</v>
      </c>
      <c r="AA20">
        <f t="shared" si="15"/>
        <v>0.91</v>
      </c>
      <c r="AB20">
        <v>6.3E-2</v>
      </c>
      <c r="AC20">
        <v>2</v>
      </c>
      <c r="AD20">
        <v>2</v>
      </c>
      <c r="AE20">
        <v>0</v>
      </c>
    </row>
    <row r="21" spans="1:31" x14ac:dyDescent="0.25">
      <c r="A21" s="1" t="s">
        <v>99</v>
      </c>
      <c r="B21" s="1" t="s">
        <v>715</v>
      </c>
      <c r="C21" t="str">
        <f t="shared" si="0"/>
        <v>910 Medium 21Вт сквоз. провод</v>
      </c>
      <c r="D21" t="str">
        <f t="shared" si="10"/>
        <v>Medium 21Вт сквоз. провод</v>
      </c>
      <c r="E21" t="str">
        <f t="shared" si="11"/>
        <v>21Вт сквоз. провод</v>
      </c>
      <c r="F21" t="str">
        <f t="shared" si="1"/>
        <v>21Вт сквоз. провод</v>
      </c>
      <c r="G21" t="str">
        <f t="shared" si="12"/>
        <v>21Вт</v>
      </c>
      <c r="H21" t="str">
        <f t="shared" si="13"/>
        <v>21Вт</v>
      </c>
      <c r="I21" t="str">
        <f t="shared" si="17"/>
        <v>21Вт</v>
      </c>
      <c r="J21" t="str">
        <f t="shared" si="14"/>
        <v>21</v>
      </c>
      <c r="K21" t="str">
        <f t="shared" si="3"/>
        <v>21</v>
      </c>
      <c r="L21" t="str">
        <f t="shared" si="4"/>
        <v>P180046</v>
      </c>
      <c r="M21" t="str">
        <f>LOOKUP(,-SEARCH(" "&amp;Switches!$A$2:'Switches'!$A$1000&amp;" "," "&amp;TRIM(B21)&amp;" "),Switches!$A$2:'Switches'!$A$1000)</f>
        <v>Aveline</v>
      </c>
      <c r="N21">
        <f>IFERROR(LOOKUP(,-SEARCH(" "&amp;Switches!$B$2:'Switches'!$B$1000&amp;" "," "&amp;C21&amp;" "),Switches!$B$2:'Switches'!$B$1000), "")</f>
        <v>910</v>
      </c>
      <c r="O21" t="str">
        <f>LOOKUP(,-SEARCH(" "&amp;Switches!$C$2:'Switches'!$C$1000&amp;" "," "&amp;TRIM(B21)&amp;" "),Switches!$C$2:'Switches'!$C$1000)</f>
        <v>Medium</v>
      </c>
      <c r="P21" t="str">
        <f t="shared" si="16"/>
        <v>Medium.ies</v>
      </c>
      <c r="Q21" t="s">
        <v>726</v>
      </c>
      <c r="R21">
        <f t="shared" si="6"/>
        <v>18</v>
      </c>
      <c r="S21" s="7" t="str">
        <f t="shared" si="7"/>
        <v>21</v>
      </c>
      <c r="T21">
        <v>110</v>
      </c>
      <c r="U21">
        <f t="shared" si="8"/>
        <v>1980</v>
      </c>
      <c r="V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W21" t="str">
        <f>IFERROR(LOOKUP(,-SEARCH(" "&amp;Switches!$L$2:'Switches'!$L$1000&amp;" "," "&amp;F21&amp;" "),Switches!$L$2:'Switches'!$L$1000),"")</f>
        <v/>
      </c>
      <c r="X21" t="str">
        <f>IFERROR(LOOKUP(,-SEARCH(" "&amp;Switches!$M$2:'Switches'!$M$1000&amp;" "," "&amp;M21&amp;" "),Switches!$M$2:'Switches'!$M$1000),"")</f>
        <v/>
      </c>
      <c r="Y21" t="str">
        <f>IFERROR(LOOKUP(,-SEARCH(" "&amp;Switches!$N$2:'Switches'!$N$1000&amp;" "," "&amp;D21&amp;" "),Switches!$N$2:'Switches'!$N$1000),"")</f>
        <v>сквоз. провод</v>
      </c>
      <c r="Z21">
        <v>0.05</v>
      </c>
      <c r="AA21">
        <f t="shared" si="15"/>
        <v>0.91</v>
      </c>
      <c r="AB21">
        <v>6.3E-2</v>
      </c>
      <c r="AC21">
        <v>2</v>
      </c>
      <c r="AD21">
        <v>2</v>
      </c>
      <c r="AE21">
        <v>0</v>
      </c>
    </row>
    <row r="22" spans="1:31" x14ac:dyDescent="0.25">
      <c r="A22" s="1" t="s">
        <v>23</v>
      </c>
      <c r="B22" s="1" t="s">
        <v>24</v>
      </c>
      <c r="C22" t="str">
        <f t="shared" si="0"/>
        <v>910 Flood 21Вт</v>
      </c>
      <c r="D22" t="str">
        <f t="shared" si="10"/>
        <v>Flood 21Вт</v>
      </c>
      <c r="E22" t="str">
        <f t="shared" si="11"/>
        <v>21Вт</v>
      </c>
      <c r="F22" t="str">
        <f t="shared" si="1"/>
        <v>21Вт</v>
      </c>
      <c r="G22" t="str">
        <f t="shared" si="12"/>
        <v>21Вт</v>
      </c>
      <c r="H22" t="str">
        <f t="shared" si="13"/>
        <v>21Вт</v>
      </c>
      <c r="I22" t="str">
        <f t="shared" si="17"/>
        <v>21Вт</v>
      </c>
      <c r="J22" t="str">
        <f t="shared" si="14"/>
        <v>21</v>
      </c>
      <c r="K22" t="str">
        <f t="shared" si="3"/>
        <v>21</v>
      </c>
      <c r="L22" t="str">
        <f t="shared" si="4"/>
        <v>P180047</v>
      </c>
      <c r="M22" t="str">
        <f>LOOKUP(,-SEARCH(" "&amp;Switches!$A$2:'Switches'!$A$1000&amp;" "," "&amp;TRIM(B22)&amp;" "),Switches!$A$2:'Switches'!$A$1000)</f>
        <v>Aveline</v>
      </c>
      <c r="N22">
        <f>IFERROR(LOOKUP(,-SEARCH(" "&amp;Switches!$B$2:'Switches'!$B$1000&amp;" "," "&amp;C22&amp;" "),Switches!$B$2:'Switches'!$B$1000), "")</f>
        <v>910</v>
      </c>
      <c r="O22" t="str">
        <f>LOOKUP(,-SEARCH(" "&amp;Switches!$C$2:'Switches'!$C$1000&amp;" "," "&amp;TRIM(B22)&amp;" "),Switches!$C$2:'Switches'!$C$1000)</f>
        <v>Flood</v>
      </c>
      <c r="P22" t="str">
        <f t="shared" si="16"/>
        <v>Flood.ies</v>
      </c>
      <c r="Q22" t="s">
        <v>726</v>
      </c>
      <c r="R22">
        <f t="shared" si="6"/>
        <v>18</v>
      </c>
      <c r="S22" s="7" t="str">
        <f t="shared" si="7"/>
        <v>21</v>
      </c>
      <c r="T22">
        <v>110</v>
      </c>
      <c r="U22">
        <f t="shared" si="8"/>
        <v>1980</v>
      </c>
      <c r="V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W22" t="str">
        <f>IFERROR(LOOKUP(,-SEARCH(" "&amp;Switches!$L$2:'Switches'!$L$1000&amp;" "," "&amp;F22&amp;" "),Switches!$L$2:'Switches'!$L$1000),"")</f>
        <v/>
      </c>
      <c r="X22" t="str">
        <f>IFERROR(LOOKUP(,-SEARCH(" "&amp;Switches!$M$2:'Switches'!$M$1000&amp;" "," "&amp;M22&amp;" "),Switches!$M$2:'Switches'!$M$1000),"")</f>
        <v/>
      </c>
      <c r="Y22" t="str">
        <f>IFERROR(LOOKUP(,-SEARCH(" "&amp;Switches!$N$2:'Switches'!$N$1000&amp;" "," "&amp;D22&amp;" "),Switches!$N$2:'Switches'!$N$1000),"")</f>
        <v/>
      </c>
      <c r="Z22">
        <v>0.05</v>
      </c>
      <c r="AA22">
        <f t="shared" si="15"/>
        <v>0.91</v>
      </c>
      <c r="AB22">
        <v>6.3E-2</v>
      </c>
      <c r="AC22">
        <v>2</v>
      </c>
      <c r="AD22">
        <v>2</v>
      </c>
      <c r="AE22">
        <v>0</v>
      </c>
    </row>
    <row r="23" spans="1:31" x14ac:dyDescent="0.25">
      <c r="A23" s="1" t="s">
        <v>25</v>
      </c>
      <c r="B23" s="1" t="s">
        <v>26</v>
      </c>
      <c r="C23" t="str">
        <f t="shared" si="0"/>
        <v>910 Flood 21Вт DALI</v>
      </c>
      <c r="D23" t="str">
        <f t="shared" si="10"/>
        <v>Flood 21Вт DALI</v>
      </c>
      <c r="E23" t="str">
        <f t="shared" si="11"/>
        <v>21Вт DALI</v>
      </c>
      <c r="F23" t="str">
        <f t="shared" si="1"/>
        <v>21Вт</v>
      </c>
      <c r="G23" t="str">
        <f t="shared" si="12"/>
        <v>21Вт</v>
      </c>
      <c r="H23" t="str">
        <f t="shared" si="13"/>
        <v>21Вт</v>
      </c>
      <c r="I23" t="str">
        <f t="shared" si="17"/>
        <v>21Вт</v>
      </c>
      <c r="J23" t="str">
        <f t="shared" si="14"/>
        <v>21</v>
      </c>
      <c r="K23" t="str">
        <f t="shared" si="3"/>
        <v>21</v>
      </c>
      <c r="L23" t="str">
        <f t="shared" si="4"/>
        <v>P180047</v>
      </c>
      <c r="M23" t="str">
        <f>LOOKUP(,-SEARCH(" "&amp;Switches!$A$2:'Switches'!$A$1000&amp;" "," "&amp;TRIM(B23)&amp;" "),Switches!$A$2:'Switches'!$A$1000)</f>
        <v>Aveline</v>
      </c>
      <c r="N23">
        <f>IFERROR(LOOKUP(,-SEARCH(" "&amp;Switches!$B$2:'Switches'!$B$1000&amp;" "," "&amp;C23&amp;" "),Switches!$B$2:'Switches'!$B$1000), "")</f>
        <v>910</v>
      </c>
      <c r="O23" t="str">
        <f>LOOKUP(,-SEARCH(" "&amp;Switches!$C$2:'Switches'!$C$1000&amp;" "," "&amp;TRIM(B23)&amp;" "),Switches!$C$2:'Switches'!$C$1000)</f>
        <v>Flood</v>
      </c>
      <c r="P23" t="str">
        <f t="shared" si="16"/>
        <v>Flood.ies</v>
      </c>
      <c r="Q23" t="s">
        <v>726</v>
      </c>
      <c r="R23">
        <f t="shared" si="6"/>
        <v>18</v>
      </c>
      <c r="S23" s="7" t="str">
        <f t="shared" si="7"/>
        <v>21</v>
      </c>
      <c r="T23">
        <v>110</v>
      </c>
      <c r="U23">
        <f t="shared" si="8"/>
        <v>1980</v>
      </c>
      <c r="V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>DALI</v>
      </c>
      <c r="W23" t="str">
        <f>IFERROR(LOOKUP(,-SEARCH(" "&amp;Switches!$L$2:'Switches'!$L$1000&amp;" "," "&amp;F23&amp;" "),Switches!$L$2:'Switches'!$L$1000),"")</f>
        <v/>
      </c>
      <c r="X23" t="str">
        <f>IFERROR(LOOKUP(,-SEARCH(" "&amp;Switches!$M$2:'Switches'!$M$1000&amp;" "," "&amp;M23&amp;" "),Switches!$M$2:'Switches'!$M$1000),"")</f>
        <v/>
      </c>
      <c r="Y23" t="str">
        <f>IFERROR(LOOKUP(,-SEARCH(" "&amp;Switches!$N$2:'Switches'!$N$1000&amp;" "," "&amp;D23&amp;" "),Switches!$N$2:'Switches'!$N$1000),"")</f>
        <v/>
      </c>
      <c r="Z23">
        <v>0.05</v>
      </c>
      <c r="AA23">
        <f t="shared" si="15"/>
        <v>0.91</v>
      </c>
      <c r="AB23">
        <v>6.3E-2</v>
      </c>
      <c r="AC23">
        <v>2</v>
      </c>
      <c r="AD23">
        <v>2</v>
      </c>
      <c r="AE23">
        <v>0</v>
      </c>
    </row>
    <row r="24" spans="1:31" x14ac:dyDescent="0.25">
      <c r="A24" s="1" t="s">
        <v>100</v>
      </c>
      <c r="B24" s="1" t="s">
        <v>101</v>
      </c>
      <c r="C24" t="str">
        <f t="shared" si="0"/>
        <v>910 Flood 21Вт сквоз. провод</v>
      </c>
      <c r="D24" t="str">
        <f t="shared" si="10"/>
        <v>Flood 21Вт сквоз. провод</v>
      </c>
      <c r="E24" t="str">
        <f t="shared" si="11"/>
        <v>21Вт сквоз. провод</v>
      </c>
      <c r="F24" t="str">
        <f t="shared" si="1"/>
        <v>21Вт сквоз. провод</v>
      </c>
      <c r="G24" t="str">
        <f t="shared" si="12"/>
        <v>21Вт</v>
      </c>
      <c r="H24" t="str">
        <f t="shared" si="13"/>
        <v>21Вт</v>
      </c>
      <c r="I24" t="str">
        <f t="shared" si="17"/>
        <v>21Вт</v>
      </c>
      <c r="J24" t="str">
        <f t="shared" si="14"/>
        <v>21</v>
      </c>
      <c r="K24" t="str">
        <f t="shared" si="3"/>
        <v>21</v>
      </c>
      <c r="L24" t="str">
        <f t="shared" si="4"/>
        <v>P180047</v>
      </c>
      <c r="M24" t="str">
        <f>LOOKUP(,-SEARCH(" "&amp;Switches!$A$2:'Switches'!$A$1000&amp;" "," "&amp;TRIM(B24)&amp;" "),Switches!$A$2:'Switches'!$A$1000)</f>
        <v>Aveline</v>
      </c>
      <c r="N24">
        <f>IFERROR(LOOKUP(,-SEARCH(" "&amp;Switches!$B$2:'Switches'!$B$1000&amp;" "," "&amp;C24&amp;" "),Switches!$B$2:'Switches'!$B$1000), "")</f>
        <v>910</v>
      </c>
      <c r="O24" t="str">
        <f>LOOKUP(,-SEARCH(" "&amp;Switches!$C$2:'Switches'!$C$1000&amp;" "," "&amp;TRIM(B24)&amp;" "),Switches!$C$2:'Switches'!$C$1000)</f>
        <v>Flood</v>
      </c>
      <c r="P24" t="str">
        <f t="shared" si="16"/>
        <v>Flood.ies</v>
      </c>
      <c r="Q24" t="s">
        <v>726</v>
      </c>
      <c r="R24">
        <f t="shared" si="6"/>
        <v>18</v>
      </c>
      <c r="S24" s="7" t="str">
        <f t="shared" si="7"/>
        <v>21</v>
      </c>
      <c r="T24">
        <v>110</v>
      </c>
      <c r="U24">
        <f t="shared" si="8"/>
        <v>1980</v>
      </c>
      <c r="V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W24" t="str">
        <f>IFERROR(LOOKUP(,-SEARCH(" "&amp;Switches!$L$2:'Switches'!$L$1000&amp;" "," "&amp;F24&amp;" "),Switches!$L$2:'Switches'!$L$1000),"")</f>
        <v/>
      </c>
      <c r="X24" t="str">
        <f>IFERROR(LOOKUP(,-SEARCH(" "&amp;Switches!$M$2:'Switches'!$M$1000&amp;" "," "&amp;M24&amp;" "),Switches!$M$2:'Switches'!$M$1000),"")</f>
        <v/>
      </c>
      <c r="Y24" t="str">
        <f>IFERROR(LOOKUP(,-SEARCH(" "&amp;Switches!$N$2:'Switches'!$N$1000&amp;" "," "&amp;D24&amp;" "),Switches!$N$2:'Switches'!$N$1000),"")</f>
        <v>сквоз. провод</v>
      </c>
      <c r="Z24">
        <v>0.05</v>
      </c>
      <c r="AA24">
        <f t="shared" si="15"/>
        <v>0.91</v>
      </c>
      <c r="AB24">
        <v>6.3E-2</v>
      </c>
      <c r="AC24">
        <v>2</v>
      </c>
      <c r="AD24">
        <v>2</v>
      </c>
      <c r="AE24">
        <v>0</v>
      </c>
    </row>
    <row r="25" spans="1:31" x14ac:dyDescent="0.25">
      <c r="A25" s="1" t="s">
        <v>27</v>
      </c>
      <c r="B25" s="1" t="s">
        <v>201</v>
      </c>
      <c r="C25" t="str">
        <f t="shared" si="0"/>
        <v>910 21W Elliptical</v>
      </c>
      <c r="D25" t="str">
        <f t="shared" si="10"/>
        <v>21W Elliptical</v>
      </c>
      <c r="E25" t="str">
        <f t="shared" si="11"/>
        <v>21W</v>
      </c>
      <c r="F25" t="str">
        <f t="shared" si="1"/>
        <v>21W</v>
      </c>
      <c r="G25" t="str">
        <f t="shared" si="12"/>
        <v>21W</v>
      </c>
      <c r="H25" t="str">
        <f t="shared" si="13"/>
        <v>21W</v>
      </c>
      <c r="I25" t="str">
        <f t="shared" si="17"/>
        <v>21Вт</v>
      </c>
      <c r="J25" t="str">
        <f t="shared" si="14"/>
        <v>21</v>
      </c>
      <c r="K25" t="str">
        <f t="shared" si="3"/>
        <v>21</v>
      </c>
      <c r="L25" t="str">
        <f t="shared" si="4"/>
        <v>P180048</v>
      </c>
      <c r="M25" t="str">
        <f>LOOKUP(,-SEARCH(" "&amp;Switches!$A$2:'Switches'!$A$1000&amp;" "," "&amp;TRIM(B25)&amp;" "),Switches!$A$2:'Switches'!$A$1000)</f>
        <v>Aveline</v>
      </c>
      <c r="N25">
        <f>IFERROR(LOOKUP(,-SEARCH(" "&amp;Switches!$B$2:'Switches'!$B$1000&amp;" "," "&amp;C25&amp;" "),Switches!$B$2:'Switches'!$B$1000), "")</f>
        <v>910</v>
      </c>
      <c r="O25" t="str">
        <f>LOOKUP(,-SEARCH(" "&amp;Switches!$C$2:'Switches'!$C$1000&amp;" "," "&amp;TRIM(B25)&amp;" "),Switches!$C$2:'Switches'!$C$1000)</f>
        <v>Elliptical</v>
      </c>
      <c r="P25" t="str">
        <f t="shared" si="16"/>
        <v>Elliptical.ies</v>
      </c>
      <c r="Q25" t="s">
        <v>726</v>
      </c>
      <c r="R25">
        <f t="shared" si="6"/>
        <v>18</v>
      </c>
      <c r="S25" s="7" t="str">
        <f t="shared" si="7"/>
        <v>21</v>
      </c>
      <c r="T25">
        <v>110</v>
      </c>
      <c r="U25">
        <f t="shared" si="8"/>
        <v>1980</v>
      </c>
      <c r="V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W25" t="str">
        <f>IFERROR(LOOKUP(,-SEARCH(" "&amp;Switches!$L$2:'Switches'!$L$1000&amp;" "," "&amp;F25&amp;" "),Switches!$L$2:'Switches'!$L$1000),"")</f>
        <v/>
      </c>
      <c r="X25" t="str">
        <f>IFERROR(LOOKUP(,-SEARCH(" "&amp;Switches!$M$2:'Switches'!$M$1000&amp;" "," "&amp;M25&amp;" "),Switches!$M$2:'Switches'!$M$1000),"")</f>
        <v/>
      </c>
      <c r="Y25" t="str">
        <f>IFERROR(LOOKUP(,-SEARCH(" "&amp;Switches!$N$2:'Switches'!$N$1000&amp;" "," "&amp;D25&amp;" "),Switches!$N$2:'Switches'!$N$1000),"")</f>
        <v/>
      </c>
      <c r="Z25">
        <v>0.05</v>
      </c>
      <c r="AA25">
        <f t="shared" si="15"/>
        <v>0.91</v>
      </c>
      <c r="AB25">
        <v>6.3E-2</v>
      </c>
      <c r="AC25">
        <v>2</v>
      </c>
      <c r="AD25">
        <v>2</v>
      </c>
      <c r="AE25">
        <v>0</v>
      </c>
    </row>
    <row r="26" spans="1:31" x14ac:dyDescent="0.25">
      <c r="A26" s="1" t="s">
        <v>28</v>
      </c>
      <c r="B26" s="1" t="s">
        <v>194</v>
      </c>
      <c r="C26" t="str">
        <f t="shared" si="0"/>
        <v>910 Elliptical 21Вт DALI</v>
      </c>
      <c r="D26" t="str">
        <f t="shared" si="10"/>
        <v>Elliptical 21Вт DALI</v>
      </c>
      <c r="E26" t="str">
        <f t="shared" si="11"/>
        <v>21Вт DALI</v>
      </c>
      <c r="F26" t="str">
        <f t="shared" si="1"/>
        <v>21Вт</v>
      </c>
      <c r="G26" t="str">
        <f t="shared" si="12"/>
        <v>21Вт</v>
      </c>
      <c r="H26" t="str">
        <f t="shared" si="13"/>
        <v>21Вт</v>
      </c>
      <c r="I26" t="str">
        <f t="shared" si="17"/>
        <v>21Вт</v>
      </c>
      <c r="J26" t="str">
        <f t="shared" si="14"/>
        <v>21</v>
      </c>
      <c r="K26" t="str">
        <f t="shared" si="3"/>
        <v>21</v>
      </c>
      <c r="L26" t="str">
        <f t="shared" si="4"/>
        <v>P180048</v>
      </c>
      <c r="M26" t="str">
        <f>LOOKUP(,-SEARCH(" "&amp;Switches!$A$2:'Switches'!$A$1000&amp;" "," "&amp;TRIM(B26)&amp;" "),Switches!$A$2:'Switches'!$A$1000)</f>
        <v>Aveline</v>
      </c>
      <c r="N26">
        <f>IFERROR(LOOKUP(,-SEARCH(" "&amp;Switches!$B$2:'Switches'!$B$1000&amp;" "," "&amp;C26&amp;" "),Switches!$B$2:'Switches'!$B$1000), "")</f>
        <v>910</v>
      </c>
      <c r="O26" t="str">
        <f>LOOKUP(,-SEARCH(" "&amp;Switches!$C$2:'Switches'!$C$1000&amp;" "," "&amp;TRIM(B26)&amp;" "),Switches!$C$2:'Switches'!$C$1000)</f>
        <v>Elliptical</v>
      </c>
      <c r="P26" t="str">
        <f t="shared" si="16"/>
        <v>Elliptical.ies</v>
      </c>
      <c r="Q26" t="s">
        <v>726</v>
      </c>
      <c r="R26">
        <f t="shared" si="6"/>
        <v>18</v>
      </c>
      <c r="S26" s="7" t="str">
        <f t="shared" si="7"/>
        <v>21</v>
      </c>
      <c r="T26">
        <v>110</v>
      </c>
      <c r="U26">
        <f t="shared" si="8"/>
        <v>1980</v>
      </c>
      <c r="V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>DALI</v>
      </c>
      <c r="W26" t="str">
        <f>IFERROR(LOOKUP(,-SEARCH(" "&amp;Switches!$L$2:'Switches'!$L$1000&amp;" "," "&amp;F26&amp;" "),Switches!$L$2:'Switches'!$L$1000),"")</f>
        <v/>
      </c>
      <c r="X26" t="str">
        <f>IFERROR(LOOKUP(,-SEARCH(" "&amp;Switches!$M$2:'Switches'!$M$1000&amp;" "," "&amp;M26&amp;" "),Switches!$M$2:'Switches'!$M$1000),"")</f>
        <v/>
      </c>
      <c r="Y26" t="str">
        <f>IFERROR(LOOKUP(,-SEARCH(" "&amp;Switches!$N$2:'Switches'!$N$1000&amp;" "," "&amp;D26&amp;" "),Switches!$N$2:'Switches'!$N$1000),"")</f>
        <v/>
      </c>
      <c r="Z26">
        <v>0.05</v>
      </c>
      <c r="AA26">
        <f t="shared" si="15"/>
        <v>0.91</v>
      </c>
      <c r="AB26">
        <v>6.3E-2</v>
      </c>
      <c r="AC26">
        <v>2</v>
      </c>
      <c r="AD26">
        <v>2</v>
      </c>
      <c r="AE26">
        <v>0</v>
      </c>
    </row>
    <row r="27" spans="1:31" x14ac:dyDescent="0.25">
      <c r="A27" s="1" t="s">
        <v>102</v>
      </c>
      <c r="B27" s="1" t="s">
        <v>710</v>
      </c>
      <c r="C27" t="str">
        <f t="shared" si="0"/>
        <v>910 21W Elliptical сквоз. провод</v>
      </c>
      <c r="D27" t="str">
        <f t="shared" si="10"/>
        <v>21W Elliptical сквоз. провод</v>
      </c>
      <c r="E27" t="str">
        <f t="shared" si="11"/>
        <v>21W сквоз. провод</v>
      </c>
      <c r="F27" t="str">
        <f t="shared" si="1"/>
        <v>21W сквоз. провод</v>
      </c>
      <c r="G27" t="str">
        <f t="shared" si="12"/>
        <v>21W</v>
      </c>
      <c r="H27" t="str">
        <f t="shared" si="13"/>
        <v>21W</v>
      </c>
      <c r="I27" t="str">
        <f t="shared" si="17"/>
        <v>21Вт</v>
      </c>
      <c r="J27" t="str">
        <f t="shared" si="14"/>
        <v>21</v>
      </c>
      <c r="K27" t="str">
        <f t="shared" si="3"/>
        <v>21</v>
      </c>
      <c r="L27" t="str">
        <f t="shared" si="4"/>
        <v>P180048</v>
      </c>
      <c r="M27" t="str">
        <f>LOOKUP(,-SEARCH(" "&amp;Switches!$A$2:'Switches'!$A$1000&amp;" "," "&amp;TRIM(B27)&amp;" "),Switches!$A$2:'Switches'!$A$1000)</f>
        <v>Aveline</v>
      </c>
      <c r="N27">
        <f>IFERROR(LOOKUP(,-SEARCH(" "&amp;Switches!$B$2:'Switches'!$B$1000&amp;" "," "&amp;C27&amp;" "),Switches!$B$2:'Switches'!$B$1000), "")</f>
        <v>910</v>
      </c>
      <c r="O27" t="str">
        <f>LOOKUP(,-SEARCH(" "&amp;Switches!$C$2:'Switches'!$C$1000&amp;" "," "&amp;TRIM(B27)&amp;" "),Switches!$C$2:'Switches'!$C$1000)</f>
        <v>Elliptical</v>
      </c>
      <c r="P27" t="str">
        <f t="shared" si="16"/>
        <v>Elliptical.ies</v>
      </c>
      <c r="Q27" t="s">
        <v>726</v>
      </c>
      <c r="R27">
        <f t="shared" si="6"/>
        <v>18</v>
      </c>
      <c r="S27" s="7" t="str">
        <f t="shared" si="7"/>
        <v>21</v>
      </c>
      <c r="T27">
        <v>110</v>
      </c>
      <c r="U27">
        <f t="shared" si="8"/>
        <v>1980</v>
      </c>
      <c r="V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/>
      </c>
      <c r="W27" t="str">
        <f>IFERROR(LOOKUP(,-SEARCH(" "&amp;Switches!$L$2:'Switches'!$L$1000&amp;" "," "&amp;F27&amp;" "),Switches!$L$2:'Switches'!$L$1000),"")</f>
        <v/>
      </c>
      <c r="X27" t="str">
        <f>IFERROR(LOOKUP(,-SEARCH(" "&amp;Switches!$M$2:'Switches'!$M$1000&amp;" "," "&amp;M27&amp;" "),Switches!$M$2:'Switches'!$M$1000),"")</f>
        <v/>
      </c>
      <c r="Y27" t="str">
        <f>IFERROR(LOOKUP(,-SEARCH(" "&amp;Switches!$N$2:'Switches'!$N$1000&amp;" "," "&amp;D27&amp;" "),Switches!$N$2:'Switches'!$N$1000),"")</f>
        <v>сквоз. провод</v>
      </c>
      <c r="Z27">
        <v>0.05</v>
      </c>
      <c r="AA27">
        <f t="shared" si="15"/>
        <v>0.91</v>
      </c>
      <c r="AB27">
        <v>6.3E-2</v>
      </c>
      <c r="AC27">
        <v>2</v>
      </c>
      <c r="AD27">
        <v>2</v>
      </c>
      <c r="AE27">
        <v>0</v>
      </c>
    </row>
    <row r="28" spans="1:31" x14ac:dyDescent="0.25">
      <c r="A28" s="1" t="s">
        <v>103</v>
      </c>
      <c r="B28" s="1" t="s">
        <v>104</v>
      </c>
      <c r="C28" t="str">
        <f t="shared" si="0"/>
        <v>1210 Medium 28Вт</v>
      </c>
      <c r="D28" t="str">
        <f t="shared" si="10"/>
        <v>Medium 28Вт</v>
      </c>
      <c r="E28" t="str">
        <f t="shared" si="11"/>
        <v>28Вт</v>
      </c>
      <c r="F28" t="str">
        <f t="shared" si="1"/>
        <v>28Вт</v>
      </c>
      <c r="G28" t="str">
        <f t="shared" si="12"/>
        <v>28Вт</v>
      </c>
      <c r="H28" t="str">
        <f t="shared" si="13"/>
        <v>28Вт</v>
      </c>
      <c r="I28" t="str">
        <f t="shared" si="17"/>
        <v>28Вт</v>
      </c>
      <c r="J28" t="str">
        <f t="shared" si="14"/>
        <v>28</v>
      </c>
      <c r="K28" t="str">
        <f t="shared" si="3"/>
        <v>28</v>
      </c>
      <c r="L28" t="str">
        <f t="shared" si="4"/>
        <v>P180049</v>
      </c>
      <c r="M28" t="str">
        <f>LOOKUP(,-SEARCH(" "&amp;Switches!$A$2:'Switches'!$A$1000&amp;" "," "&amp;TRIM(B28)&amp;" "),Switches!$A$2:'Switches'!$A$1000)</f>
        <v>Aveline</v>
      </c>
      <c r="N28">
        <f>IFERROR(LOOKUP(,-SEARCH(" "&amp;Switches!$B$2:'Switches'!$B$1000&amp;" "," "&amp;C28&amp;" "),Switches!$B$2:'Switches'!$B$1000), "")</f>
        <v>1210</v>
      </c>
      <c r="O28" t="str">
        <f>LOOKUP(,-SEARCH(" "&amp;Switches!$C$2:'Switches'!$C$1000&amp;" "," "&amp;TRIM(B28)&amp;" "),Switches!$C$2:'Switches'!$C$1000)</f>
        <v>Medium</v>
      </c>
      <c r="P28" t="str">
        <f t="shared" si="16"/>
        <v>Medium.ies</v>
      </c>
      <c r="Q28" t="s">
        <v>726</v>
      </c>
      <c r="R28">
        <f t="shared" si="6"/>
        <v>24</v>
      </c>
      <c r="S28" s="7" t="str">
        <f t="shared" si="7"/>
        <v>28</v>
      </c>
      <c r="T28">
        <v>110</v>
      </c>
      <c r="U28">
        <f t="shared" si="8"/>
        <v>2640</v>
      </c>
      <c r="V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W28" t="str">
        <f>IFERROR(LOOKUP(,-SEARCH(" "&amp;Switches!$L$2:'Switches'!$L$1000&amp;" "," "&amp;F28&amp;" "),Switches!$L$2:'Switches'!$L$1000),"")</f>
        <v/>
      </c>
      <c r="X28" t="str">
        <f>IFERROR(LOOKUP(,-SEARCH(" "&amp;Switches!$M$2:'Switches'!$M$1000&amp;" "," "&amp;M28&amp;" "),Switches!$M$2:'Switches'!$M$1000),"")</f>
        <v/>
      </c>
      <c r="Y28" t="str">
        <f>IFERROR(LOOKUP(,-SEARCH(" "&amp;Switches!$N$2:'Switches'!$N$1000&amp;" "," "&amp;D28&amp;" "),Switches!$N$2:'Switches'!$N$1000),"")</f>
        <v/>
      </c>
      <c r="Z28">
        <v>0.05</v>
      </c>
      <c r="AA28">
        <f t="shared" si="15"/>
        <v>1.21</v>
      </c>
      <c r="AB28">
        <v>6.3E-2</v>
      </c>
      <c r="AC28">
        <v>2</v>
      </c>
      <c r="AD28">
        <v>2</v>
      </c>
      <c r="AE28">
        <v>0</v>
      </c>
    </row>
    <row r="29" spans="1:31" x14ac:dyDescent="0.25">
      <c r="A29" s="1" t="s">
        <v>178</v>
      </c>
      <c r="B29" s="1" t="s">
        <v>179</v>
      </c>
      <c r="C29" t="str">
        <f t="shared" si="0"/>
        <v>1210 Medium 28Вт DALI</v>
      </c>
      <c r="D29" t="str">
        <f t="shared" si="10"/>
        <v>Medium 28Вт DALI</v>
      </c>
      <c r="E29" t="str">
        <f t="shared" si="11"/>
        <v>28Вт DALI</v>
      </c>
      <c r="F29" t="str">
        <f t="shared" si="1"/>
        <v>28Вт</v>
      </c>
      <c r="G29" t="str">
        <f t="shared" si="12"/>
        <v>28Вт</v>
      </c>
      <c r="H29" t="str">
        <f t="shared" si="13"/>
        <v>28Вт</v>
      </c>
      <c r="I29" t="str">
        <f t="shared" si="17"/>
        <v>28Вт</v>
      </c>
      <c r="J29" t="str">
        <f t="shared" si="14"/>
        <v>28</v>
      </c>
      <c r="K29" t="str">
        <f t="shared" si="3"/>
        <v>28</v>
      </c>
      <c r="L29" t="str">
        <f t="shared" si="4"/>
        <v>P180049</v>
      </c>
      <c r="M29" t="str">
        <f>LOOKUP(,-SEARCH(" "&amp;Switches!$A$2:'Switches'!$A$1000&amp;" "," "&amp;TRIM(B29)&amp;" "),Switches!$A$2:'Switches'!$A$1000)</f>
        <v>Aveline</v>
      </c>
      <c r="N29">
        <f>IFERROR(LOOKUP(,-SEARCH(" "&amp;Switches!$B$2:'Switches'!$B$1000&amp;" "," "&amp;C29&amp;" "),Switches!$B$2:'Switches'!$B$1000), "")</f>
        <v>1210</v>
      </c>
      <c r="O29" t="str">
        <f>LOOKUP(,-SEARCH(" "&amp;Switches!$C$2:'Switches'!$C$1000&amp;" "," "&amp;TRIM(B29)&amp;" "),Switches!$C$2:'Switches'!$C$1000)</f>
        <v>Medium</v>
      </c>
      <c r="P29" t="str">
        <f t="shared" si="16"/>
        <v>Medium.ies</v>
      </c>
      <c r="Q29" t="s">
        <v>726</v>
      </c>
      <c r="R29">
        <f t="shared" si="6"/>
        <v>24</v>
      </c>
      <c r="S29" s="7" t="str">
        <f t="shared" si="7"/>
        <v>28</v>
      </c>
      <c r="T29">
        <v>110</v>
      </c>
      <c r="U29">
        <f t="shared" si="8"/>
        <v>2640</v>
      </c>
      <c r="V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DALI</v>
      </c>
      <c r="W29" t="str">
        <f>IFERROR(LOOKUP(,-SEARCH(" "&amp;Switches!$L$2:'Switches'!$L$1000&amp;" "," "&amp;F29&amp;" "),Switches!$L$2:'Switches'!$L$1000),"")</f>
        <v/>
      </c>
      <c r="X29" t="str">
        <f>IFERROR(LOOKUP(,-SEARCH(" "&amp;Switches!$M$2:'Switches'!$M$1000&amp;" "," "&amp;M29&amp;" "),Switches!$M$2:'Switches'!$M$1000),"")</f>
        <v/>
      </c>
      <c r="Y29" t="str">
        <f>IFERROR(LOOKUP(,-SEARCH(" "&amp;Switches!$N$2:'Switches'!$N$1000&amp;" "," "&amp;D29&amp;" "),Switches!$N$2:'Switches'!$N$1000),"")</f>
        <v/>
      </c>
      <c r="Z29">
        <v>0.05</v>
      </c>
      <c r="AA29">
        <f t="shared" si="15"/>
        <v>1.21</v>
      </c>
      <c r="AB29">
        <v>6.3E-2</v>
      </c>
      <c r="AC29">
        <v>2</v>
      </c>
      <c r="AD29">
        <v>2</v>
      </c>
      <c r="AE29">
        <v>0</v>
      </c>
    </row>
    <row r="30" spans="1:31" x14ac:dyDescent="0.25">
      <c r="A30" s="1" t="s">
        <v>105</v>
      </c>
      <c r="B30" s="1" t="s">
        <v>716</v>
      </c>
      <c r="C30" t="str">
        <f t="shared" si="0"/>
        <v>1210 Medium 28Вт сквоз. провод</v>
      </c>
      <c r="D30" t="str">
        <f t="shared" si="10"/>
        <v>Medium 28Вт сквоз. провод</v>
      </c>
      <c r="E30" t="str">
        <f t="shared" si="11"/>
        <v>28Вт сквоз. провод</v>
      </c>
      <c r="F30" t="str">
        <f t="shared" si="1"/>
        <v>28Вт сквоз. провод</v>
      </c>
      <c r="G30" t="str">
        <f t="shared" si="12"/>
        <v>28Вт</v>
      </c>
      <c r="H30" t="str">
        <f t="shared" si="13"/>
        <v>28Вт</v>
      </c>
      <c r="I30" t="str">
        <f t="shared" si="17"/>
        <v>28Вт</v>
      </c>
      <c r="J30" t="str">
        <f t="shared" si="14"/>
        <v>28</v>
      </c>
      <c r="K30" t="str">
        <f t="shared" si="3"/>
        <v>28</v>
      </c>
      <c r="L30" t="str">
        <f t="shared" si="4"/>
        <v>P180049</v>
      </c>
      <c r="M30" t="str">
        <f>LOOKUP(,-SEARCH(" "&amp;Switches!$A$2:'Switches'!$A$1000&amp;" "," "&amp;TRIM(B30)&amp;" "),Switches!$A$2:'Switches'!$A$1000)</f>
        <v>Aveline</v>
      </c>
      <c r="N30">
        <f>IFERROR(LOOKUP(,-SEARCH(" "&amp;Switches!$B$2:'Switches'!$B$1000&amp;" "," "&amp;C30&amp;" "),Switches!$B$2:'Switches'!$B$1000), "")</f>
        <v>1210</v>
      </c>
      <c r="O30" t="str">
        <f>LOOKUP(,-SEARCH(" "&amp;Switches!$C$2:'Switches'!$C$1000&amp;" "," "&amp;TRIM(B30)&amp;" "),Switches!$C$2:'Switches'!$C$1000)</f>
        <v>Medium</v>
      </c>
      <c r="P30" t="str">
        <f t="shared" si="16"/>
        <v>Medium.ies</v>
      </c>
      <c r="Q30" t="s">
        <v>726</v>
      </c>
      <c r="R30">
        <f t="shared" si="6"/>
        <v>24</v>
      </c>
      <c r="S30" s="7" t="str">
        <f t="shared" si="7"/>
        <v>28</v>
      </c>
      <c r="T30">
        <v>110</v>
      </c>
      <c r="U30">
        <f t="shared" si="8"/>
        <v>2640</v>
      </c>
      <c r="V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/>
      </c>
      <c r="W30" t="str">
        <f>IFERROR(LOOKUP(,-SEARCH(" "&amp;Switches!$L$2:'Switches'!$L$1000&amp;" "," "&amp;F30&amp;" "),Switches!$L$2:'Switches'!$L$1000),"")</f>
        <v/>
      </c>
      <c r="X30" t="str">
        <f>IFERROR(LOOKUP(,-SEARCH(" "&amp;Switches!$M$2:'Switches'!$M$1000&amp;" "," "&amp;M30&amp;" "),Switches!$M$2:'Switches'!$M$1000),"")</f>
        <v/>
      </c>
      <c r="Y30" t="str">
        <f>IFERROR(LOOKUP(,-SEARCH(" "&amp;Switches!$N$2:'Switches'!$N$1000&amp;" "," "&amp;D30&amp;" "),Switches!$N$2:'Switches'!$N$1000),"")</f>
        <v>сквоз. провод</v>
      </c>
      <c r="Z30">
        <v>0.05</v>
      </c>
      <c r="AA30">
        <f t="shared" si="15"/>
        <v>1.21</v>
      </c>
      <c r="AB30">
        <v>6.3E-2</v>
      </c>
      <c r="AC30">
        <v>2</v>
      </c>
      <c r="AD30">
        <v>2</v>
      </c>
      <c r="AE30">
        <v>0</v>
      </c>
    </row>
    <row r="31" spans="1:31" x14ac:dyDescent="0.25">
      <c r="A31" s="1" t="s">
        <v>29</v>
      </c>
      <c r="B31" s="1" t="s">
        <v>30</v>
      </c>
      <c r="C31" t="str">
        <f t="shared" si="0"/>
        <v>1210 Flood 28Вт</v>
      </c>
      <c r="D31" t="str">
        <f t="shared" si="10"/>
        <v>Flood 28Вт</v>
      </c>
      <c r="E31" t="str">
        <f t="shared" si="11"/>
        <v>28Вт</v>
      </c>
      <c r="F31" t="str">
        <f t="shared" si="1"/>
        <v>28Вт</v>
      </c>
      <c r="G31" t="str">
        <f t="shared" si="12"/>
        <v>28Вт</v>
      </c>
      <c r="H31" t="str">
        <f t="shared" si="13"/>
        <v>28Вт</v>
      </c>
      <c r="I31" t="str">
        <f t="shared" si="17"/>
        <v>28Вт</v>
      </c>
      <c r="J31" t="str">
        <f t="shared" si="14"/>
        <v>28</v>
      </c>
      <c r="K31" t="str">
        <f t="shared" si="3"/>
        <v>28</v>
      </c>
      <c r="L31" t="str">
        <f t="shared" si="4"/>
        <v>P180050</v>
      </c>
      <c r="M31" t="str">
        <f>LOOKUP(,-SEARCH(" "&amp;Switches!$A$2:'Switches'!$A$1000&amp;" "," "&amp;TRIM(B31)&amp;" "),Switches!$A$2:'Switches'!$A$1000)</f>
        <v>Aveline</v>
      </c>
      <c r="N31">
        <f>IFERROR(LOOKUP(,-SEARCH(" "&amp;Switches!$B$2:'Switches'!$B$1000&amp;" "," "&amp;C31&amp;" "),Switches!$B$2:'Switches'!$B$1000), "")</f>
        <v>1210</v>
      </c>
      <c r="O31" t="str">
        <f>LOOKUP(,-SEARCH(" "&amp;Switches!$C$2:'Switches'!$C$1000&amp;" "," "&amp;TRIM(B31)&amp;" "),Switches!$C$2:'Switches'!$C$1000)</f>
        <v>Flood</v>
      </c>
      <c r="P31" t="str">
        <f t="shared" si="16"/>
        <v>Flood.ies</v>
      </c>
      <c r="Q31" t="s">
        <v>726</v>
      </c>
      <c r="R31">
        <f t="shared" si="6"/>
        <v>24</v>
      </c>
      <c r="S31" s="7" t="str">
        <f t="shared" si="7"/>
        <v>28</v>
      </c>
      <c r="T31">
        <v>110</v>
      </c>
      <c r="U31">
        <f t="shared" si="8"/>
        <v>2640</v>
      </c>
      <c r="V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/>
      </c>
      <c r="W31" t="str">
        <f>IFERROR(LOOKUP(,-SEARCH(" "&amp;Switches!$L$2:'Switches'!$L$1000&amp;" "," "&amp;F31&amp;" "),Switches!$L$2:'Switches'!$L$1000),"")</f>
        <v/>
      </c>
      <c r="X31" t="str">
        <f>IFERROR(LOOKUP(,-SEARCH(" "&amp;Switches!$M$2:'Switches'!$M$1000&amp;" "," "&amp;M31&amp;" "),Switches!$M$2:'Switches'!$M$1000),"")</f>
        <v/>
      </c>
      <c r="Y31" t="str">
        <f>IFERROR(LOOKUP(,-SEARCH(" "&amp;Switches!$N$2:'Switches'!$N$1000&amp;" "," "&amp;D31&amp;" "),Switches!$N$2:'Switches'!$N$1000),"")</f>
        <v/>
      </c>
      <c r="Z31">
        <v>0.05</v>
      </c>
      <c r="AA31">
        <f t="shared" si="15"/>
        <v>1.21</v>
      </c>
      <c r="AB31">
        <v>6.3E-2</v>
      </c>
      <c r="AC31">
        <v>2</v>
      </c>
      <c r="AD31">
        <v>2</v>
      </c>
      <c r="AE31">
        <v>0</v>
      </c>
    </row>
    <row r="32" spans="1:31" x14ac:dyDescent="0.25">
      <c r="A32" s="1" t="s">
        <v>31</v>
      </c>
      <c r="B32" s="1" t="s">
        <v>32</v>
      </c>
      <c r="C32" t="str">
        <f t="shared" si="0"/>
        <v>1210 Flood 28Вт DALI</v>
      </c>
      <c r="D32" t="str">
        <f t="shared" si="10"/>
        <v>Flood 28Вт DALI</v>
      </c>
      <c r="E32" t="str">
        <f t="shared" si="11"/>
        <v>28Вт DALI</v>
      </c>
      <c r="F32" t="str">
        <f t="shared" si="1"/>
        <v>28Вт</v>
      </c>
      <c r="G32" t="str">
        <f t="shared" si="12"/>
        <v>28Вт</v>
      </c>
      <c r="H32" t="str">
        <f t="shared" si="13"/>
        <v>28Вт</v>
      </c>
      <c r="I32" t="str">
        <f t="shared" si="17"/>
        <v>28Вт</v>
      </c>
      <c r="J32" t="str">
        <f t="shared" si="14"/>
        <v>28</v>
      </c>
      <c r="K32" t="str">
        <f t="shared" si="3"/>
        <v>28</v>
      </c>
      <c r="L32" t="str">
        <f t="shared" si="4"/>
        <v>P180050</v>
      </c>
      <c r="M32" t="str">
        <f>LOOKUP(,-SEARCH(" "&amp;Switches!$A$2:'Switches'!$A$1000&amp;" "," "&amp;TRIM(B32)&amp;" "),Switches!$A$2:'Switches'!$A$1000)</f>
        <v>Aveline</v>
      </c>
      <c r="N32">
        <f>IFERROR(LOOKUP(,-SEARCH(" "&amp;Switches!$B$2:'Switches'!$B$1000&amp;" "," "&amp;C32&amp;" "),Switches!$B$2:'Switches'!$B$1000), "")</f>
        <v>1210</v>
      </c>
      <c r="O32" t="str">
        <f>LOOKUP(,-SEARCH(" "&amp;Switches!$C$2:'Switches'!$C$1000&amp;" "," "&amp;TRIM(B32)&amp;" "),Switches!$C$2:'Switches'!$C$1000)</f>
        <v>Flood</v>
      </c>
      <c r="P32" t="str">
        <f t="shared" si="16"/>
        <v>Flood.ies</v>
      </c>
      <c r="Q32" t="s">
        <v>726</v>
      </c>
      <c r="R32">
        <f t="shared" si="6"/>
        <v>24</v>
      </c>
      <c r="S32" s="7" t="str">
        <f t="shared" si="7"/>
        <v>28</v>
      </c>
      <c r="T32">
        <v>110</v>
      </c>
      <c r="U32">
        <f t="shared" si="8"/>
        <v>2640</v>
      </c>
      <c r="V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DALI</v>
      </c>
      <c r="W32" t="str">
        <f>IFERROR(LOOKUP(,-SEARCH(" "&amp;Switches!$L$2:'Switches'!$L$1000&amp;" "," "&amp;F32&amp;" "),Switches!$L$2:'Switches'!$L$1000),"")</f>
        <v/>
      </c>
      <c r="X32" t="str">
        <f>IFERROR(LOOKUP(,-SEARCH(" "&amp;Switches!$M$2:'Switches'!$M$1000&amp;" "," "&amp;M32&amp;" "),Switches!$M$2:'Switches'!$M$1000),"")</f>
        <v/>
      </c>
      <c r="Y32" t="str">
        <f>IFERROR(LOOKUP(,-SEARCH(" "&amp;Switches!$N$2:'Switches'!$N$1000&amp;" "," "&amp;D32&amp;" "),Switches!$N$2:'Switches'!$N$1000),"")</f>
        <v/>
      </c>
      <c r="Z32">
        <v>0.05</v>
      </c>
      <c r="AA32">
        <f t="shared" si="15"/>
        <v>1.21</v>
      </c>
      <c r="AB32">
        <v>6.3E-2</v>
      </c>
      <c r="AC32">
        <v>2</v>
      </c>
      <c r="AD32">
        <v>2</v>
      </c>
      <c r="AE32">
        <v>0</v>
      </c>
    </row>
    <row r="33" spans="1:31" x14ac:dyDescent="0.25">
      <c r="A33" s="1" t="s">
        <v>106</v>
      </c>
      <c r="B33" s="1" t="s">
        <v>107</v>
      </c>
      <c r="C33" t="str">
        <f t="shared" si="0"/>
        <v>1210 Flood 28Вт сквоз. провод</v>
      </c>
      <c r="D33" t="str">
        <f t="shared" si="10"/>
        <v>Flood 28Вт сквоз. провод</v>
      </c>
      <c r="E33" t="str">
        <f t="shared" si="11"/>
        <v>28Вт сквоз. провод</v>
      </c>
      <c r="F33" t="str">
        <f t="shared" si="1"/>
        <v>28Вт сквоз. провод</v>
      </c>
      <c r="G33" t="str">
        <f t="shared" si="12"/>
        <v>28Вт</v>
      </c>
      <c r="H33" t="str">
        <f t="shared" si="13"/>
        <v>28Вт</v>
      </c>
      <c r="I33" t="str">
        <f t="shared" si="17"/>
        <v>28Вт</v>
      </c>
      <c r="J33" t="str">
        <f t="shared" si="14"/>
        <v>28</v>
      </c>
      <c r="K33" t="str">
        <f t="shared" si="3"/>
        <v>28</v>
      </c>
      <c r="L33" t="str">
        <f t="shared" si="4"/>
        <v>P180050</v>
      </c>
      <c r="M33" t="str">
        <f>LOOKUP(,-SEARCH(" "&amp;Switches!$A$2:'Switches'!$A$1000&amp;" "," "&amp;TRIM(B33)&amp;" "),Switches!$A$2:'Switches'!$A$1000)</f>
        <v>Aveline</v>
      </c>
      <c r="N33">
        <f>IFERROR(LOOKUP(,-SEARCH(" "&amp;Switches!$B$2:'Switches'!$B$1000&amp;" "," "&amp;C33&amp;" "),Switches!$B$2:'Switches'!$B$1000), "")</f>
        <v>1210</v>
      </c>
      <c r="O33" t="str">
        <f>LOOKUP(,-SEARCH(" "&amp;Switches!$C$2:'Switches'!$C$1000&amp;" "," "&amp;TRIM(B33)&amp;" "),Switches!$C$2:'Switches'!$C$1000)</f>
        <v>Flood</v>
      </c>
      <c r="P33" t="str">
        <f t="shared" si="16"/>
        <v>Flood.ies</v>
      </c>
      <c r="Q33" t="s">
        <v>726</v>
      </c>
      <c r="R33">
        <f t="shared" si="6"/>
        <v>24</v>
      </c>
      <c r="S33" s="7" t="str">
        <f t="shared" si="7"/>
        <v>28</v>
      </c>
      <c r="T33">
        <v>110</v>
      </c>
      <c r="U33">
        <f t="shared" si="8"/>
        <v>2640</v>
      </c>
      <c r="V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/>
      </c>
      <c r="W33" t="str">
        <f>IFERROR(LOOKUP(,-SEARCH(" "&amp;Switches!$L$2:'Switches'!$L$1000&amp;" "," "&amp;F33&amp;" "),Switches!$L$2:'Switches'!$L$1000),"")</f>
        <v/>
      </c>
      <c r="X33" t="str">
        <f>IFERROR(LOOKUP(,-SEARCH(" "&amp;Switches!$M$2:'Switches'!$M$1000&amp;" "," "&amp;M33&amp;" "),Switches!$M$2:'Switches'!$M$1000),"")</f>
        <v/>
      </c>
      <c r="Y33" t="str">
        <f>IFERROR(LOOKUP(,-SEARCH(" "&amp;Switches!$N$2:'Switches'!$N$1000&amp;" "," "&amp;D33&amp;" "),Switches!$N$2:'Switches'!$N$1000),"")</f>
        <v>сквоз. провод</v>
      </c>
      <c r="Z33">
        <v>0.05</v>
      </c>
      <c r="AA33">
        <f t="shared" si="15"/>
        <v>1.21</v>
      </c>
      <c r="AB33">
        <v>6.3E-2</v>
      </c>
      <c r="AC33">
        <v>2</v>
      </c>
      <c r="AD33">
        <v>2</v>
      </c>
      <c r="AE33">
        <v>0</v>
      </c>
    </row>
    <row r="34" spans="1:31" x14ac:dyDescent="0.25">
      <c r="A34" s="1" t="s">
        <v>33</v>
      </c>
      <c r="B34" s="1" t="s">
        <v>34</v>
      </c>
      <c r="C34" t="str">
        <f t="shared" ref="C34:C65" si="18">TRIM(MID(B34,SEARCH(M34,B34)+LEN(M34)+1,500))</f>
        <v>1210 Elliptical 28Вт</v>
      </c>
      <c r="D34" t="str">
        <f t="shared" si="10"/>
        <v>Elliptical 28Вт</v>
      </c>
      <c r="E34" t="str">
        <f t="shared" si="11"/>
        <v>28Вт</v>
      </c>
      <c r="F34" t="str">
        <f t="shared" si="1"/>
        <v>28Вт</v>
      </c>
      <c r="G34" t="str">
        <f t="shared" si="12"/>
        <v>28Вт</v>
      </c>
      <c r="H34" t="str">
        <f t="shared" si="13"/>
        <v>28Вт</v>
      </c>
      <c r="I34" t="str">
        <f t="shared" si="17"/>
        <v>28Вт</v>
      </c>
      <c r="J34" t="str">
        <f t="shared" si="14"/>
        <v>28</v>
      </c>
      <c r="K34" t="str">
        <f t="shared" si="3"/>
        <v>28</v>
      </c>
      <c r="L34" t="str">
        <f t="shared" ref="L34:L66" si="19">LEFT(A34,7)</f>
        <v>P180051</v>
      </c>
      <c r="M34" t="str">
        <f>LOOKUP(,-SEARCH(" "&amp;Switches!$A$2:'Switches'!$A$1000&amp;" "," "&amp;TRIM(B34)&amp;" "),Switches!$A$2:'Switches'!$A$1000)</f>
        <v>Aveline</v>
      </c>
      <c r="N34">
        <f>IFERROR(LOOKUP(,-SEARCH(" "&amp;Switches!$B$2:'Switches'!$B$1000&amp;" "," "&amp;C34&amp;" "),Switches!$B$2:'Switches'!$B$1000), "")</f>
        <v>1210</v>
      </c>
      <c r="O34" t="str">
        <f>LOOKUP(,-SEARCH(" "&amp;Switches!$C$2:'Switches'!$C$1000&amp;" "," "&amp;TRIM(B34)&amp;" "),Switches!$C$2:'Switches'!$C$1000)</f>
        <v>Elliptical</v>
      </c>
      <c r="P34" t="str">
        <f t="shared" si="16"/>
        <v>Elliptical.ies</v>
      </c>
      <c r="Q34" t="s">
        <v>726</v>
      </c>
      <c r="R34">
        <f t="shared" ref="R34:R65" si="20">ROUND(N34/310,0)*6</f>
        <v>24</v>
      </c>
      <c r="S34" s="7" t="str">
        <f t="shared" si="7"/>
        <v>28</v>
      </c>
      <c r="T34">
        <v>110</v>
      </c>
      <c r="U34">
        <f t="shared" ref="U34:U65" si="21">R34*T34</f>
        <v>2640</v>
      </c>
      <c r="V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/>
      </c>
      <c r="W34" t="str">
        <f>IFERROR(LOOKUP(,-SEARCH(" "&amp;Switches!$L$2:'Switches'!$L$1000&amp;" "," "&amp;F34&amp;" "),Switches!$L$2:'Switches'!$L$1000),"")</f>
        <v/>
      </c>
      <c r="X34" t="str">
        <f>IFERROR(LOOKUP(,-SEARCH(" "&amp;Switches!$M$2:'Switches'!$M$1000&amp;" "," "&amp;M34&amp;" "),Switches!$M$2:'Switches'!$M$1000),"")</f>
        <v/>
      </c>
      <c r="Y34" t="str">
        <f>IFERROR(LOOKUP(,-SEARCH(" "&amp;Switches!$N$2:'Switches'!$N$1000&amp;" "," "&amp;D34&amp;" "),Switches!$N$2:'Switches'!$N$1000),"")</f>
        <v/>
      </c>
      <c r="Z34">
        <v>0.05</v>
      </c>
      <c r="AA34">
        <f t="shared" ref="AA34:AA66" si="22">N34/1000</f>
        <v>1.21</v>
      </c>
      <c r="AB34">
        <v>6.3E-2</v>
      </c>
      <c r="AC34">
        <v>2</v>
      </c>
      <c r="AD34">
        <v>2</v>
      </c>
      <c r="AE34">
        <v>0</v>
      </c>
    </row>
    <row r="35" spans="1:31" x14ac:dyDescent="0.25">
      <c r="A35" s="1" t="s">
        <v>35</v>
      </c>
      <c r="B35" s="1" t="s">
        <v>36</v>
      </c>
      <c r="C35" t="str">
        <f t="shared" si="18"/>
        <v>1210 Elliptical 28Вт DALI</v>
      </c>
      <c r="D35" t="str">
        <f t="shared" ref="D35:D66" si="23">TRIM(REPLACE(C35,SEARCH(N35,C35),LEN(N35),""))</f>
        <v>Elliptical 28Вт DALI</v>
      </c>
      <c r="E35" t="str">
        <f t="shared" si="11"/>
        <v>28Вт DALI</v>
      </c>
      <c r="F35" t="str">
        <f t="shared" si="1"/>
        <v>28Вт</v>
      </c>
      <c r="G35" t="str">
        <f t="shared" si="12"/>
        <v>28Вт</v>
      </c>
      <c r="H35" t="str">
        <f t="shared" si="13"/>
        <v>28Вт</v>
      </c>
      <c r="I35" t="str">
        <f t="shared" si="17"/>
        <v>28Вт</v>
      </c>
      <c r="J35" t="str">
        <f t="shared" si="14"/>
        <v>28</v>
      </c>
      <c r="K35" t="str">
        <f t="shared" si="3"/>
        <v>28</v>
      </c>
      <c r="L35" t="str">
        <f t="shared" si="19"/>
        <v>P180051</v>
      </c>
      <c r="M35" t="str">
        <f>LOOKUP(,-SEARCH(" "&amp;Switches!$A$2:'Switches'!$A$1000&amp;" "," "&amp;TRIM(B35)&amp;" "),Switches!$A$2:'Switches'!$A$1000)</f>
        <v>Aveline</v>
      </c>
      <c r="N35">
        <f>IFERROR(LOOKUP(,-SEARCH(" "&amp;Switches!$B$2:'Switches'!$B$1000&amp;" "," "&amp;C35&amp;" "),Switches!$B$2:'Switches'!$B$1000), "")</f>
        <v>1210</v>
      </c>
      <c r="O35" t="str">
        <f>LOOKUP(,-SEARCH(" "&amp;Switches!$C$2:'Switches'!$C$1000&amp;" "," "&amp;TRIM(B35)&amp;" "),Switches!$C$2:'Switches'!$C$1000)</f>
        <v>Elliptical</v>
      </c>
      <c r="P35" t="str">
        <f t="shared" si="16"/>
        <v>Elliptical.ies</v>
      </c>
      <c r="Q35" t="s">
        <v>726</v>
      </c>
      <c r="R35">
        <f t="shared" si="20"/>
        <v>24</v>
      </c>
      <c r="S35" s="7" t="str">
        <f t="shared" si="7"/>
        <v>28</v>
      </c>
      <c r="T35">
        <v>110</v>
      </c>
      <c r="U35">
        <f t="shared" si="21"/>
        <v>2640</v>
      </c>
      <c r="V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DALI</v>
      </c>
      <c r="W35" t="str">
        <f>IFERROR(LOOKUP(,-SEARCH(" "&amp;Switches!$L$2:'Switches'!$L$1000&amp;" "," "&amp;F35&amp;" "),Switches!$L$2:'Switches'!$L$1000),"")</f>
        <v/>
      </c>
      <c r="X35" t="str">
        <f>IFERROR(LOOKUP(,-SEARCH(" "&amp;Switches!$M$2:'Switches'!$M$1000&amp;" "," "&amp;M35&amp;" "),Switches!$M$2:'Switches'!$M$1000),"")</f>
        <v/>
      </c>
      <c r="Y35" t="str">
        <f>IFERROR(LOOKUP(,-SEARCH(" "&amp;Switches!$N$2:'Switches'!$N$1000&amp;" "," "&amp;D35&amp;" "),Switches!$N$2:'Switches'!$N$1000),"")</f>
        <v/>
      </c>
      <c r="Z35">
        <v>0.05</v>
      </c>
      <c r="AA35">
        <f t="shared" si="22"/>
        <v>1.21</v>
      </c>
      <c r="AB35">
        <v>6.3E-2</v>
      </c>
      <c r="AC35">
        <v>2</v>
      </c>
      <c r="AD35">
        <v>2</v>
      </c>
      <c r="AE35">
        <v>0</v>
      </c>
    </row>
    <row r="36" spans="1:31" x14ac:dyDescent="0.25">
      <c r="A36" s="1" t="s">
        <v>108</v>
      </c>
      <c r="B36" s="1" t="s">
        <v>711</v>
      </c>
      <c r="C36" t="str">
        <f t="shared" si="18"/>
        <v>1210 28W Elliptical сквоз. провод</v>
      </c>
      <c r="D36" t="str">
        <f t="shared" si="23"/>
        <v>28W Elliptical сквоз. провод</v>
      </c>
      <c r="E36" t="str">
        <f t="shared" si="11"/>
        <v>28W сквоз. провод</v>
      </c>
      <c r="F36" t="str">
        <f t="shared" si="1"/>
        <v>28W сквоз. провод</v>
      </c>
      <c r="G36" t="str">
        <f t="shared" si="12"/>
        <v>28W</v>
      </c>
      <c r="H36" t="str">
        <f t="shared" si="13"/>
        <v>28W</v>
      </c>
      <c r="I36" t="str">
        <f t="shared" si="17"/>
        <v>28Вт</v>
      </c>
      <c r="J36" t="str">
        <f t="shared" si="14"/>
        <v>28</v>
      </c>
      <c r="K36" t="str">
        <f t="shared" si="3"/>
        <v>28</v>
      </c>
      <c r="L36" t="str">
        <f t="shared" si="19"/>
        <v>P180051</v>
      </c>
      <c r="M36" t="str">
        <f>LOOKUP(,-SEARCH(" "&amp;Switches!$A$2:'Switches'!$A$1000&amp;" "," "&amp;TRIM(B36)&amp;" "),Switches!$A$2:'Switches'!$A$1000)</f>
        <v>Aveline</v>
      </c>
      <c r="N36">
        <f>IFERROR(LOOKUP(,-SEARCH(" "&amp;Switches!$B$2:'Switches'!$B$1000&amp;" "," "&amp;C36&amp;" "),Switches!$B$2:'Switches'!$B$1000), "")</f>
        <v>1210</v>
      </c>
      <c r="O36" t="str">
        <f>LOOKUP(,-SEARCH(" "&amp;Switches!$C$2:'Switches'!$C$1000&amp;" "," "&amp;TRIM(B36)&amp;" "),Switches!$C$2:'Switches'!$C$1000)</f>
        <v>Elliptical</v>
      </c>
      <c r="P36" t="str">
        <f t="shared" si="16"/>
        <v>Elliptical.ies</v>
      </c>
      <c r="Q36" t="s">
        <v>726</v>
      </c>
      <c r="R36">
        <f t="shared" si="20"/>
        <v>24</v>
      </c>
      <c r="S36" s="7" t="str">
        <f t="shared" si="7"/>
        <v>28</v>
      </c>
      <c r="T36">
        <v>110</v>
      </c>
      <c r="U36">
        <f t="shared" si="21"/>
        <v>2640</v>
      </c>
      <c r="V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/>
      </c>
      <c r="W36" t="str">
        <f>IFERROR(LOOKUP(,-SEARCH(" "&amp;Switches!$L$2:'Switches'!$L$1000&amp;" "," "&amp;F36&amp;" "),Switches!$L$2:'Switches'!$L$1000),"")</f>
        <v/>
      </c>
      <c r="X36" t="str">
        <f>IFERROR(LOOKUP(,-SEARCH(" "&amp;Switches!$M$2:'Switches'!$M$1000&amp;" "," "&amp;M36&amp;" "),Switches!$M$2:'Switches'!$M$1000),"")</f>
        <v/>
      </c>
      <c r="Y36" t="str">
        <f>IFERROR(LOOKUP(,-SEARCH(" "&amp;Switches!$N$2:'Switches'!$N$1000&amp;" "," "&amp;D36&amp;" "),Switches!$N$2:'Switches'!$N$1000),"")</f>
        <v>сквоз. провод</v>
      </c>
      <c r="Z36">
        <v>0.05</v>
      </c>
      <c r="AA36">
        <f t="shared" si="22"/>
        <v>1.21</v>
      </c>
      <c r="AB36">
        <v>6.3E-2</v>
      </c>
      <c r="AC36">
        <v>2</v>
      </c>
      <c r="AD36">
        <v>2</v>
      </c>
      <c r="AE36">
        <v>0</v>
      </c>
    </row>
    <row r="37" spans="1:31" x14ac:dyDescent="0.25">
      <c r="A37" s="1" t="s">
        <v>109</v>
      </c>
      <c r="B37" s="1" t="s">
        <v>110</v>
      </c>
      <c r="C37" t="str">
        <f t="shared" si="18"/>
        <v>1510 35W Medium</v>
      </c>
      <c r="D37" t="str">
        <f t="shared" si="23"/>
        <v>35W Medium</v>
      </c>
      <c r="E37" t="str">
        <f t="shared" si="11"/>
        <v>35W</v>
      </c>
      <c r="F37" t="str">
        <f t="shared" si="1"/>
        <v>35W</v>
      </c>
      <c r="G37" t="str">
        <f t="shared" si="12"/>
        <v>35W</v>
      </c>
      <c r="H37" t="str">
        <f t="shared" si="13"/>
        <v>35W</v>
      </c>
      <c r="I37" t="str">
        <f t="shared" si="17"/>
        <v>35Вт</v>
      </c>
      <c r="J37" t="str">
        <f t="shared" si="14"/>
        <v>35</v>
      </c>
      <c r="K37" t="str">
        <f t="shared" si="3"/>
        <v>35</v>
      </c>
      <c r="L37" t="str">
        <f t="shared" si="19"/>
        <v>P180052</v>
      </c>
      <c r="M37" t="str">
        <f>LOOKUP(,-SEARCH(" "&amp;Switches!$A$2:'Switches'!$A$1000&amp;" "," "&amp;TRIM(B37)&amp;" "),Switches!$A$2:'Switches'!$A$1000)</f>
        <v>Aveline</v>
      </c>
      <c r="N37">
        <f>IFERROR(LOOKUP(,-SEARCH(" "&amp;Switches!$B$2:'Switches'!$B$1000&amp;" "," "&amp;C37&amp;" "),Switches!$B$2:'Switches'!$B$1000), "")</f>
        <v>1510</v>
      </c>
      <c r="O37" t="str">
        <f>LOOKUP(,-SEARCH(" "&amp;Switches!$C$2:'Switches'!$C$1000&amp;" "," "&amp;TRIM(B37)&amp;" "),Switches!$C$2:'Switches'!$C$1000)</f>
        <v>Medium</v>
      </c>
      <c r="P37" t="str">
        <f t="shared" ref="P37:P68" si="24">IF(ISNUMBER(SEARCH("RGBW",B37)), "RGBW-"&amp;O37&amp;"-"&amp;Q37&amp;".ies", O37&amp;".ies")</f>
        <v>Medium.ies</v>
      </c>
      <c r="Q37" t="s">
        <v>726</v>
      </c>
      <c r="R37">
        <f t="shared" si="20"/>
        <v>30</v>
      </c>
      <c r="S37" s="7" t="str">
        <f t="shared" si="7"/>
        <v>35</v>
      </c>
      <c r="T37">
        <v>110</v>
      </c>
      <c r="U37">
        <f t="shared" si="21"/>
        <v>3300</v>
      </c>
      <c r="V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/>
      </c>
      <c r="W37" t="str">
        <f>IFERROR(LOOKUP(,-SEARCH(" "&amp;Switches!$L$2:'Switches'!$L$1000&amp;" "," "&amp;F37&amp;" "),Switches!$L$2:'Switches'!$L$1000),"")</f>
        <v/>
      </c>
      <c r="X37" t="str">
        <f>IFERROR(LOOKUP(,-SEARCH(" "&amp;Switches!$M$2:'Switches'!$M$1000&amp;" "," "&amp;M37&amp;" "),Switches!$M$2:'Switches'!$M$1000),"")</f>
        <v/>
      </c>
      <c r="Y37" t="str">
        <f>IFERROR(LOOKUP(,-SEARCH(" "&amp;Switches!$N$2:'Switches'!$N$1000&amp;" "," "&amp;D37&amp;" "),Switches!$N$2:'Switches'!$N$1000),"")</f>
        <v/>
      </c>
      <c r="Z37">
        <v>0.05</v>
      </c>
      <c r="AA37">
        <f t="shared" si="22"/>
        <v>1.51</v>
      </c>
      <c r="AB37">
        <v>6.3E-2</v>
      </c>
      <c r="AC37">
        <v>2</v>
      </c>
      <c r="AD37">
        <v>2</v>
      </c>
      <c r="AE37">
        <v>0</v>
      </c>
    </row>
    <row r="38" spans="1:31" x14ac:dyDescent="0.25">
      <c r="A38" s="1" t="s">
        <v>180</v>
      </c>
      <c r="B38" s="1" t="s">
        <v>181</v>
      </c>
      <c r="C38" t="str">
        <f t="shared" si="18"/>
        <v>1510 35W Medium DALI</v>
      </c>
      <c r="D38" t="str">
        <f t="shared" si="23"/>
        <v>35W Medium DALI</v>
      </c>
      <c r="E38" t="str">
        <f t="shared" si="11"/>
        <v>35W DALI</v>
      </c>
      <c r="F38" t="str">
        <f t="shared" si="1"/>
        <v>35W</v>
      </c>
      <c r="G38" t="str">
        <f t="shared" si="12"/>
        <v>35W</v>
      </c>
      <c r="H38" t="str">
        <f t="shared" si="13"/>
        <v>35W</v>
      </c>
      <c r="I38" t="str">
        <f t="shared" si="17"/>
        <v>35Вт</v>
      </c>
      <c r="J38" t="str">
        <f t="shared" si="14"/>
        <v>35</v>
      </c>
      <c r="K38" t="str">
        <f t="shared" si="3"/>
        <v>35</v>
      </c>
      <c r="L38" t="str">
        <f t="shared" si="19"/>
        <v>P180052</v>
      </c>
      <c r="M38" t="str">
        <f>LOOKUP(,-SEARCH(" "&amp;Switches!$A$2:'Switches'!$A$1000&amp;" "," "&amp;TRIM(B38)&amp;" "),Switches!$A$2:'Switches'!$A$1000)</f>
        <v>Aveline</v>
      </c>
      <c r="N38">
        <f>IFERROR(LOOKUP(,-SEARCH(" "&amp;Switches!$B$2:'Switches'!$B$1000&amp;" "," "&amp;C38&amp;" "),Switches!$B$2:'Switches'!$B$1000), "")</f>
        <v>1510</v>
      </c>
      <c r="O38" t="str">
        <f>LOOKUP(,-SEARCH(" "&amp;Switches!$C$2:'Switches'!$C$1000&amp;" "," "&amp;TRIM(B38)&amp;" "),Switches!$C$2:'Switches'!$C$1000)</f>
        <v>Medium</v>
      </c>
      <c r="P38" t="str">
        <f t="shared" si="24"/>
        <v>Medium.ies</v>
      </c>
      <c r="Q38" t="s">
        <v>726</v>
      </c>
      <c r="R38">
        <f t="shared" si="20"/>
        <v>30</v>
      </c>
      <c r="S38" s="7" t="str">
        <f t="shared" si="7"/>
        <v>35</v>
      </c>
      <c r="T38">
        <v>110</v>
      </c>
      <c r="U38">
        <f t="shared" si="21"/>
        <v>3300</v>
      </c>
      <c r="V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DALI</v>
      </c>
      <c r="W38" t="str">
        <f>IFERROR(LOOKUP(,-SEARCH(" "&amp;Switches!$L$2:'Switches'!$L$1000&amp;" "," "&amp;F38&amp;" "),Switches!$L$2:'Switches'!$L$1000),"")</f>
        <v/>
      </c>
      <c r="X38" t="str">
        <f>IFERROR(LOOKUP(,-SEARCH(" "&amp;Switches!$M$2:'Switches'!$M$1000&amp;" "," "&amp;M38&amp;" "),Switches!$M$2:'Switches'!$M$1000),"")</f>
        <v/>
      </c>
      <c r="Y38" t="str">
        <f>IFERROR(LOOKUP(,-SEARCH(" "&amp;Switches!$N$2:'Switches'!$N$1000&amp;" "," "&amp;D38&amp;" "),Switches!$N$2:'Switches'!$N$1000),"")</f>
        <v/>
      </c>
      <c r="Z38">
        <v>0.05</v>
      </c>
      <c r="AA38">
        <f t="shared" si="22"/>
        <v>1.51</v>
      </c>
      <c r="AB38">
        <v>6.3E-2</v>
      </c>
      <c r="AC38">
        <v>2</v>
      </c>
      <c r="AD38">
        <v>2</v>
      </c>
      <c r="AE38">
        <v>0</v>
      </c>
    </row>
    <row r="39" spans="1:31" x14ac:dyDescent="0.25">
      <c r="A39" s="1" t="s">
        <v>111</v>
      </c>
      <c r="B39" s="1" t="s">
        <v>717</v>
      </c>
      <c r="C39" t="str">
        <f t="shared" si="18"/>
        <v>1510 35W Medium сквоз. провод</v>
      </c>
      <c r="D39" t="str">
        <f t="shared" si="23"/>
        <v>35W Medium сквоз. провод</v>
      </c>
      <c r="E39" t="str">
        <f t="shared" si="11"/>
        <v>35W сквоз. провод</v>
      </c>
      <c r="F39" t="str">
        <f t="shared" si="1"/>
        <v>35W сквоз. провод</v>
      </c>
      <c r="G39" t="str">
        <f t="shared" si="12"/>
        <v>35W</v>
      </c>
      <c r="H39" t="str">
        <f t="shared" si="13"/>
        <v>35W</v>
      </c>
      <c r="I39" t="str">
        <f t="shared" si="17"/>
        <v>35Вт</v>
      </c>
      <c r="J39" t="str">
        <f t="shared" si="14"/>
        <v>35</v>
      </c>
      <c r="K39" t="str">
        <f t="shared" si="3"/>
        <v>35</v>
      </c>
      <c r="L39" t="str">
        <f t="shared" si="19"/>
        <v>P180052</v>
      </c>
      <c r="M39" t="str">
        <f>LOOKUP(,-SEARCH(" "&amp;Switches!$A$2:'Switches'!$A$1000&amp;" "," "&amp;TRIM(B39)&amp;" "),Switches!$A$2:'Switches'!$A$1000)</f>
        <v>Aveline</v>
      </c>
      <c r="N39">
        <f>IFERROR(LOOKUP(,-SEARCH(" "&amp;Switches!$B$2:'Switches'!$B$1000&amp;" "," "&amp;C39&amp;" "),Switches!$B$2:'Switches'!$B$1000), "")</f>
        <v>1510</v>
      </c>
      <c r="O39" t="str">
        <f>LOOKUP(,-SEARCH(" "&amp;Switches!$C$2:'Switches'!$C$1000&amp;" "," "&amp;TRIM(B39)&amp;" "),Switches!$C$2:'Switches'!$C$1000)</f>
        <v>Medium</v>
      </c>
      <c r="P39" t="str">
        <f t="shared" si="24"/>
        <v>Medium.ies</v>
      </c>
      <c r="Q39" t="s">
        <v>726</v>
      </c>
      <c r="R39">
        <f t="shared" si="20"/>
        <v>30</v>
      </c>
      <c r="S39" s="7" t="str">
        <f t="shared" si="7"/>
        <v>35</v>
      </c>
      <c r="T39">
        <v>110</v>
      </c>
      <c r="U39">
        <f t="shared" si="21"/>
        <v>3300</v>
      </c>
      <c r="V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/>
      </c>
      <c r="W39" t="str">
        <f>IFERROR(LOOKUP(,-SEARCH(" "&amp;Switches!$L$2:'Switches'!$L$1000&amp;" "," "&amp;F39&amp;" "),Switches!$L$2:'Switches'!$L$1000),"")</f>
        <v/>
      </c>
      <c r="X39" t="str">
        <f>IFERROR(LOOKUP(,-SEARCH(" "&amp;Switches!$M$2:'Switches'!$M$1000&amp;" "," "&amp;M39&amp;" "),Switches!$M$2:'Switches'!$M$1000),"")</f>
        <v/>
      </c>
      <c r="Y39" t="str">
        <f>IFERROR(LOOKUP(,-SEARCH(" "&amp;Switches!$N$2:'Switches'!$N$1000&amp;" "," "&amp;D39&amp;" "),Switches!$N$2:'Switches'!$N$1000),"")</f>
        <v>сквоз. провод</v>
      </c>
      <c r="Z39">
        <v>0.05</v>
      </c>
      <c r="AA39">
        <f t="shared" si="22"/>
        <v>1.51</v>
      </c>
      <c r="AB39">
        <v>6.3E-2</v>
      </c>
      <c r="AC39">
        <v>2</v>
      </c>
      <c r="AD39">
        <v>2</v>
      </c>
      <c r="AE39">
        <v>0</v>
      </c>
    </row>
    <row r="40" spans="1:31" x14ac:dyDescent="0.25">
      <c r="A40" s="1" t="s">
        <v>37</v>
      </c>
      <c r="B40" s="1" t="s">
        <v>38</v>
      </c>
      <c r="C40" t="str">
        <f t="shared" si="18"/>
        <v>1510 Flood 35Вт</v>
      </c>
      <c r="D40" t="str">
        <f t="shared" si="23"/>
        <v>Flood 35Вт</v>
      </c>
      <c r="E40" t="str">
        <f t="shared" si="11"/>
        <v>35Вт</v>
      </c>
      <c r="F40" t="str">
        <f t="shared" si="1"/>
        <v>35Вт</v>
      </c>
      <c r="G40" t="str">
        <f t="shared" si="12"/>
        <v>35Вт</v>
      </c>
      <c r="H40" t="str">
        <f t="shared" si="13"/>
        <v>35Вт</v>
      </c>
      <c r="I40" t="str">
        <f t="shared" si="17"/>
        <v>35Вт</v>
      </c>
      <c r="J40" t="str">
        <f t="shared" si="14"/>
        <v>35</v>
      </c>
      <c r="K40" t="str">
        <f t="shared" si="3"/>
        <v>35</v>
      </c>
      <c r="L40" t="str">
        <f t="shared" si="19"/>
        <v>P180053</v>
      </c>
      <c r="M40" t="str">
        <f>LOOKUP(,-SEARCH(" "&amp;Switches!$A$2:'Switches'!$A$1000&amp;" "," "&amp;TRIM(B40)&amp;" "),Switches!$A$2:'Switches'!$A$1000)</f>
        <v>Aveline</v>
      </c>
      <c r="N40">
        <f>IFERROR(LOOKUP(,-SEARCH(" "&amp;Switches!$B$2:'Switches'!$B$1000&amp;" "," "&amp;C40&amp;" "),Switches!$B$2:'Switches'!$B$1000), "")</f>
        <v>1510</v>
      </c>
      <c r="O40" t="str">
        <f>LOOKUP(,-SEARCH(" "&amp;Switches!$C$2:'Switches'!$C$1000&amp;" "," "&amp;TRIM(B40)&amp;" "),Switches!$C$2:'Switches'!$C$1000)</f>
        <v>Flood</v>
      </c>
      <c r="P40" t="str">
        <f t="shared" si="24"/>
        <v>Flood.ies</v>
      </c>
      <c r="Q40" t="s">
        <v>726</v>
      </c>
      <c r="R40">
        <f t="shared" si="20"/>
        <v>30</v>
      </c>
      <c r="S40" s="7" t="str">
        <f t="shared" si="7"/>
        <v>35</v>
      </c>
      <c r="T40">
        <v>110</v>
      </c>
      <c r="U40">
        <f t="shared" si="21"/>
        <v>3300</v>
      </c>
      <c r="V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/>
      </c>
      <c r="W40" t="str">
        <f>IFERROR(LOOKUP(,-SEARCH(" "&amp;Switches!$L$2:'Switches'!$L$1000&amp;" "," "&amp;F40&amp;" "),Switches!$L$2:'Switches'!$L$1000),"")</f>
        <v/>
      </c>
      <c r="X40" t="str">
        <f>IFERROR(LOOKUP(,-SEARCH(" "&amp;Switches!$M$2:'Switches'!$M$1000&amp;" "," "&amp;M40&amp;" "),Switches!$M$2:'Switches'!$M$1000),"")</f>
        <v/>
      </c>
      <c r="Y40" t="str">
        <f>IFERROR(LOOKUP(,-SEARCH(" "&amp;Switches!$N$2:'Switches'!$N$1000&amp;" "," "&amp;D40&amp;" "),Switches!$N$2:'Switches'!$N$1000),"")</f>
        <v/>
      </c>
      <c r="Z40">
        <v>0.05</v>
      </c>
      <c r="AA40">
        <f t="shared" si="22"/>
        <v>1.51</v>
      </c>
      <c r="AB40">
        <v>6.3E-2</v>
      </c>
      <c r="AC40">
        <v>2</v>
      </c>
      <c r="AD40">
        <v>2</v>
      </c>
      <c r="AE40">
        <v>0</v>
      </c>
    </row>
    <row r="41" spans="1:31" x14ac:dyDescent="0.25">
      <c r="A41" s="1" t="s">
        <v>39</v>
      </c>
      <c r="B41" s="1" t="s">
        <v>40</v>
      </c>
      <c r="C41" t="str">
        <f t="shared" si="18"/>
        <v>1510 Flood 35Вт DALI</v>
      </c>
      <c r="D41" t="str">
        <f t="shared" si="23"/>
        <v>Flood 35Вт DALI</v>
      </c>
      <c r="E41" t="str">
        <f t="shared" si="11"/>
        <v>35Вт DALI</v>
      </c>
      <c r="F41" t="str">
        <f t="shared" si="1"/>
        <v>35Вт</v>
      </c>
      <c r="G41" t="str">
        <f t="shared" si="12"/>
        <v>35Вт</v>
      </c>
      <c r="H41" t="str">
        <f t="shared" si="13"/>
        <v>35Вт</v>
      </c>
      <c r="I41" t="str">
        <f t="shared" si="17"/>
        <v>35Вт</v>
      </c>
      <c r="J41" t="str">
        <f t="shared" si="14"/>
        <v>35</v>
      </c>
      <c r="K41" t="str">
        <f t="shared" si="3"/>
        <v>35</v>
      </c>
      <c r="L41" t="str">
        <f t="shared" si="19"/>
        <v>P180053</v>
      </c>
      <c r="M41" t="str">
        <f>LOOKUP(,-SEARCH(" "&amp;Switches!$A$2:'Switches'!$A$1000&amp;" "," "&amp;TRIM(B41)&amp;" "),Switches!$A$2:'Switches'!$A$1000)</f>
        <v>Aveline</v>
      </c>
      <c r="N41">
        <f>IFERROR(LOOKUP(,-SEARCH(" "&amp;Switches!$B$2:'Switches'!$B$1000&amp;" "," "&amp;C41&amp;" "),Switches!$B$2:'Switches'!$B$1000), "")</f>
        <v>1510</v>
      </c>
      <c r="O41" t="str">
        <f>LOOKUP(,-SEARCH(" "&amp;Switches!$C$2:'Switches'!$C$1000&amp;" "," "&amp;TRIM(B41)&amp;" "),Switches!$C$2:'Switches'!$C$1000)</f>
        <v>Flood</v>
      </c>
      <c r="P41" t="str">
        <f t="shared" si="24"/>
        <v>Flood.ies</v>
      </c>
      <c r="Q41" t="s">
        <v>726</v>
      </c>
      <c r="R41">
        <f t="shared" si="20"/>
        <v>30</v>
      </c>
      <c r="S41" s="7" t="str">
        <f t="shared" si="7"/>
        <v>35</v>
      </c>
      <c r="T41">
        <v>110</v>
      </c>
      <c r="U41">
        <f t="shared" si="21"/>
        <v>3300</v>
      </c>
      <c r="V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DALI</v>
      </c>
      <c r="W41" t="str">
        <f>IFERROR(LOOKUP(,-SEARCH(" "&amp;Switches!$L$2:'Switches'!$L$1000&amp;" "," "&amp;F41&amp;" "),Switches!$L$2:'Switches'!$L$1000),"")</f>
        <v/>
      </c>
      <c r="X41" t="str">
        <f>IFERROR(LOOKUP(,-SEARCH(" "&amp;Switches!$M$2:'Switches'!$M$1000&amp;" "," "&amp;M41&amp;" "),Switches!$M$2:'Switches'!$M$1000),"")</f>
        <v/>
      </c>
      <c r="Y41" t="str">
        <f>IFERROR(LOOKUP(,-SEARCH(" "&amp;Switches!$N$2:'Switches'!$N$1000&amp;" "," "&amp;D41&amp;" "),Switches!$N$2:'Switches'!$N$1000),"")</f>
        <v/>
      </c>
      <c r="Z41">
        <v>0.05</v>
      </c>
      <c r="AA41">
        <f t="shared" si="22"/>
        <v>1.51</v>
      </c>
      <c r="AB41">
        <v>6.3E-2</v>
      </c>
      <c r="AC41">
        <v>2</v>
      </c>
      <c r="AD41">
        <v>2</v>
      </c>
      <c r="AE41">
        <v>0</v>
      </c>
    </row>
    <row r="42" spans="1:31" x14ac:dyDescent="0.25">
      <c r="A42" s="1" t="s">
        <v>112</v>
      </c>
      <c r="B42" s="1" t="s">
        <v>113</v>
      </c>
      <c r="C42" t="str">
        <f t="shared" si="18"/>
        <v>1510 Flood 35Вт сквоз. провод</v>
      </c>
      <c r="D42" t="str">
        <f t="shared" si="23"/>
        <v>Flood 35Вт сквоз. провод</v>
      </c>
      <c r="E42" t="str">
        <f t="shared" si="11"/>
        <v>35Вт сквоз. провод</v>
      </c>
      <c r="F42" t="str">
        <f t="shared" si="1"/>
        <v>35Вт сквоз. провод</v>
      </c>
      <c r="G42" t="str">
        <f t="shared" si="12"/>
        <v>35Вт</v>
      </c>
      <c r="H42" t="str">
        <f t="shared" si="13"/>
        <v>35Вт</v>
      </c>
      <c r="I42" t="str">
        <f t="shared" si="17"/>
        <v>35Вт</v>
      </c>
      <c r="J42" t="str">
        <f t="shared" si="14"/>
        <v>35</v>
      </c>
      <c r="K42" t="str">
        <f t="shared" si="3"/>
        <v>35</v>
      </c>
      <c r="L42" t="str">
        <f t="shared" si="19"/>
        <v>P180053</v>
      </c>
      <c r="M42" t="str">
        <f>LOOKUP(,-SEARCH(" "&amp;Switches!$A$2:'Switches'!$A$1000&amp;" "," "&amp;TRIM(B42)&amp;" "),Switches!$A$2:'Switches'!$A$1000)</f>
        <v>Aveline</v>
      </c>
      <c r="N42">
        <f>IFERROR(LOOKUP(,-SEARCH(" "&amp;Switches!$B$2:'Switches'!$B$1000&amp;" "," "&amp;C42&amp;" "),Switches!$B$2:'Switches'!$B$1000), "")</f>
        <v>1510</v>
      </c>
      <c r="O42" t="str">
        <f>LOOKUP(,-SEARCH(" "&amp;Switches!$C$2:'Switches'!$C$1000&amp;" "," "&amp;TRIM(B42)&amp;" "),Switches!$C$2:'Switches'!$C$1000)</f>
        <v>Flood</v>
      </c>
      <c r="P42" t="str">
        <f t="shared" si="24"/>
        <v>Flood.ies</v>
      </c>
      <c r="Q42" t="s">
        <v>726</v>
      </c>
      <c r="R42">
        <f t="shared" si="20"/>
        <v>30</v>
      </c>
      <c r="S42" s="7" t="str">
        <f t="shared" si="7"/>
        <v>35</v>
      </c>
      <c r="T42">
        <v>110</v>
      </c>
      <c r="U42">
        <f t="shared" si="21"/>
        <v>3300</v>
      </c>
      <c r="V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/>
      </c>
      <c r="W42" t="str">
        <f>IFERROR(LOOKUP(,-SEARCH(" "&amp;Switches!$L$2:'Switches'!$L$1000&amp;" "," "&amp;F42&amp;" "),Switches!$L$2:'Switches'!$L$1000),"")</f>
        <v/>
      </c>
      <c r="X42" t="str">
        <f>IFERROR(LOOKUP(,-SEARCH(" "&amp;Switches!$M$2:'Switches'!$M$1000&amp;" "," "&amp;M42&amp;" "),Switches!$M$2:'Switches'!$M$1000),"")</f>
        <v/>
      </c>
      <c r="Y42" t="str">
        <f>IFERROR(LOOKUP(,-SEARCH(" "&amp;Switches!$N$2:'Switches'!$N$1000&amp;" "," "&amp;D42&amp;" "),Switches!$N$2:'Switches'!$N$1000),"")</f>
        <v>сквоз. провод</v>
      </c>
      <c r="Z42">
        <v>0.05</v>
      </c>
      <c r="AA42">
        <f t="shared" si="22"/>
        <v>1.51</v>
      </c>
      <c r="AB42">
        <v>6.3E-2</v>
      </c>
      <c r="AC42">
        <v>2</v>
      </c>
      <c r="AD42">
        <v>2</v>
      </c>
      <c r="AE42">
        <v>0</v>
      </c>
    </row>
    <row r="43" spans="1:31" x14ac:dyDescent="0.25">
      <c r="A43" s="1" t="s">
        <v>41</v>
      </c>
      <c r="B43" s="1" t="s">
        <v>42</v>
      </c>
      <c r="C43" t="str">
        <f t="shared" si="18"/>
        <v>1510 35W Elliptical</v>
      </c>
      <c r="D43" t="str">
        <f t="shared" si="23"/>
        <v>35W Elliptical</v>
      </c>
      <c r="E43" t="str">
        <f t="shared" si="11"/>
        <v>35W</v>
      </c>
      <c r="F43" t="str">
        <f t="shared" si="1"/>
        <v>35W</v>
      </c>
      <c r="G43" t="str">
        <f t="shared" si="12"/>
        <v>35W</v>
      </c>
      <c r="H43" t="str">
        <f t="shared" si="13"/>
        <v>35W</v>
      </c>
      <c r="I43" t="str">
        <f t="shared" si="17"/>
        <v>35Вт</v>
      </c>
      <c r="J43" t="str">
        <f t="shared" si="14"/>
        <v>35</v>
      </c>
      <c r="K43" t="str">
        <f t="shared" si="3"/>
        <v>35</v>
      </c>
      <c r="L43" t="str">
        <f t="shared" si="19"/>
        <v>P180054</v>
      </c>
      <c r="M43" t="str">
        <f>LOOKUP(,-SEARCH(" "&amp;Switches!$A$2:'Switches'!$A$1000&amp;" "," "&amp;TRIM(B43)&amp;" "),Switches!$A$2:'Switches'!$A$1000)</f>
        <v>Aveline</v>
      </c>
      <c r="N43">
        <f>IFERROR(LOOKUP(,-SEARCH(" "&amp;Switches!$B$2:'Switches'!$B$1000&amp;" "," "&amp;C43&amp;" "),Switches!$B$2:'Switches'!$B$1000), "")</f>
        <v>1510</v>
      </c>
      <c r="O43" t="str">
        <f>LOOKUP(,-SEARCH(" "&amp;Switches!$C$2:'Switches'!$C$1000&amp;" "," "&amp;TRIM(B43)&amp;" "),Switches!$C$2:'Switches'!$C$1000)</f>
        <v>Elliptical</v>
      </c>
      <c r="P43" t="str">
        <f t="shared" si="24"/>
        <v>Elliptical.ies</v>
      </c>
      <c r="Q43" t="s">
        <v>726</v>
      </c>
      <c r="R43">
        <f t="shared" si="20"/>
        <v>30</v>
      </c>
      <c r="S43" s="7" t="str">
        <f t="shared" si="7"/>
        <v>35</v>
      </c>
      <c r="T43">
        <v>110</v>
      </c>
      <c r="U43">
        <f t="shared" si="21"/>
        <v>3300</v>
      </c>
      <c r="V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/>
      </c>
      <c r="W43" t="str">
        <f>IFERROR(LOOKUP(,-SEARCH(" "&amp;Switches!$L$2:'Switches'!$L$1000&amp;" "," "&amp;F43&amp;" "),Switches!$L$2:'Switches'!$L$1000),"")</f>
        <v/>
      </c>
      <c r="X43" t="str">
        <f>IFERROR(LOOKUP(,-SEARCH(" "&amp;Switches!$M$2:'Switches'!$M$1000&amp;" "," "&amp;M43&amp;" "),Switches!$M$2:'Switches'!$M$1000),"")</f>
        <v/>
      </c>
      <c r="Y43" t="str">
        <f>IFERROR(LOOKUP(,-SEARCH(" "&amp;Switches!$N$2:'Switches'!$N$1000&amp;" "," "&amp;D43&amp;" "),Switches!$N$2:'Switches'!$N$1000),"")</f>
        <v/>
      </c>
      <c r="Z43">
        <v>0.05</v>
      </c>
      <c r="AA43">
        <f t="shared" si="22"/>
        <v>1.51</v>
      </c>
      <c r="AB43">
        <v>6.3E-2</v>
      </c>
      <c r="AC43">
        <v>2</v>
      </c>
      <c r="AD43">
        <v>2</v>
      </c>
      <c r="AE43">
        <v>0</v>
      </c>
    </row>
    <row r="44" spans="1:31" x14ac:dyDescent="0.25">
      <c r="A44" s="1" t="s">
        <v>43</v>
      </c>
      <c r="B44" s="1" t="s">
        <v>44</v>
      </c>
      <c r="C44" t="str">
        <f t="shared" si="18"/>
        <v>1510 35W Elliptical DALI</v>
      </c>
      <c r="D44" t="str">
        <f t="shared" si="23"/>
        <v>35W Elliptical DALI</v>
      </c>
      <c r="E44" t="str">
        <f t="shared" si="11"/>
        <v>35W DALI</v>
      </c>
      <c r="F44" t="str">
        <f t="shared" si="1"/>
        <v>35W</v>
      </c>
      <c r="G44" t="str">
        <f t="shared" si="12"/>
        <v>35W</v>
      </c>
      <c r="H44" t="str">
        <f t="shared" si="13"/>
        <v>35W</v>
      </c>
      <c r="I44" t="str">
        <f t="shared" si="17"/>
        <v>35Вт</v>
      </c>
      <c r="J44" t="str">
        <f t="shared" si="14"/>
        <v>35</v>
      </c>
      <c r="K44" t="str">
        <f t="shared" si="3"/>
        <v>35</v>
      </c>
      <c r="L44" t="str">
        <f t="shared" si="19"/>
        <v>P180054</v>
      </c>
      <c r="M44" t="str">
        <f>LOOKUP(,-SEARCH(" "&amp;Switches!$A$2:'Switches'!$A$1000&amp;" "," "&amp;TRIM(B44)&amp;" "),Switches!$A$2:'Switches'!$A$1000)</f>
        <v>Aveline</v>
      </c>
      <c r="N44">
        <f>IFERROR(LOOKUP(,-SEARCH(" "&amp;Switches!$B$2:'Switches'!$B$1000&amp;" "," "&amp;C44&amp;" "),Switches!$B$2:'Switches'!$B$1000), "")</f>
        <v>1510</v>
      </c>
      <c r="O44" t="str">
        <f>LOOKUP(,-SEARCH(" "&amp;Switches!$C$2:'Switches'!$C$1000&amp;" "," "&amp;TRIM(B44)&amp;" "),Switches!$C$2:'Switches'!$C$1000)</f>
        <v>Elliptical</v>
      </c>
      <c r="P44" t="str">
        <f t="shared" si="24"/>
        <v>Elliptical.ies</v>
      </c>
      <c r="Q44" t="s">
        <v>726</v>
      </c>
      <c r="R44">
        <f t="shared" si="20"/>
        <v>30</v>
      </c>
      <c r="S44" s="7" t="str">
        <f t="shared" si="7"/>
        <v>35</v>
      </c>
      <c r="T44">
        <v>110</v>
      </c>
      <c r="U44">
        <f t="shared" si="21"/>
        <v>3300</v>
      </c>
      <c r="V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DALI</v>
      </c>
      <c r="W44" t="str">
        <f>IFERROR(LOOKUP(,-SEARCH(" "&amp;Switches!$L$2:'Switches'!$L$1000&amp;" "," "&amp;F44&amp;" "),Switches!$L$2:'Switches'!$L$1000),"")</f>
        <v/>
      </c>
      <c r="X44" t="str">
        <f>IFERROR(LOOKUP(,-SEARCH(" "&amp;Switches!$M$2:'Switches'!$M$1000&amp;" "," "&amp;M44&amp;" "),Switches!$M$2:'Switches'!$M$1000),"")</f>
        <v/>
      </c>
      <c r="Y44" t="str">
        <f>IFERROR(LOOKUP(,-SEARCH(" "&amp;Switches!$N$2:'Switches'!$N$1000&amp;" "," "&amp;D44&amp;" "),Switches!$N$2:'Switches'!$N$1000),"")</f>
        <v/>
      </c>
      <c r="Z44">
        <v>0.05</v>
      </c>
      <c r="AA44">
        <f t="shared" si="22"/>
        <v>1.51</v>
      </c>
      <c r="AB44">
        <v>6.3E-2</v>
      </c>
      <c r="AC44">
        <v>2</v>
      </c>
      <c r="AD44">
        <v>2</v>
      </c>
      <c r="AE44">
        <v>0</v>
      </c>
    </row>
    <row r="45" spans="1:31" x14ac:dyDescent="0.25">
      <c r="A45" s="1" t="s">
        <v>114</v>
      </c>
      <c r="B45" s="1" t="s">
        <v>718</v>
      </c>
      <c r="C45" t="str">
        <f t="shared" si="18"/>
        <v>1510 35W Elliptical сквоз. провод</v>
      </c>
      <c r="D45" t="str">
        <f t="shared" si="23"/>
        <v>35W Elliptical сквоз. провод</v>
      </c>
      <c r="E45" t="str">
        <f t="shared" si="11"/>
        <v>35W сквоз. провод</v>
      </c>
      <c r="F45" t="str">
        <f t="shared" si="1"/>
        <v>35W сквоз. провод</v>
      </c>
      <c r="G45" t="str">
        <f t="shared" si="12"/>
        <v>35W</v>
      </c>
      <c r="H45" t="str">
        <f t="shared" si="13"/>
        <v>35W</v>
      </c>
      <c r="I45" t="str">
        <f t="shared" si="17"/>
        <v>35Вт</v>
      </c>
      <c r="J45" t="str">
        <f t="shared" si="14"/>
        <v>35</v>
      </c>
      <c r="K45" t="str">
        <f t="shared" si="3"/>
        <v>35</v>
      </c>
      <c r="L45" t="str">
        <f t="shared" si="19"/>
        <v>P180054</v>
      </c>
      <c r="M45" t="str">
        <f>LOOKUP(,-SEARCH(" "&amp;Switches!$A$2:'Switches'!$A$1000&amp;" "," "&amp;TRIM(B45)&amp;" "),Switches!$A$2:'Switches'!$A$1000)</f>
        <v>Aveline</v>
      </c>
      <c r="N45">
        <f>IFERROR(LOOKUP(,-SEARCH(" "&amp;Switches!$B$2:'Switches'!$B$1000&amp;" "," "&amp;C45&amp;" "),Switches!$B$2:'Switches'!$B$1000), "")</f>
        <v>1510</v>
      </c>
      <c r="O45" t="str">
        <f>LOOKUP(,-SEARCH(" "&amp;Switches!$C$2:'Switches'!$C$1000&amp;" "," "&amp;TRIM(B45)&amp;" "),Switches!$C$2:'Switches'!$C$1000)</f>
        <v>Elliptical</v>
      </c>
      <c r="P45" t="str">
        <f t="shared" si="24"/>
        <v>Elliptical.ies</v>
      </c>
      <c r="Q45" t="s">
        <v>726</v>
      </c>
      <c r="R45">
        <f t="shared" si="20"/>
        <v>30</v>
      </c>
      <c r="S45" s="7" t="str">
        <f t="shared" si="7"/>
        <v>35</v>
      </c>
      <c r="T45">
        <v>110</v>
      </c>
      <c r="U45">
        <f t="shared" si="21"/>
        <v>3300</v>
      </c>
      <c r="V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/>
      </c>
      <c r="W45" t="str">
        <f>IFERROR(LOOKUP(,-SEARCH(" "&amp;Switches!$L$2:'Switches'!$L$1000&amp;" "," "&amp;F45&amp;" "),Switches!$L$2:'Switches'!$L$1000),"")</f>
        <v/>
      </c>
      <c r="X45" t="str">
        <f>IFERROR(LOOKUP(,-SEARCH(" "&amp;Switches!$M$2:'Switches'!$M$1000&amp;" "," "&amp;M45&amp;" "),Switches!$M$2:'Switches'!$M$1000),"")</f>
        <v/>
      </c>
      <c r="Y45" t="str">
        <f>IFERROR(LOOKUP(,-SEARCH(" "&amp;Switches!$N$2:'Switches'!$N$1000&amp;" "," "&amp;D45&amp;" "),Switches!$N$2:'Switches'!$N$1000),"")</f>
        <v>сквоз. провод</v>
      </c>
      <c r="Z45">
        <v>0.05</v>
      </c>
      <c r="AA45">
        <f t="shared" si="22"/>
        <v>1.51</v>
      </c>
      <c r="AB45">
        <v>6.3E-2</v>
      </c>
      <c r="AC45">
        <v>2</v>
      </c>
      <c r="AD45">
        <v>2</v>
      </c>
      <c r="AE45">
        <v>0</v>
      </c>
    </row>
    <row r="46" spans="1:31" x14ac:dyDescent="0.25">
      <c r="A46" s="1" t="s">
        <v>45</v>
      </c>
      <c r="B46" s="1" t="s">
        <v>46</v>
      </c>
      <c r="C46" t="str">
        <f t="shared" si="18"/>
        <v>310 Spot 7Вт</v>
      </c>
      <c r="D46" t="str">
        <f t="shared" si="23"/>
        <v>Spot 7Вт</v>
      </c>
      <c r="E46" t="str">
        <f t="shared" si="11"/>
        <v>7Вт</v>
      </c>
      <c r="F46" t="str">
        <f t="shared" si="1"/>
        <v>7Вт</v>
      </c>
      <c r="G46" t="str">
        <f t="shared" si="12"/>
        <v>7Вт</v>
      </c>
      <c r="H46" t="str">
        <f t="shared" si="13"/>
        <v>7Вт</v>
      </c>
      <c r="I46" t="str">
        <f t="shared" si="17"/>
        <v>7Вт</v>
      </c>
      <c r="J46" t="str">
        <f t="shared" si="14"/>
        <v>7</v>
      </c>
      <c r="K46" t="str">
        <f t="shared" si="3"/>
        <v>7</v>
      </c>
      <c r="L46" t="str">
        <f t="shared" si="19"/>
        <v>P180160</v>
      </c>
      <c r="M46" t="str">
        <f>LOOKUP(,-SEARCH(" "&amp;Switches!$A$2:'Switches'!$A$1000&amp;" "," "&amp;TRIM(B46)&amp;" "),Switches!$A$2:'Switches'!$A$1000)</f>
        <v>Aveline</v>
      </c>
      <c r="N46">
        <f>IFERROR(LOOKUP(,-SEARCH(" "&amp;Switches!$B$2:'Switches'!$B$1000&amp;" "," "&amp;C46&amp;" "),Switches!$B$2:'Switches'!$B$1000), "")</f>
        <v>310</v>
      </c>
      <c r="O46" t="str">
        <f>LOOKUP(,-SEARCH(" "&amp;Switches!$C$2:'Switches'!$C$1000&amp;" "," "&amp;TRIM(B46)&amp;" "),Switches!$C$2:'Switches'!$C$1000)</f>
        <v>Spot</v>
      </c>
      <c r="P46" t="str">
        <f t="shared" si="24"/>
        <v>Spot.ies</v>
      </c>
      <c r="Q46" t="s">
        <v>726</v>
      </c>
      <c r="R46">
        <f t="shared" si="20"/>
        <v>6</v>
      </c>
      <c r="S46" s="7" t="str">
        <f t="shared" si="7"/>
        <v>7</v>
      </c>
      <c r="T46">
        <v>110</v>
      </c>
      <c r="U46">
        <f t="shared" si="21"/>
        <v>660</v>
      </c>
      <c r="V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/>
      </c>
      <c r="W46" t="str">
        <f>IFERROR(LOOKUP(,-SEARCH(" "&amp;Switches!$L$2:'Switches'!$L$1000&amp;" "," "&amp;F46&amp;" "),Switches!$L$2:'Switches'!$L$1000),"")</f>
        <v/>
      </c>
      <c r="X46" t="str">
        <f>IFERROR(LOOKUP(,-SEARCH(" "&amp;Switches!$M$2:'Switches'!$M$1000&amp;" "," "&amp;M46&amp;" "),Switches!$M$2:'Switches'!$M$1000),"")</f>
        <v/>
      </c>
      <c r="Y46" t="str">
        <f>IFERROR(LOOKUP(,-SEARCH(" "&amp;Switches!$N$2:'Switches'!$N$1000&amp;" "," "&amp;D46&amp;" "),Switches!$N$2:'Switches'!$N$1000),"")</f>
        <v/>
      </c>
      <c r="Z46">
        <v>0.05</v>
      </c>
      <c r="AA46">
        <f t="shared" si="22"/>
        <v>0.31</v>
      </c>
      <c r="AB46">
        <v>6.3E-2</v>
      </c>
      <c r="AC46">
        <v>2</v>
      </c>
      <c r="AD46">
        <v>2</v>
      </c>
      <c r="AE46">
        <v>0</v>
      </c>
    </row>
    <row r="47" spans="1:31" x14ac:dyDescent="0.25">
      <c r="A47" s="1" t="s">
        <v>47</v>
      </c>
      <c r="B47" s="1" t="s">
        <v>48</v>
      </c>
      <c r="C47" t="str">
        <f t="shared" si="18"/>
        <v>310 Spot 7Вт DALI</v>
      </c>
      <c r="D47" t="str">
        <f t="shared" si="23"/>
        <v>Spot 7Вт DALI</v>
      </c>
      <c r="E47" t="str">
        <f t="shared" si="11"/>
        <v>7Вт DALI</v>
      </c>
      <c r="F47" t="str">
        <f t="shared" si="1"/>
        <v>7Вт</v>
      </c>
      <c r="G47" t="str">
        <f t="shared" si="12"/>
        <v>7Вт</v>
      </c>
      <c r="H47" t="str">
        <f t="shared" si="13"/>
        <v>7Вт</v>
      </c>
      <c r="I47" t="str">
        <f t="shared" si="17"/>
        <v>7Вт</v>
      </c>
      <c r="J47" t="str">
        <f t="shared" si="14"/>
        <v>7</v>
      </c>
      <c r="K47" t="str">
        <f t="shared" si="3"/>
        <v>7</v>
      </c>
      <c r="L47" t="str">
        <f t="shared" si="19"/>
        <v>P180160</v>
      </c>
      <c r="M47" t="str">
        <f>LOOKUP(,-SEARCH(" "&amp;Switches!$A$2:'Switches'!$A$1000&amp;" "," "&amp;TRIM(B47)&amp;" "),Switches!$A$2:'Switches'!$A$1000)</f>
        <v>Aveline</v>
      </c>
      <c r="N47">
        <f>IFERROR(LOOKUP(,-SEARCH(" "&amp;Switches!$B$2:'Switches'!$B$1000&amp;" "," "&amp;C47&amp;" "),Switches!$B$2:'Switches'!$B$1000), "")</f>
        <v>310</v>
      </c>
      <c r="O47" t="str">
        <f>LOOKUP(,-SEARCH(" "&amp;Switches!$C$2:'Switches'!$C$1000&amp;" "," "&amp;TRIM(B47)&amp;" "),Switches!$C$2:'Switches'!$C$1000)</f>
        <v>Spot</v>
      </c>
      <c r="P47" t="str">
        <f t="shared" si="24"/>
        <v>Spot.ies</v>
      </c>
      <c r="Q47" t="s">
        <v>726</v>
      </c>
      <c r="R47">
        <f t="shared" si="20"/>
        <v>6</v>
      </c>
      <c r="S47" s="7" t="str">
        <f t="shared" si="7"/>
        <v>7</v>
      </c>
      <c r="T47">
        <v>110</v>
      </c>
      <c r="U47">
        <f t="shared" si="21"/>
        <v>660</v>
      </c>
      <c r="V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DALI</v>
      </c>
      <c r="W47" t="str">
        <f>IFERROR(LOOKUP(,-SEARCH(" "&amp;Switches!$L$2:'Switches'!$L$1000&amp;" "," "&amp;F47&amp;" "),Switches!$L$2:'Switches'!$L$1000),"")</f>
        <v/>
      </c>
      <c r="X47" t="str">
        <f>IFERROR(LOOKUP(,-SEARCH(" "&amp;Switches!$M$2:'Switches'!$M$1000&amp;" "," "&amp;M47&amp;" "),Switches!$M$2:'Switches'!$M$1000),"")</f>
        <v/>
      </c>
      <c r="Y47" t="str">
        <f>IFERROR(LOOKUP(,-SEARCH(" "&amp;Switches!$N$2:'Switches'!$N$1000&amp;" "," "&amp;D47&amp;" "),Switches!$N$2:'Switches'!$N$1000),"")</f>
        <v/>
      </c>
      <c r="Z47">
        <v>0.05</v>
      </c>
      <c r="AA47">
        <f t="shared" si="22"/>
        <v>0.31</v>
      </c>
      <c r="AB47">
        <v>6.3E-2</v>
      </c>
      <c r="AC47">
        <v>2</v>
      </c>
      <c r="AD47">
        <v>2</v>
      </c>
      <c r="AE47">
        <v>0</v>
      </c>
    </row>
    <row r="48" spans="1:31" x14ac:dyDescent="0.25">
      <c r="A48" s="1" t="s">
        <v>115</v>
      </c>
      <c r="B48" s="1" t="s">
        <v>723</v>
      </c>
      <c r="C48" t="str">
        <f t="shared" si="18"/>
        <v>310 Spot 7Вт сквоз. Провод</v>
      </c>
      <c r="D48" t="str">
        <f t="shared" si="23"/>
        <v>Spot 7Вт сквоз. Провод</v>
      </c>
      <c r="E48" t="str">
        <f t="shared" si="11"/>
        <v>7Вт сквоз. Провод</v>
      </c>
      <c r="F48" t="str">
        <f t="shared" si="1"/>
        <v>7Вт сквоз. Провод</v>
      </c>
      <c r="G48" t="str">
        <f t="shared" si="12"/>
        <v>7Вт</v>
      </c>
      <c r="H48" t="str">
        <f t="shared" si="13"/>
        <v>7Вт</v>
      </c>
      <c r="I48" t="str">
        <f t="shared" si="17"/>
        <v>7Вт</v>
      </c>
      <c r="J48" t="str">
        <f t="shared" si="14"/>
        <v>7</v>
      </c>
      <c r="K48" t="str">
        <f t="shared" si="3"/>
        <v>7</v>
      </c>
      <c r="L48" t="str">
        <f t="shared" si="19"/>
        <v>P180160</v>
      </c>
      <c r="M48" t="str">
        <f>LOOKUP(,-SEARCH(" "&amp;Switches!$A$2:'Switches'!$A$1000&amp;" "," "&amp;TRIM(B48)&amp;" "),Switches!$A$2:'Switches'!$A$1000)</f>
        <v>Aveline</v>
      </c>
      <c r="N48">
        <f>IFERROR(LOOKUP(,-SEARCH(" "&amp;Switches!$B$2:'Switches'!$B$1000&amp;" "," "&amp;C48&amp;" "),Switches!$B$2:'Switches'!$B$1000), "")</f>
        <v>310</v>
      </c>
      <c r="O48" t="str">
        <f>LOOKUP(,-SEARCH(" "&amp;Switches!$C$2:'Switches'!$C$1000&amp;" "," "&amp;TRIM(B48)&amp;" "),Switches!$C$2:'Switches'!$C$1000)</f>
        <v>Spot</v>
      </c>
      <c r="P48" t="str">
        <f t="shared" si="24"/>
        <v>Spot.ies</v>
      </c>
      <c r="Q48" t="s">
        <v>726</v>
      </c>
      <c r="R48">
        <f t="shared" si="20"/>
        <v>6</v>
      </c>
      <c r="S48" s="7" t="str">
        <f t="shared" si="7"/>
        <v>7</v>
      </c>
      <c r="T48">
        <v>110</v>
      </c>
      <c r="U48">
        <f t="shared" si="21"/>
        <v>660</v>
      </c>
      <c r="V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/>
      </c>
      <c r="W48" t="str">
        <f>IFERROR(LOOKUP(,-SEARCH(" "&amp;Switches!$L$2:'Switches'!$L$1000&amp;" "," "&amp;F48&amp;" "),Switches!$L$2:'Switches'!$L$1000),"")</f>
        <v/>
      </c>
      <c r="X48" t="str">
        <f>IFERROR(LOOKUP(,-SEARCH(" "&amp;Switches!$M$2:'Switches'!$M$1000&amp;" "," "&amp;M48&amp;" "),Switches!$M$2:'Switches'!$M$1000),"")</f>
        <v/>
      </c>
      <c r="Y48" t="str">
        <f>IFERROR(LOOKUP(,-SEARCH(" "&amp;Switches!$N$2:'Switches'!$N$1000&amp;" "," "&amp;D48&amp;" "),Switches!$N$2:'Switches'!$N$1000),"")</f>
        <v>сквоз. провод</v>
      </c>
      <c r="Z48">
        <v>0.05</v>
      </c>
      <c r="AA48">
        <f t="shared" si="22"/>
        <v>0.31</v>
      </c>
      <c r="AB48">
        <v>6.3E-2</v>
      </c>
      <c r="AC48">
        <v>2</v>
      </c>
      <c r="AD48">
        <v>2</v>
      </c>
      <c r="AE48">
        <v>0</v>
      </c>
    </row>
    <row r="49" spans="1:31" x14ac:dyDescent="0.25">
      <c r="A49" s="1" t="s">
        <v>49</v>
      </c>
      <c r="B49" s="1" t="s">
        <v>50</v>
      </c>
      <c r="C49" t="str">
        <f t="shared" si="18"/>
        <v>610 Spot 14Вт</v>
      </c>
      <c r="D49" t="str">
        <f t="shared" si="23"/>
        <v>Spot 14Вт</v>
      </c>
      <c r="E49" t="str">
        <f t="shared" si="11"/>
        <v>14Вт</v>
      </c>
      <c r="F49" t="str">
        <f t="shared" si="1"/>
        <v>14Вт</v>
      </c>
      <c r="G49" t="str">
        <f t="shared" si="12"/>
        <v>14Вт</v>
      </c>
      <c r="H49" t="str">
        <f t="shared" si="13"/>
        <v>14Вт</v>
      </c>
      <c r="I49" t="str">
        <f t="shared" si="17"/>
        <v>14Вт</v>
      </c>
      <c r="J49" t="str">
        <f t="shared" si="14"/>
        <v>14</v>
      </c>
      <c r="K49" t="str">
        <f t="shared" si="3"/>
        <v>14</v>
      </c>
      <c r="L49" t="str">
        <f t="shared" si="19"/>
        <v>P180161</v>
      </c>
      <c r="M49" t="str">
        <f>LOOKUP(,-SEARCH(" "&amp;Switches!$A$2:'Switches'!$A$1000&amp;" "," "&amp;TRIM(B49)&amp;" "),Switches!$A$2:'Switches'!$A$1000)</f>
        <v>Aveline</v>
      </c>
      <c r="N49">
        <f>IFERROR(LOOKUP(,-SEARCH(" "&amp;Switches!$B$2:'Switches'!$B$1000&amp;" "," "&amp;C49&amp;" "),Switches!$B$2:'Switches'!$B$1000), "")</f>
        <v>610</v>
      </c>
      <c r="O49" t="str">
        <f>LOOKUP(,-SEARCH(" "&amp;Switches!$C$2:'Switches'!$C$1000&amp;" "," "&amp;TRIM(B49)&amp;" "),Switches!$C$2:'Switches'!$C$1000)</f>
        <v>Spot</v>
      </c>
      <c r="P49" t="str">
        <f t="shared" si="24"/>
        <v>Spot.ies</v>
      </c>
      <c r="Q49" t="s">
        <v>726</v>
      </c>
      <c r="R49">
        <f t="shared" si="20"/>
        <v>12</v>
      </c>
      <c r="S49" s="7" t="str">
        <f t="shared" si="7"/>
        <v>14</v>
      </c>
      <c r="T49">
        <v>110</v>
      </c>
      <c r="U49">
        <f t="shared" si="21"/>
        <v>1320</v>
      </c>
      <c r="V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/>
      </c>
      <c r="W49" t="str">
        <f>IFERROR(LOOKUP(,-SEARCH(" "&amp;Switches!$L$2:'Switches'!$L$1000&amp;" "," "&amp;F49&amp;" "),Switches!$L$2:'Switches'!$L$1000),"")</f>
        <v/>
      </c>
      <c r="X49" t="str">
        <f>IFERROR(LOOKUP(,-SEARCH(" "&amp;Switches!$M$2:'Switches'!$M$1000&amp;" "," "&amp;M49&amp;" "),Switches!$M$2:'Switches'!$M$1000),"")</f>
        <v/>
      </c>
      <c r="Y49" t="str">
        <f>IFERROR(LOOKUP(,-SEARCH(" "&amp;Switches!$N$2:'Switches'!$N$1000&amp;" "," "&amp;D49&amp;" "),Switches!$N$2:'Switches'!$N$1000),"")</f>
        <v/>
      </c>
      <c r="Z49">
        <v>0.05</v>
      </c>
      <c r="AA49">
        <f t="shared" si="22"/>
        <v>0.61</v>
      </c>
      <c r="AB49">
        <v>6.3E-2</v>
      </c>
      <c r="AC49">
        <v>2</v>
      </c>
      <c r="AD49">
        <v>2</v>
      </c>
      <c r="AE49">
        <v>0</v>
      </c>
    </row>
    <row r="50" spans="1:31" x14ac:dyDescent="0.25">
      <c r="A50" s="1" t="s">
        <v>51</v>
      </c>
      <c r="B50" s="1" t="s">
        <v>52</v>
      </c>
      <c r="C50" t="str">
        <f t="shared" si="18"/>
        <v>610 Spot 14Вт DALI</v>
      </c>
      <c r="D50" t="str">
        <f t="shared" si="23"/>
        <v>Spot 14Вт DALI</v>
      </c>
      <c r="E50" t="str">
        <f t="shared" si="11"/>
        <v>14Вт DALI</v>
      </c>
      <c r="F50" t="str">
        <f t="shared" si="1"/>
        <v>14Вт</v>
      </c>
      <c r="G50" t="str">
        <f t="shared" si="12"/>
        <v>14Вт</v>
      </c>
      <c r="H50" t="str">
        <f t="shared" si="13"/>
        <v>14Вт</v>
      </c>
      <c r="I50" t="str">
        <f t="shared" si="17"/>
        <v>14Вт</v>
      </c>
      <c r="J50" t="str">
        <f t="shared" si="14"/>
        <v>14</v>
      </c>
      <c r="K50" t="str">
        <f t="shared" si="3"/>
        <v>14</v>
      </c>
      <c r="L50" t="str">
        <f t="shared" si="19"/>
        <v>P180161</v>
      </c>
      <c r="M50" t="str">
        <f>LOOKUP(,-SEARCH(" "&amp;Switches!$A$2:'Switches'!$A$1000&amp;" "," "&amp;TRIM(B50)&amp;" "),Switches!$A$2:'Switches'!$A$1000)</f>
        <v>Aveline</v>
      </c>
      <c r="N50">
        <f>IFERROR(LOOKUP(,-SEARCH(" "&amp;Switches!$B$2:'Switches'!$B$1000&amp;" "," "&amp;C50&amp;" "),Switches!$B$2:'Switches'!$B$1000), "")</f>
        <v>610</v>
      </c>
      <c r="O50" t="str">
        <f>LOOKUP(,-SEARCH(" "&amp;Switches!$C$2:'Switches'!$C$1000&amp;" "," "&amp;TRIM(B50)&amp;" "),Switches!$C$2:'Switches'!$C$1000)</f>
        <v>Spot</v>
      </c>
      <c r="P50" t="str">
        <f t="shared" si="24"/>
        <v>Spot.ies</v>
      </c>
      <c r="Q50" t="s">
        <v>726</v>
      </c>
      <c r="R50">
        <f t="shared" si="20"/>
        <v>12</v>
      </c>
      <c r="S50" s="7" t="str">
        <f t="shared" si="7"/>
        <v>14</v>
      </c>
      <c r="T50">
        <v>110</v>
      </c>
      <c r="U50">
        <f t="shared" si="21"/>
        <v>1320</v>
      </c>
      <c r="V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DALI</v>
      </c>
      <c r="W50" t="str">
        <f>IFERROR(LOOKUP(,-SEARCH(" "&amp;Switches!$L$2:'Switches'!$L$1000&amp;" "," "&amp;F50&amp;" "),Switches!$L$2:'Switches'!$L$1000),"")</f>
        <v/>
      </c>
      <c r="X50" t="str">
        <f>IFERROR(LOOKUP(,-SEARCH(" "&amp;Switches!$M$2:'Switches'!$M$1000&amp;" "," "&amp;M50&amp;" "),Switches!$M$2:'Switches'!$M$1000),"")</f>
        <v/>
      </c>
      <c r="Y50" t="str">
        <f>IFERROR(LOOKUP(,-SEARCH(" "&amp;Switches!$N$2:'Switches'!$N$1000&amp;" "," "&amp;D50&amp;" "),Switches!$N$2:'Switches'!$N$1000),"")</f>
        <v/>
      </c>
      <c r="Z50">
        <v>0.05</v>
      </c>
      <c r="AA50">
        <f t="shared" si="22"/>
        <v>0.61</v>
      </c>
      <c r="AB50">
        <v>6.3E-2</v>
      </c>
      <c r="AC50">
        <v>2</v>
      </c>
      <c r="AD50">
        <v>2</v>
      </c>
      <c r="AE50">
        <v>0</v>
      </c>
    </row>
    <row r="51" spans="1:31" x14ac:dyDescent="0.25">
      <c r="A51" s="1" t="s">
        <v>116</v>
      </c>
      <c r="B51" s="1" t="s">
        <v>712</v>
      </c>
      <c r="C51" t="str">
        <f t="shared" si="18"/>
        <v>610 Spot 14Вт сквоз. провод</v>
      </c>
      <c r="D51" t="str">
        <f t="shared" si="23"/>
        <v>Spot 14Вт сквоз. провод</v>
      </c>
      <c r="E51" t="str">
        <f t="shared" si="11"/>
        <v>14Вт сквоз. провод</v>
      </c>
      <c r="F51" t="str">
        <f t="shared" si="1"/>
        <v>14Вт сквоз. провод</v>
      </c>
      <c r="G51" t="str">
        <f t="shared" si="12"/>
        <v>14Вт</v>
      </c>
      <c r="H51" t="str">
        <f t="shared" si="13"/>
        <v>14Вт</v>
      </c>
      <c r="I51" t="str">
        <f t="shared" si="17"/>
        <v>14Вт</v>
      </c>
      <c r="J51" t="str">
        <f t="shared" si="14"/>
        <v>14</v>
      </c>
      <c r="K51" t="str">
        <f t="shared" si="3"/>
        <v>14</v>
      </c>
      <c r="L51" t="str">
        <f t="shared" si="19"/>
        <v>P180161</v>
      </c>
      <c r="M51" t="str">
        <f>LOOKUP(,-SEARCH(" "&amp;Switches!$A$2:'Switches'!$A$1000&amp;" "," "&amp;TRIM(B51)&amp;" "),Switches!$A$2:'Switches'!$A$1000)</f>
        <v>Aveline</v>
      </c>
      <c r="N51">
        <f>IFERROR(LOOKUP(,-SEARCH(" "&amp;Switches!$B$2:'Switches'!$B$1000&amp;" "," "&amp;C51&amp;" "),Switches!$B$2:'Switches'!$B$1000), "")</f>
        <v>610</v>
      </c>
      <c r="O51" t="str">
        <f>LOOKUP(,-SEARCH(" "&amp;Switches!$C$2:'Switches'!$C$1000&amp;" "," "&amp;TRIM(B51)&amp;" "),Switches!$C$2:'Switches'!$C$1000)</f>
        <v>Spot</v>
      </c>
      <c r="P51" t="str">
        <f t="shared" si="24"/>
        <v>Spot.ies</v>
      </c>
      <c r="Q51" t="s">
        <v>726</v>
      </c>
      <c r="R51">
        <f t="shared" si="20"/>
        <v>12</v>
      </c>
      <c r="S51" s="7" t="str">
        <f t="shared" si="7"/>
        <v>14</v>
      </c>
      <c r="T51">
        <v>110</v>
      </c>
      <c r="U51">
        <f t="shared" si="21"/>
        <v>1320</v>
      </c>
      <c r="V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/>
      </c>
      <c r="W51" t="str">
        <f>IFERROR(LOOKUP(,-SEARCH(" "&amp;Switches!$L$2:'Switches'!$L$1000&amp;" "," "&amp;F51&amp;" "),Switches!$L$2:'Switches'!$L$1000),"")</f>
        <v/>
      </c>
      <c r="X51" t="str">
        <f>IFERROR(LOOKUP(,-SEARCH(" "&amp;Switches!$M$2:'Switches'!$M$1000&amp;" "," "&amp;M51&amp;" "),Switches!$M$2:'Switches'!$M$1000),"")</f>
        <v/>
      </c>
      <c r="Y51" t="str">
        <f>IFERROR(LOOKUP(,-SEARCH(" "&amp;Switches!$N$2:'Switches'!$N$1000&amp;" "," "&amp;D51&amp;" "),Switches!$N$2:'Switches'!$N$1000),"")</f>
        <v>сквоз. провод</v>
      </c>
      <c r="Z51">
        <v>0.05</v>
      </c>
      <c r="AA51">
        <f t="shared" si="22"/>
        <v>0.61</v>
      </c>
      <c r="AB51">
        <v>6.3E-2</v>
      </c>
      <c r="AC51">
        <v>2</v>
      </c>
      <c r="AD51">
        <v>2</v>
      </c>
      <c r="AE51">
        <v>0</v>
      </c>
    </row>
    <row r="52" spans="1:31" x14ac:dyDescent="0.25">
      <c r="A52" s="1" t="s">
        <v>53</v>
      </c>
      <c r="B52" s="1" t="s">
        <v>54</v>
      </c>
      <c r="C52" t="str">
        <f t="shared" si="18"/>
        <v>910 Spot 21Вт</v>
      </c>
      <c r="D52" t="str">
        <f t="shared" si="23"/>
        <v>Spot 21Вт</v>
      </c>
      <c r="E52" t="str">
        <f t="shared" si="11"/>
        <v>21Вт</v>
      </c>
      <c r="F52" t="str">
        <f t="shared" si="1"/>
        <v>21Вт</v>
      </c>
      <c r="G52" t="str">
        <f t="shared" si="12"/>
        <v>21Вт</v>
      </c>
      <c r="H52" t="str">
        <f t="shared" si="13"/>
        <v>21Вт</v>
      </c>
      <c r="I52" t="str">
        <f t="shared" si="17"/>
        <v>21Вт</v>
      </c>
      <c r="J52" t="str">
        <f t="shared" si="14"/>
        <v>21</v>
      </c>
      <c r="K52" t="str">
        <f t="shared" si="3"/>
        <v>21</v>
      </c>
      <c r="L52" t="str">
        <f t="shared" si="19"/>
        <v>P180162</v>
      </c>
      <c r="M52" t="str">
        <f>LOOKUP(,-SEARCH(" "&amp;Switches!$A$2:'Switches'!$A$1000&amp;" "," "&amp;TRIM(B52)&amp;" "),Switches!$A$2:'Switches'!$A$1000)</f>
        <v>Aveline</v>
      </c>
      <c r="N52">
        <f>IFERROR(LOOKUP(,-SEARCH(" "&amp;Switches!$B$2:'Switches'!$B$1000&amp;" "," "&amp;C52&amp;" "),Switches!$B$2:'Switches'!$B$1000), "")</f>
        <v>910</v>
      </c>
      <c r="O52" t="str">
        <f>LOOKUP(,-SEARCH(" "&amp;Switches!$C$2:'Switches'!$C$1000&amp;" "," "&amp;TRIM(B52)&amp;" "),Switches!$C$2:'Switches'!$C$1000)</f>
        <v>Spot</v>
      </c>
      <c r="P52" t="str">
        <f t="shared" si="24"/>
        <v>Spot.ies</v>
      </c>
      <c r="Q52" t="s">
        <v>726</v>
      </c>
      <c r="R52">
        <f t="shared" si="20"/>
        <v>18</v>
      </c>
      <c r="S52" s="7" t="str">
        <f t="shared" si="7"/>
        <v>21</v>
      </c>
      <c r="T52">
        <v>110</v>
      </c>
      <c r="U52">
        <f t="shared" si="21"/>
        <v>1980</v>
      </c>
      <c r="V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/>
      </c>
      <c r="W52" t="str">
        <f>IFERROR(LOOKUP(,-SEARCH(" "&amp;Switches!$L$2:'Switches'!$L$1000&amp;" "," "&amp;F52&amp;" "),Switches!$L$2:'Switches'!$L$1000),"")</f>
        <v/>
      </c>
      <c r="X52" t="str">
        <f>IFERROR(LOOKUP(,-SEARCH(" "&amp;Switches!$M$2:'Switches'!$M$1000&amp;" "," "&amp;M52&amp;" "),Switches!$M$2:'Switches'!$M$1000),"")</f>
        <v/>
      </c>
      <c r="Y52" t="str">
        <f>IFERROR(LOOKUP(,-SEARCH(" "&amp;Switches!$N$2:'Switches'!$N$1000&amp;" "," "&amp;D52&amp;" "),Switches!$N$2:'Switches'!$N$1000),"")</f>
        <v/>
      </c>
      <c r="Z52">
        <v>0.05</v>
      </c>
      <c r="AA52">
        <f t="shared" si="22"/>
        <v>0.91</v>
      </c>
      <c r="AB52">
        <v>6.3E-2</v>
      </c>
      <c r="AC52">
        <v>2</v>
      </c>
      <c r="AD52">
        <v>2</v>
      </c>
      <c r="AE52">
        <v>0</v>
      </c>
    </row>
    <row r="53" spans="1:31" x14ac:dyDescent="0.25">
      <c r="A53" s="1" t="s">
        <v>55</v>
      </c>
      <c r="B53" s="1" t="s">
        <v>56</v>
      </c>
      <c r="C53" t="str">
        <f t="shared" si="18"/>
        <v>910 Spot 21Вт DALI</v>
      </c>
      <c r="D53" t="str">
        <f t="shared" si="23"/>
        <v>Spot 21Вт DALI</v>
      </c>
      <c r="E53" t="str">
        <f t="shared" si="11"/>
        <v>21Вт DALI</v>
      </c>
      <c r="F53" t="str">
        <f t="shared" si="1"/>
        <v>21Вт</v>
      </c>
      <c r="G53" t="str">
        <f t="shared" si="12"/>
        <v>21Вт</v>
      </c>
      <c r="H53" t="str">
        <f t="shared" si="13"/>
        <v>21Вт</v>
      </c>
      <c r="I53" t="str">
        <f t="shared" si="17"/>
        <v>21Вт</v>
      </c>
      <c r="J53" t="str">
        <f t="shared" si="14"/>
        <v>21</v>
      </c>
      <c r="K53" t="str">
        <f t="shared" si="3"/>
        <v>21</v>
      </c>
      <c r="L53" t="str">
        <f t="shared" si="19"/>
        <v>P180162</v>
      </c>
      <c r="M53" t="str">
        <f>LOOKUP(,-SEARCH(" "&amp;Switches!$A$2:'Switches'!$A$1000&amp;" "," "&amp;TRIM(B53)&amp;" "),Switches!$A$2:'Switches'!$A$1000)</f>
        <v>Aveline</v>
      </c>
      <c r="N53">
        <f>IFERROR(LOOKUP(,-SEARCH(" "&amp;Switches!$B$2:'Switches'!$B$1000&amp;" "," "&amp;C53&amp;" "),Switches!$B$2:'Switches'!$B$1000), "")</f>
        <v>910</v>
      </c>
      <c r="O53" t="str">
        <f>LOOKUP(,-SEARCH(" "&amp;Switches!$C$2:'Switches'!$C$1000&amp;" "," "&amp;TRIM(B53)&amp;" "),Switches!$C$2:'Switches'!$C$1000)</f>
        <v>Spot</v>
      </c>
      <c r="P53" t="str">
        <f t="shared" si="24"/>
        <v>Spot.ies</v>
      </c>
      <c r="Q53" t="s">
        <v>726</v>
      </c>
      <c r="R53">
        <f t="shared" si="20"/>
        <v>18</v>
      </c>
      <c r="S53" s="7" t="str">
        <f t="shared" si="7"/>
        <v>21</v>
      </c>
      <c r="T53">
        <v>110</v>
      </c>
      <c r="U53">
        <f t="shared" si="21"/>
        <v>1980</v>
      </c>
      <c r="V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DALI</v>
      </c>
      <c r="W53" t="str">
        <f>IFERROR(LOOKUP(,-SEARCH(" "&amp;Switches!$L$2:'Switches'!$L$1000&amp;" "," "&amp;F53&amp;" "),Switches!$L$2:'Switches'!$L$1000),"")</f>
        <v/>
      </c>
      <c r="X53" t="str">
        <f>IFERROR(LOOKUP(,-SEARCH(" "&amp;Switches!$M$2:'Switches'!$M$1000&amp;" "," "&amp;M53&amp;" "),Switches!$M$2:'Switches'!$M$1000),"")</f>
        <v/>
      </c>
      <c r="Y53" t="str">
        <f>IFERROR(LOOKUP(,-SEARCH(" "&amp;Switches!$N$2:'Switches'!$N$1000&amp;" "," "&amp;D53&amp;" "),Switches!$N$2:'Switches'!$N$1000),"")</f>
        <v/>
      </c>
      <c r="Z53">
        <v>0.05</v>
      </c>
      <c r="AA53">
        <f t="shared" si="22"/>
        <v>0.91</v>
      </c>
      <c r="AB53">
        <v>6.3E-2</v>
      </c>
      <c r="AC53">
        <v>2</v>
      </c>
      <c r="AD53">
        <v>2</v>
      </c>
      <c r="AE53">
        <v>0</v>
      </c>
    </row>
    <row r="54" spans="1:31" x14ac:dyDescent="0.25">
      <c r="A54" s="1" t="s">
        <v>117</v>
      </c>
      <c r="B54" s="1" t="s">
        <v>719</v>
      </c>
      <c r="C54" t="str">
        <f t="shared" si="18"/>
        <v>910 Spot 21Вт сквоз. провод</v>
      </c>
      <c r="D54" t="str">
        <f t="shared" si="23"/>
        <v>Spot 21Вт сквоз. провод</v>
      </c>
      <c r="E54" t="str">
        <f t="shared" si="11"/>
        <v>21Вт сквоз. провод</v>
      </c>
      <c r="F54" t="str">
        <f t="shared" si="1"/>
        <v>21Вт сквоз. провод</v>
      </c>
      <c r="G54" t="str">
        <f t="shared" si="12"/>
        <v>21Вт</v>
      </c>
      <c r="H54" t="str">
        <f t="shared" si="13"/>
        <v>21Вт</v>
      </c>
      <c r="I54" t="str">
        <f t="shared" si="17"/>
        <v>21Вт</v>
      </c>
      <c r="J54" t="str">
        <f t="shared" si="14"/>
        <v>21</v>
      </c>
      <c r="K54" t="str">
        <f t="shared" si="3"/>
        <v>21</v>
      </c>
      <c r="L54" t="str">
        <f t="shared" si="19"/>
        <v>P180162</v>
      </c>
      <c r="M54" t="str">
        <f>LOOKUP(,-SEARCH(" "&amp;Switches!$A$2:'Switches'!$A$1000&amp;" "," "&amp;TRIM(B54)&amp;" "),Switches!$A$2:'Switches'!$A$1000)</f>
        <v>Aveline</v>
      </c>
      <c r="N54">
        <f>IFERROR(LOOKUP(,-SEARCH(" "&amp;Switches!$B$2:'Switches'!$B$1000&amp;" "," "&amp;C54&amp;" "),Switches!$B$2:'Switches'!$B$1000), "")</f>
        <v>910</v>
      </c>
      <c r="O54" t="str">
        <f>LOOKUP(,-SEARCH(" "&amp;Switches!$C$2:'Switches'!$C$1000&amp;" "," "&amp;TRIM(B54)&amp;" "),Switches!$C$2:'Switches'!$C$1000)</f>
        <v>Spot</v>
      </c>
      <c r="P54" t="str">
        <f t="shared" si="24"/>
        <v>Spot.ies</v>
      </c>
      <c r="Q54" t="s">
        <v>726</v>
      </c>
      <c r="R54">
        <f t="shared" si="20"/>
        <v>18</v>
      </c>
      <c r="S54" s="7" t="str">
        <f t="shared" si="7"/>
        <v>21</v>
      </c>
      <c r="T54">
        <v>110</v>
      </c>
      <c r="U54">
        <f t="shared" si="21"/>
        <v>1980</v>
      </c>
      <c r="V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/>
      </c>
      <c r="W54" t="str">
        <f>IFERROR(LOOKUP(,-SEARCH(" "&amp;Switches!$L$2:'Switches'!$L$1000&amp;" "," "&amp;F54&amp;" "),Switches!$L$2:'Switches'!$L$1000),"")</f>
        <v/>
      </c>
      <c r="X54" t="str">
        <f>IFERROR(LOOKUP(,-SEARCH(" "&amp;Switches!$M$2:'Switches'!$M$1000&amp;" "," "&amp;M54&amp;" "),Switches!$M$2:'Switches'!$M$1000),"")</f>
        <v/>
      </c>
      <c r="Y54" t="str">
        <f>IFERROR(LOOKUP(,-SEARCH(" "&amp;Switches!$N$2:'Switches'!$N$1000&amp;" "," "&amp;D54&amp;" "),Switches!$N$2:'Switches'!$N$1000),"")</f>
        <v>сквоз. провод</v>
      </c>
      <c r="Z54">
        <v>0.05</v>
      </c>
      <c r="AA54">
        <f t="shared" si="22"/>
        <v>0.91</v>
      </c>
      <c r="AB54">
        <v>6.3E-2</v>
      </c>
      <c r="AC54">
        <v>2</v>
      </c>
      <c r="AD54">
        <v>2</v>
      </c>
      <c r="AE54">
        <v>0</v>
      </c>
    </row>
    <row r="55" spans="1:31" x14ac:dyDescent="0.25">
      <c r="A55" s="1" t="s">
        <v>57</v>
      </c>
      <c r="B55" s="1" t="s">
        <v>58</v>
      </c>
      <c r="C55" t="str">
        <f t="shared" si="18"/>
        <v>1210 Spot 28Вт</v>
      </c>
      <c r="D55" t="str">
        <f t="shared" si="23"/>
        <v>Spot 28Вт</v>
      </c>
      <c r="E55" t="str">
        <f t="shared" si="11"/>
        <v>28Вт</v>
      </c>
      <c r="F55" t="str">
        <f t="shared" si="1"/>
        <v>28Вт</v>
      </c>
      <c r="G55" t="str">
        <f t="shared" si="12"/>
        <v>28Вт</v>
      </c>
      <c r="H55" t="str">
        <f t="shared" si="13"/>
        <v>28Вт</v>
      </c>
      <c r="I55" t="str">
        <f t="shared" si="17"/>
        <v>28Вт</v>
      </c>
      <c r="J55" t="str">
        <f t="shared" si="14"/>
        <v>28</v>
      </c>
      <c r="K55" t="str">
        <f t="shared" si="3"/>
        <v>28</v>
      </c>
      <c r="L55" t="str">
        <f t="shared" si="19"/>
        <v>P180163</v>
      </c>
      <c r="M55" t="str">
        <f>LOOKUP(,-SEARCH(" "&amp;Switches!$A$2:'Switches'!$A$1000&amp;" "," "&amp;TRIM(B55)&amp;" "),Switches!$A$2:'Switches'!$A$1000)</f>
        <v>Aveline</v>
      </c>
      <c r="N55">
        <f>IFERROR(LOOKUP(,-SEARCH(" "&amp;Switches!$B$2:'Switches'!$B$1000&amp;" "," "&amp;C55&amp;" "),Switches!$B$2:'Switches'!$B$1000), "")</f>
        <v>1210</v>
      </c>
      <c r="O55" t="str">
        <f>LOOKUP(,-SEARCH(" "&amp;Switches!$C$2:'Switches'!$C$1000&amp;" "," "&amp;TRIM(B55)&amp;" "),Switches!$C$2:'Switches'!$C$1000)</f>
        <v>Spot</v>
      </c>
      <c r="P55" t="str">
        <f t="shared" si="24"/>
        <v>Spot.ies</v>
      </c>
      <c r="Q55" t="s">
        <v>726</v>
      </c>
      <c r="R55">
        <f t="shared" si="20"/>
        <v>24</v>
      </c>
      <c r="S55" s="7" t="str">
        <f t="shared" si="7"/>
        <v>28</v>
      </c>
      <c r="T55">
        <v>110</v>
      </c>
      <c r="U55">
        <f t="shared" si="21"/>
        <v>2640</v>
      </c>
      <c r="V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/>
      </c>
      <c r="W55" t="str">
        <f>IFERROR(LOOKUP(,-SEARCH(" "&amp;Switches!$L$2:'Switches'!$L$1000&amp;" "," "&amp;F55&amp;" "),Switches!$L$2:'Switches'!$L$1000),"")</f>
        <v/>
      </c>
      <c r="X55" t="str">
        <f>IFERROR(LOOKUP(,-SEARCH(" "&amp;Switches!$M$2:'Switches'!$M$1000&amp;" "," "&amp;M55&amp;" "),Switches!$M$2:'Switches'!$M$1000),"")</f>
        <v/>
      </c>
      <c r="Y55" t="str">
        <f>IFERROR(LOOKUP(,-SEARCH(" "&amp;Switches!$N$2:'Switches'!$N$1000&amp;" "," "&amp;D55&amp;" "),Switches!$N$2:'Switches'!$N$1000),"")</f>
        <v/>
      </c>
      <c r="Z55">
        <v>0.05</v>
      </c>
      <c r="AA55">
        <f t="shared" si="22"/>
        <v>1.21</v>
      </c>
      <c r="AB55">
        <v>6.3E-2</v>
      </c>
      <c r="AC55">
        <v>2</v>
      </c>
      <c r="AD55">
        <v>2</v>
      </c>
      <c r="AE55">
        <v>0</v>
      </c>
    </row>
    <row r="56" spans="1:31" x14ac:dyDescent="0.25">
      <c r="A56" s="1" t="s">
        <v>59</v>
      </c>
      <c r="B56" s="1" t="s">
        <v>60</v>
      </c>
      <c r="C56" t="str">
        <f t="shared" si="18"/>
        <v>1210 Spot 28Вт DALI</v>
      </c>
      <c r="D56" t="str">
        <f t="shared" si="23"/>
        <v>Spot 28Вт DALI</v>
      </c>
      <c r="E56" t="str">
        <f t="shared" si="11"/>
        <v>28Вт DALI</v>
      </c>
      <c r="F56" t="str">
        <f t="shared" si="1"/>
        <v>28Вт</v>
      </c>
      <c r="G56" t="str">
        <f t="shared" si="12"/>
        <v>28Вт</v>
      </c>
      <c r="H56" t="str">
        <f t="shared" si="13"/>
        <v>28Вт</v>
      </c>
      <c r="I56" t="str">
        <f t="shared" si="17"/>
        <v>28Вт</v>
      </c>
      <c r="J56" t="str">
        <f t="shared" si="14"/>
        <v>28</v>
      </c>
      <c r="K56" t="str">
        <f t="shared" si="3"/>
        <v>28</v>
      </c>
      <c r="L56" t="str">
        <f t="shared" si="19"/>
        <v>P180163</v>
      </c>
      <c r="M56" t="str">
        <f>LOOKUP(,-SEARCH(" "&amp;Switches!$A$2:'Switches'!$A$1000&amp;" "," "&amp;TRIM(B56)&amp;" "),Switches!$A$2:'Switches'!$A$1000)</f>
        <v>Aveline</v>
      </c>
      <c r="N56">
        <f>IFERROR(LOOKUP(,-SEARCH(" "&amp;Switches!$B$2:'Switches'!$B$1000&amp;" "," "&amp;C56&amp;" "),Switches!$B$2:'Switches'!$B$1000), "")</f>
        <v>1210</v>
      </c>
      <c r="O56" t="str">
        <f>LOOKUP(,-SEARCH(" "&amp;Switches!$C$2:'Switches'!$C$1000&amp;" "," "&amp;TRIM(B56)&amp;" "),Switches!$C$2:'Switches'!$C$1000)</f>
        <v>Spot</v>
      </c>
      <c r="P56" t="str">
        <f t="shared" si="24"/>
        <v>Spot.ies</v>
      </c>
      <c r="Q56" t="s">
        <v>726</v>
      </c>
      <c r="R56">
        <f t="shared" si="20"/>
        <v>24</v>
      </c>
      <c r="S56" s="7" t="str">
        <f t="shared" si="7"/>
        <v>28</v>
      </c>
      <c r="T56">
        <v>110</v>
      </c>
      <c r="U56">
        <f t="shared" si="21"/>
        <v>2640</v>
      </c>
      <c r="V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DALI</v>
      </c>
      <c r="W56" t="str">
        <f>IFERROR(LOOKUP(,-SEARCH(" "&amp;Switches!$L$2:'Switches'!$L$1000&amp;" "," "&amp;F56&amp;" "),Switches!$L$2:'Switches'!$L$1000),"")</f>
        <v/>
      </c>
      <c r="X56" t="str">
        <f>IFERROR(LOOKUP(,-SEARCH(" "&amp;Switches!$M$2:'Switches'!$M$1000&amp;" "," "&amp;M56&amp;" "),Switches!$M$2:'Switches'!$M$1000),"")</f>
        <v/>
      </c>
      <c r="Y56" t="str">
        <f>IFERROR(LOOKUP(,-SEARCH(" "&amp;Switches!$N$2:'Switches'!$N$1000&amp;" "," "&amp;D56&amp;" "),Switches!$N$2:'Switches'!$N$1000),"")</f>
        <v/>
      </c>
      <c r="Z56">
        <v>0.05</v>
      </c>
      <c r="AA56">
        <f t="shared" si="22"/>
        <v>1.21</v>
      </c>
      <c r="AB56">
        <v>6.3E-2</v>
      </c>
      <c r="AC56">
        <v>2</v>
      </c>
      <c r="AD56">
        <v>2</v>
      </c>
      <c r="AE56">
        <v>0</v>
      </c>
    </row>
    <row r="57" spans="1:31" x14ac:dyDescent="0.25">
      <c r="A57" s="1" t="s">
        <v>118</v>
      </c>
      <c r="B57" s="1" t="s">
        <v>720</v>
      </c>
      <c r="C57" t="str">
        <f t="shared" si="18"/>
        <v>1210 Spot 28Вт сквоз. провод</v>
      </c>
      <c r="D57" t="str">
        <f t="shared" si="23"/>
        <v>Spot 28Вт сквоз. провод</v>
      </c>
      <c r="E57" t="str">
        <f t="shared" si="11"/>
        <v>28Вт сквоз. провод</v>
      </c>
      <c r="F57" t="str">
        <f t="shared" si="1"/>
        <v>28Вт сквоз. провод</v>
      </c>
      <c r="G57" t="str">
        <f t="shared" si="12"/>
        <v>28Вт</v>
      </c>
      <c r="H57" t="str">
        <f t="shared" si="13"/>
        <v>28Вт</v>
      </c>
      <c r="I57" t="str">
        <f t="shared" si="17"/>
        <v>28Вт</v>
      </c>
      <c r="J57" t="str">
        <f t="shared" si="14"/>
        <v>28</v>
      </c>
      <c r="K57" t="str">
        <f t="shared" si="3"/>
        <v>28</v>
      </c>
      <c r="L57" t="str">
        <f t="shared" si="19"/>
        <v>P180163</v>
      </c>
      <c r="M57" t="str">
        <f>LOOKUP(,-SEARCH(" "&amp;Switches!$A$2:'Switches'!$A$1000&amp;" "," "&amp;TRIM(B57)&amp;" "),Switches!$A$2:'Switches'!$A$1000)</f>
        <v>Aveline</v>
      </c>
      <c r="N57">
        <f>IFERROR(LOOKUP(,-SEARCH(" "&amp;Switches!$B$2:'Switches'!$B$1000&amp;" "," "&amp;C57&amp;" "),Switches!$B$2:'Switches'!$B$1000), "")</f>
        <v>1210</v>
      </c>
      <c r="O57" t="str">
        <f>LOOKUP(,-SEARCH(" "&amp;Switches!$C$2:'Switches'!$C$1000&amp;" "," "&amp;TRIM(B57)&amp;" "),Switches!$C$2:'Switches'!$C$1000)</f>
        <v>Spot</v>
      </c>
      <c r="P57" t="str">
        <f t="shared" si="24"/>
        <v>Spot.ies</v>
      </c>
      <c r="Q57" t="s">
        <v>726</v>
      </c>
      <c r="R57">
        <f t="shared" si="20"/>
        <v>24</v>
      </c>
      <c r="S57" s="7" t="str">
        <f t="shared" si="7"/>
        <v>28</v>
      </c>
      <c r="T57">
        <v>110</v>
      </c>
      <c r="U57">
        <f t="shared" si="21"/>
        <v>2640</v>
      </c>
      <c r="V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/>
      </c>
      <c r="W57" t="str">
        <f>IFERROR(LOOKUP(,-SEARCH(" "&amp;Switches!$L$2:'Switches'!$L$1000&amp;" "," "&amp;F57&amp;" "),Switches!$L$2:'Switches'!$L$1000),"")</f>
        <v/>
      </c>
      <c r="X57" t="str">
        <f>IFERROR(LOOKUP(,-SEARCH(" "&amp;Switches!$M$2:'Switches'!$M$1000&amp;" "," "&amp;M57&amp;" "),Switches!$M$2:'Switches'!$M$1000),"")</f>
        <v/>
      </c>
      <c r="Y57" t="str">
        <f>IFERROR(LOOKUP(,-SEARCH(" "&amp;Switches!$N$2:'Switches'!$N$1000&amp;" "," "&amp;D57&amp;" "),Switches!$N$2:'Switches'!$N$1000),"")</f>
        <v>сквоз. провод</v>
      </c>
      <c r="Z57">
        <v>0.05</v>
      </c>
      <c r="AA57">
        <f t="shared" si="22"/>
        <v>1.21</v>
      </c>
      <c r="AB57">
        <v>6.3E-2</v>
      </c>
      <c r="AC57">
        <v>2</v>
      </c>
      <c r="AD57">
        <v>2</v>
      </c>
      <c r="AE57">
        <v>0</v>
      </c>
    </row>
    <row r="58" spans="1:31" x14ac:dyDescent="0.25">
      <c r="A58" s="1" t="s">
        <v>61</v>
      </c>
      <c r="B58" s="1" t="s">
        <v>62</v>
      </c>
      <c r="C58" t="str">
        <f t="shared" si="18"/>
        <v>1510 Spot 35Вт</v>
      </c>
      <c r="D58" t="str">
        <f t="shared" si="23"/>
        <v>Spot 35Вт</v>
      </c>
      <c r="E58" t="str">
        <f t="shared" si="11"/>
        <v>35Вт</v>
      </c>
      <c r="F58" t="str">
        <f t="shared" si="1"/>
        <v>35Вт</v>
      </c>
      <c r="G58" t="str">
        <f t="shared" si="12"/>
        <v>35Вт</v>
      </c>
      <c r="H58" t="str">
        <f t="shared" si="13"/>
        <v>35Вт</v>
      </c>
      <c r="I58" t="str">
        <f t="shared" si="17"/>
        <v>35Вт</v>
      </c>
      <c r="J58" t="str">
        <f t="shared" si="14"/>
        <v>35</v>
      </c>
      <c r="K58" t="str">
        <f t="shared" si="3"/>
        <v>35</v>
      </c>
      <c r="L58" t="str">
        <f t="shared" si="19"/>
        <v>P180164</v>
      </c>
      <c r="M58" t="str">
        <f>LOOKUP(,-SEARCH(" "&amp;Switches!$A$2:'Switches'!$A$1000&amp;" "," "&amp;TRIM(B58)&amp;" "),Switches!$A$2:'Switches'!$A$1000)</f>
        <v>Aveline</v>
      </c>
      <c r="N58">
        <f>IFERROR(LOOKUP(,-SEARCH(" "&amp;Switches!$B$2:'Switches'!$B$1000&amp;" "," "&amp;C58&amp;" "),Switches!$B$2:'Switches'!$B$1000), "")</f>
        <v>1510</v>
      </c>
      <c r="O58" t="str">
        <f>LOOKUP(,-SEARCH(" "&amp;Switches!$C$2:'Switches'!$C$1000&amp;" "," "&amp;TRIM(B58)&amp;" "),Switches!$C$2:'Switches'!$C$1000)</f>
        <v>Spot</v>
      </c>
      <c r="P58" t="str">
        <f t="shared" si="24"/>
        <v>Spot.ies</v>
      </c>
      <c r="Q58" t="s">
        <v>726</v>
      </c>
      <c r="R58">
        <f t="shared" si="20"/>
        <v>30</v>
      </c>
      <c r="S58" s="7" t="str">
        <f t="shared" si="7"/>
        <v>35</v>
      </c>
      <c r="T58">
        <v>110</v>
      </c>
      <c r="U58">
        <f t="shared" si="21"/>
        <v>3300</v>
      </c>
      <c r="V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/>
      </c>
      <c r="W58" t="str">
        <f>IFERROR(LOOKUP(,-SEARCH(" "&amp;Switches!$L$2:'Switches'!$L$1000&amp;" "," "&amp;F58&amp;" "),Switches!$L$2:'Switches'!$L$1000),"")</f>
        <v/>
      </c>
      <c r="X58" t="str">
        <f>IFERROR(LOOKUP(,-SEARCH(" "&amp;Switches!$M$2:'Switches'!$M$1000&amp;" "," "&amp;M58&amp;" "),Switches!$M$2:'Switches'!$M$1000),"")</f>
        <v/>
      </c>
      <c r="Y58" t="str">
        <f>IFERROR(LOOKUP(,-SEARCH(" "&amp;Switches!$N$2:'Switches'!$N$1000&amp;" "," "&amp;D58&amp;" "),Switches!$N$2:'Switches'!$N$1000),"")</f>
        <v/>
      </c>
      <c r="Z58">
        <v>0.05</v>
      </c>
      <c r="AA58">
        <f t="shared" si="22"/>
        <v>1.51</v>
      </c>
      <c r="AB58">
        <v>6.3E-2</v>
      </c>
      <c r="AC58">
        <v>2</v>
      </c>
      <c r="AD58">
        <v>2</v>
      </c>
      <c r="AE58">
        <v>0</v>
      </c>
    </row>
    <row r="59" spans="1:31" x14ac:dyDescent="0.25">
      <c r="A59" s="1" t="s">
        <v>63</v>
      </c>
      <c r="B59" s="1" t="s">
        <v>64</v>
      </c>
      <c r="C59" t="str">
        <f t="shared" si="18"/>
        <v>1510 Spot 35Вт DALI</v>
      </c>
      <c r="D59" t="str">
        <f t="shared" si="23"/>
        <v>Spot 35Вт DALI</v>
      </c>
      <c r="E59" t="str">
        <f t="shared" si="11"/>
        <v>35Вт DALI</v>
      </c>
      <c r="F59" t="str">
        <f t="shared" si="1"/>
        <v>35Вт</v>
      </c>
      <c r="G59" t="str">
        <f t="shared" si="12"/>
        <v>35Вт</v>
      </c>
      <c r="H59" t="str">
        <f t="shared" si="13"/>
        <v>35Вт</v>
      </c>
      <c r="I59" t="str">
        <f t="shared" si="17"/>
        <v>35Вт</v>
      </c>
      <c r="J59" t="str">
        <f t="shared" si="14"/>
        <v>35</v>
      </c>
      <c r="K59" t="str">
        <f t="shared" si="3"/>
        <v>35</v>
      </c>
      <c r="L59" t="str">
        <f t="shared" si="19"/>
        <v>P180164</v>
      </c>
      <c r="M59" t="str">
        <f>LOOKUP(,-SEARCH(" "&amp;Switches!$A$2:'Switches'!$A$1000&amp;" "," "&amp;TRIM(B59)&amp;" "),Switches!$A$2:'Switches'!$A$1000)</f>
        <v>Aveline</v>
      </c>
      <c r="N59">
        <f>IFERROR(LOOKUP(,-SEARCH(" "&amp;Switches!$B$2:'Switches'!$B$1000&amp;" "," "&amp;C59&amp;" "),Switches!$B$2:'Switches'!$B$1000), "")</f>
        <v>1510</v>
      </c>
      <c r="O59" t="str">
        <f>LOOKUP(,-SEARCH(" "&amp;Switches!$C$2:'Switches'!$C$1000&amp;" "," "&amp;TRIM(B59)&amp;" "),Switches!$C$2:'Switches'!$C$1000)</f>
        <v>Spot</v>
      </c>
      <c r="P59" t="str">
        <f t="shared" si="24"/>
        <v>Spot.ies</v>
      </c>
      <c r="Q59" t="s">
        <v>726</v>
      </c>
      <c r="R59">
        <f t="shared" si="20"/>
        <v>30</v>
      </c>
      <c r="S59" s="7" t="str">
        <f t="shared" si="7"/>
        <v>35</v>
      </c>
      <c r="T59">
        <v>110</v>
      </c>
      <c r="U59">
        <f t="shared" si="21"/>
        <v>3300</v>
      </c>
      <c r="V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DALI</v>
      </c>
      <c r="W59" t="str">
        <f>IFERROR(LOOKUP(,-SEARCH(" "&amp;Switches!$L$2:'Switches'!$L$1000&amp;" "," "&amp;F59&amp;" "),Switches!$L$2:'Switches'!$L$1000),"")</f>
        <v/>
      </c>
      <c r="X59" t="str">
        <f>IFERROR(LOOKUP(,-SEARCH(" "&amp;Switches!$M$2:'Switches'!$M$1000&amp;" "," "&amp;M59&amp;" "),Switches!$M$2:'Switches'!$M$1000),"")</f>
        <v/>
      </c>
      <c r="Y59" t="str">
        <f>IFERROR(LOOKUP(,-SEARCH(" "&amp;Switches!$N$2:'Switches'!$N$1000&amp;" "," "&amp;D59&amp;" "),Switches!$N$2:'Switches'!$N$1000),"")</f>
        <v/>
      </c>
      <c r="Z59">
        <v>0.05</v>
      </c>
      <c r="AA59">
        <f t="shared" si="22"/>
        <v>1.51</v>
      </c>
      <c r="AB59">
        <v>6.3E-2</v>
      </c>
      <c r="AC59">
        <v>2</v>
      </c>
      <c r="AD59">
        <v>2</v>
      </c>
      <c r="AE59">
        <v>0</v>
      </c>
    </row>
    <row r="60" spans="1:31" x14ac:dyDescent="0.25">
      <c r="A60" s="1" t="s">
        <v>119</v>
      </c>
      <c r="B60" s="1" t="s">
        <v>721</v>
      </c>
      <c r="C60" t="str">
        <f t="shared" si="18"/>
        <v>1510 Spot 35Вт сквоз. провод</v>
      </c>
      <c r="D60" t="str">
        <f t="shared" si="23"/>
        <v>Spot 35Вт сквоз. провод</v>
      </c>
      <c r="E60" t="str">
        <f t="shared" si="11"/>
        <v>35Вт сквоз. провод</v>
      </c>
      <c r="F60" t="str">
        <f t="shared" si="1"/>
        <v>35Вт сквоз. провод</v>
      </c>
      <c r="G60" t="str">
        <f t="shared" si="12"/>
        <v>35Вт</v>
      </c>
      <c r="H60" t="str">
        <f t="shared" si="13"/>
        <v>35Вт</v>
      </c>
      <c r="I60" t="str">
        <f t="shared" si="17"/>
        <v>35Вт</v>
      </c>
      <c r="J60" t="str">
        <f t="shared" si="14"/>
        <v>35</v>
      </c>
      <c r="K60" t="str">
        <f t="shared" si="3"/>
        <v>35</v>
      </c>
      <c r="L60" t="str">
        <f t="shared" si="19"/>
        <v>P180164</v>
      </c>
      <c r="M60" t="str">
        <f>LOOKUP(,-SEARCH(" "&amp;Switches!$A$2:'Switches'!$A$1000&amp;" "," "&amp;TRIM(B60)&amp;" "),Switches!$A$2:'Switches'!$A$1000)</f>
        <v>Aveline</v>
      </c>
      <c r="N60">
        <f>IFERROR(LOOKUP(,-SEARCH(" "&amp;Switches!$B$2:'Switches'!$B$1000&amp;" "," "&amp;C60&amp;" "),Switches!$B$2:'Switches'!$B$1000), "")</f>
        <v>1510</v>
      </c>
      <c r="O60" t="str">
        <f>LOOKUP(,-SEARCH(" "&amp;Switches!$C$2:'Switches'!$C$1000&amp;" "," "&amp;TRIM(B60)&amp;" "),Switches!$C$2:'Switches'!$C$1000)</f>
        <v>Spot</v>
      </c>
      <c r="P60" t="str">
        <f t="shared" si="24"/>
        <v>Spot.ies</v>
      </c>
      <c r="Q60" t="s">
        <v>726</v>
      </c>
      <c r="R60">
        <f t="shared" si="20"/>
        <v>30</v>
      </c>
      <c r="S60" s="7" t="str">
        <f t="shared" si="7"/>
        <v>35</v>
      </c>
      <c r="T60">
        <v>110</v>
      </c>
      <c r="U60">
        <f t="shared" si="21"/>
        <v>3300</v>
      </c>
      <c r="V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/>
      </c>
      <c r="W60" t="str">
        <f>IFERROR(LOOKUP(,-SEARCH(" "&amp;Switches!$L$2:'Switches'!$L$1000&amp;" "," "&amp;F60&amp;" "),Switches!$L$2:'Switches'!$L$1000),"")</f>
        <v/>
      </c>
      <c r="X60" t="str">
        <f>IFERROR(LOOKUP(,-SEARCH(" "&amp;Switches!$M$2:'Switches'!$M$1000&amp;" "," "&amp;M60&amp;" "),Switches!$M$2:'Switches'!$M$1000),"")</f>
        <v/>
      </c>
      <c r="Y60" t="str">
        <f>IFERROR(LOOKUP(,-SEARCH(" "&amp;Switches!$N$2:'Switches'!$N$1000&amp;" "," "&amp;D60&amp;" "),Switches!$N$2:'Switches'!$N$1000),"")</f>
        <v>сквоз. провод</v>
      </c>
      <c r="Z60">
        <v>0.05</v>
      </c>
      <c r="AA60">
        <f t="shared" si="22"/>
        <v>1.51</v>
      </c>
      <c r="AB60">
        <v>6.3E-2</v>
      </c>
      <c r="AC60">
        <v>2</v>
      </c>
      <c r="AD60">
        <v>2</v>
      </c>
      <c r="AE60">
        <v>0</v>
      </c>
    </row>
    <row r="61" spans="1:31" x14ac:dyDescent="0.25">
      <c r="A61" s="1" t="s">
        <v>65</v>
      </c>
      <c r="B61" s="1" t="s">
        <v>66</v>
      </c>
      <c r="C61" t="str">
        <f t="shared" si="18"/>
        <v>310 7W Diffuse</v>
      </c>
      <c r="D61" t="str">
        <f t="shared" si="23"/>
        <v>7W Diffuse</v>
      </c>
      <c r="E61" t="str">
        <f t="shared" si="11"/>
        <v>7W</v>
      </c>
      <c r="F61" t="str">
        <f t="shared" si="1"/>
        <v>7W</v>
      </c>
      <c r="G61" t="str">
        <f t="shared" si="12"/>
        <v>7W</v>
      </c>
      <c r="H61" t="str">
        <f t="shared" si="13"/>
        <v>7W</v>
      </c>
      <c r="I61" t="str">
        <f t="shared" si="17"/>
        <v>7Вт</v>
      </c>
      <c r="J61" t="str">
        <f t="shared" si="14"/>
        <v>7</v>
      </c>
      <c r="K61" t="str">
        <f t="shared" si="3"/>
        <v>7</v>
      </c>
      <c r="L61" t="str">
        <f t="shared" si="19"/>
        <v>P180165</v>
      </c>
      <c r="M61" t="str">
        <f>LOOKUP(,-SEARCH(" "&amp;Switches!$A$2:'Switches'!$A$1000&amp;" "," "&amp;TRIM(B61)&amp;" "),Switches!$A$2:'Switches'!$A$1000)</f>
        <v>Aveline</v>
      </c>
      <c r="N61">
        <f>IFERROR(LOOKUP(,-SEARCH(" "&amp;Switches!$B$2:'Switches'!$B$1000&amp;" "," "&amp;C61&amp;" "),Switches!$B$2:'Switches'!$B$1000), "")</f>
        <v>310</v>
      </c>
      <c r="O61" t="str">
        <f>LOOKUP(,-SEARCH(" "&amp;Switches!$C$2:'Switches'!$C$1000&amp;" "," "&amp;TRIM(B61)&amp;" "),Switches!$C$2:'Switches'!$C$1000)</f>
        <v>Diffuse</v>
      </c>
      <c r="P61" t="str">
        <f t="shared" si="24"/>
        <v>Diffuse.ies</v>
      </c>
      <c r="Q61" t="s">
        <v>726</v>
      </c>
      <c r="R61">
        <f t="shared" si="20"/>
        <v>6</v>
      </c>
      <c r="S61" s="7" t="str">
        <f t="shared" si="7"/>
        <v>7</v>
      </c>
      <c r="T61">
        <v>55</v>
      </c>
      <c r="U61">
        <f t="shared" si="21"/>
        <v>330</v>
      </c>
      <c r="V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/>
      </c>
      <c r="W61" t="str">
        <f>IFERROR(LOOKUP(,-SEARCH(" "&amp;Switches!$L$2:'Switches'!$L$1000&amp;" "," "&amp;F61&amp;" "),Switches!$L$2:'Switches'!$L$1000),"")</f>
        <v/>
      </c>
      <c r="X61" t="str">
        <f>IFERROR(LOOKUP(,-SEARCH(" "&amp;Switches!$M$2:'Switches'!$M$1000&amp;" "," "&amp;M61&amp;" "),Switches!$M$2:'Switches'!$M$1000),"")</f>
        <v/>
      </c>
      <c r="Y61" t="str">
        <f>IFERROR(LOOKUP(,-SEARCH(" "&amp;Switches!$N$2:'Switches'!$N$1000&amp;" "," "&amp;D61&amp;" "),Switches!$N$2:'Switches'!$N$1000),"")</f>
        <v/>
      </c>
      <c r="Z61">
        <v>0.05</v>
      </c>
      <c r="AA61">
        <f t="shared" si="22"/>
        <v>0.31</v>
      </c>
      <c r="AB61">
        <v>6.3E-2</v>
      </c>
      <c r="AC61">
        <v>2</v>
      </c>
      <c r="AD61">
        <v>2</v>
      </c>
      <c r="AE61">
        <v>0</v>
      </c>
    </row>
    <row r="62" spans="1:31" x14ac:dyDescent="0.25">
      <c r="A62" s="1" t="s">
        <v>67</v>
      </c>
      <c r="B62" s="1" t="s">
        <v>68</v>
      </c>
      <c r="C62" t="str">
        <f t="shared" si="18"/>
        <v>310 7W Diffuse DALI</v>
      </c>
      <c r="D62" t="str">
        <f t="shared" si="23"/>
        <v>7W Diffuse DALI</v>
      </c>
      <c r="E62" t="str">
        <f t="shared" si="11"/>
        <v>7W DALI</v>
      </c>
      <c r="F62" t="str">
        <f t="shared" si="1"/>
        <v>7W</v>
      </c>
      <c r="G62" t="str">
        <f t="shared" si="12"/>
        <v>7W</v>
      </c>
      <c r="H62" t="str">
        <f t="shared" si="13"/>
        <v>7W</v>
      </c>
      <c r="I62" t="str">
        <f t="shared" si="17"/>
        <v>7Вт</v>
      </c>
      <c r="J62" t="str">
        <f t="shared" si="14"/>
        <v>7</v>
      </c>
      <c r="K62" t="str">
        <f t="shared" si="3"/>
        <v>7</v>
      </c>
      <c r="L62" t="str">
        <f t="shared" si="19"/>
        <v>P180165</v>
      </c>
      <c r="M62" t="str">
        <f>LOOKUP(,-SEARCH(" "&amp;Switches!$A$2:'Switches'!$A$1000&amp;" "," "&amp;TRIM(B62)&amp;" "),Switches!$A$2:'Switches'!$A$1000)</f>
        <v>Aveline</v>
      </c>
      <c r="N62">
        <f>IFERROR(LOOKUP(,-SEARCH(" "&amp;Switches!$B$2:'Switches'!$B$1000&amp;" "," "&amp;C62&amp;" "),Switches!$B$2:'Switches'!$B$1000), "")</f>
        <v>310</v>
      </c>
      <c r="O62" t="str">
        <f>LOOKUP(,-SEARCH(" "&amp;Switches!$C$2:'Switches'!$C$1000&amp;" "," "&amp;TRIM(B62)&amp;" "),Switches!$C$2:'Switches'!$C$1000)</f>
        <v>Diffuse</v>
      </c>
      <c r="P62" t="str">
        <f t="shared" si="24"/>
        <v>Diffuse.ies</v>
      </c>
      <c r="Q62" t="s">
        <v>726</v>
      </c>
      <c r="R62">
        <f t="shared" si="20"/>
        <v>6</v>
      </c>
      <c r="S62" s="7" t="str">
        <f t="shared" si="7"/>
        <v>7</v>
      </c>
      <c r="T62">
        <v>55</v>
      </c>
      <c r="U62">
        <f t="shared" si="21"/>
        <v>330</v>
      </c>
      <c r="V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DALI</v>
      </c>
      <c r="W62" t="str">
        <f>IFERROR(LOOKUP(,-SEARCH(" "&amp;Switches!$L$2:'Switches'!$L$1000&amp;" "," "&amp;F62&amp;" "),Switches!$L$2:'Switches'!$L$1000),"")</f>
        <v/>
      </c>
      <c r="X62" t="str">
        <f>IFERROR(LOOKUP(,-SEARCH(" "&amp;Switches!$M$2:'Switches'!$M$1000&amp;" "," "&amp;M62&amp;" "),Switches!$M$2:'Switches'!$M$1000),"")</f>
        <v/>
      </c>
      <c r="Y62" t="str">
        <f>IFERROR(LOOKUP(,-SEARCH(" "&amp;Switches!$N$2:'Switches'!$N$1000&amp;" "," "&amp;D62&amp;" "),Switches!$N$2:'Switches'!$N$1000),"")</f>
        <v/>
      </c>
      <c r="Z62">
        <v>0.05</v>
      </c>
      <c r="AA62">
        <f t="shared" si="22"/>
        <v>0.31</v>
      </c>
      <c r="AB62">
        <v>6.3E-2</v>
      </c>
      <c r="AC62">
        <v>2</v>
      </c>
      <c r="AD62">
        <v>2</v>
      </c>
      <c r="AE62">
        <v>0</v>
      </c>
    </row>
    <row r="63" spans="1:31" x14ac:dyDescent="0.25">
      <c r="A63" s="1" t="s">
        <v>120</v>
      </c>
      <c r="B63" s="1" t="s">
        <v>713</v>
      </c>
      <c r="C63" t="str">
        <f t="shared" si="18"/>
        <v>310 7W Diffuse сквоз. провод</v>
      </c>
      <c r="D63" t="str">
        <f t="shared" si="23"/>
        <v>7W Diffuse сквоз. провод</v>
      </c>
      <c r="E63" t="str">
        <f t="shared" si="11"/>
        <v>7W сквоз. провод</v>
      </c>
      <c r="F63" t="str">
        <f t="shared" si="1"/>
        <v>7W сквоз. провод</v>
      </c>
      <c r="G63" t="str">
        <f t="shared" si="12"/>
        <v>7W</v>
      </c>
      <c r="H63" t="str">
        <f t="shared" si="13"/>
        <v>7W</v>
      </c>
      <c r="I63" t="str">
        <f t="shared" si="17"/>
        <v>7Вт</v>
      </c>
      <c r="J63" t="str">
        <f t="shared" si="14"/>
        <v>7</v>
      </c>
      <c r="K63" t="str">
        <f t="shared" si="3"/>
        <v>7</v>
      </c>
      <c r="L63" t="str">
        <f t="shared" si="19"/>
        <v>P180165</v>
      </c>
      <c r="M63" t="str">
        <f>LOOKUP(,-SEARCH(" "&amp;Switches!$A$2:'Switches'!$A$1000&amp;" "," "&amp;TRIM(B63)&amp;" "),Switches!$A$2:'Switches'!$A$1000)</f>
        <v>Aveline</v>
      </c>
      <c r="N63">
        <f>IFERROR(LOOKUP(,-SEARCH(" "&amp;Switches!$B$2:'Switches'!$B$1000&amp;" "," "&amp;C63&amp;" "),Switches!$B$2:'Switches'!$B$1000), "")</f>
        <v>310</v>
      </c>
      <c r="O63" t="str">
        <f>LOOKUP(,-SEARCH(" "&amp;Switches!$C$2:'Switches'!$C$1000&amp;" "," "&amp;TRIM(B63)&amp;" "),Switches!$C$2:'Switches'!$C$1000)</f>
        <v>Diffuse</v>
      </c>
      <c r="P63" t="str">
        <f t="shared" si="24"/>
        <v>Diffuse.ies</v>
      </c>
      <c r="Q63" t="s">
        <v>726</v>
      </c>
      <c r="R63">
        <f t="shared" si="20"/>
        <v>6</v>
      </c>
      <c r="S63" s="7" t="str">
        <f t="shared" si="7"/>
        <v>7</v>
      </c>
      <c r="T63">
        <v>55</v>
      </c>
      <c r="U63">
        <f t="shared" si="21"/>
        <v>330</v>
      </c>
      <c r="V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/>
      </c>
      <c r="W63" t="str">
        <f>IFERROR(LOOKUP(,-SEARCH(" "&amp;Switches!$L$2:'Switches'!$L$1000&amp;" "," "&amp;F63&amp;" "),Switches!$L$2:'Switches'!$L$1000),"")</f>
        <v/>
      </c>
      <c r="X63" t="str">
        <f>IFERROR(LOOKUP(,-SEARCH(" "&amp;Switches!$M$2:'Switches'!$M$1000&amp;" "," "&amp;M63&amp;" "),Switches!$M$2:'Switches'!$M$1000),"")</f>
        <v/>
      </c>
      <c r="Y63" t="str">
        <f>IFERROR(LOOKUP(,-SEARCH(" "&amp;Switches!$N$2:'Switches'!$N$1000&amp;" "," "&amp;D63&amp;" "),Switches!$N$2:'Switches'!$N$1000),"")</f>
        <v>сквоз. провод</v>
      </c>
      <c r="Z63">
        <v>0.05</v>
      </c>
      <c r="AA63">
        <f t="shared" si="22"/>
        <v>0.31</v>
      </c>
      <c r="AB63">
        <v>6.3E-2</v>
      </c>
      <c r="AC63">
        <v>2</v>
      </c>
      <c r="AD63">
        <v>2</v>
      </c>
      <c r="AE63">
        <v>0</v>
      </c>
    </row>
    <row r="64" spans="1:31" x14ac:dyDescent="0.25">
      <c r="A64" s="1" t="s">
        <v>69</v>
      </c>
      <c r="B64" s="1" t="s">
        <v>70</v>
      </c>
      <c r="C64" t="str">
        <f t="shared" si="18"/>
        <v>610 Diffuse 14Вт</v>
      </c>
      <c r="D64" t="str">
        <f t="shared" si="23"/>
        <v>Diffuse 14Вт</v>
      </c>
      <c r="E64" t="str">
        <f t="shared" si="11"/>
        <v>14Вт</v>
      </c>
      <c r="F64" t="str">
        <f t="shared" si="1"/>
        <v>14Вт</v>
      </c>
      <c r="G64" t="str">
        <f t="shared" si="12"/>
        <v>14Вт</v>
      </c>
      <c r="H64" t="str">
        <f t="shared" si="13"/>
        <v>14Вт</v>
      </c>
      <c r="I64" t="str">
        <f t="shared" si="17"/>
        <v>14Вт</v>
      </c>
      <c r="J64" t="str">
        <f t="shared" si="14"/>
        <v>14</v>
      </c>
      <c r="K64" t="str">
        <f t="shared" si="3"/>
        <v>14</v>
      </c>
      <c r="L64" t="str">
        <f t="shared" si="19"/>
        <v>P180166</v>
      </c>
      <c r="M64" t="str">
        <f>LOOKUP(,-SEARCH(" "&amp;Switches!$A$2:'Switches'!$A$1000&amp;" "," "&amp;TRIM(B64)&amp;" "),Switches!$A$2:'Switches'!$A$1000)</f>
        <v>Aveline</v>
      </c>
      <c r="N64">
        <f>IFERROR(LOOKUP(,-SEARCH(" "&amp;Switches!$B$2:'Switches'!$B$1000&amp;" "," "&amp;C64&amp;" "),Switches!$B$2:'Switches'!$B$1000), "")</f>
        <v>610</v>
      </c>
      <c r="O64" t="str">
        <f>LOOKUP(,-SEARCH(" "&amp;Switches!$C$2:'Switches'!$C$1000&amp;" "," "&amp;TRIM(B64)&amp;" "),Switches!$C$2:'Switches'!$C$1000)</f>
        <v>Diffuse</v>
      </c>
      <c r="P64" t="str">
        <f t="shared" si="24"/>
        <v>Diffuse.ies</v>
      </c>
      <c r="Q64" t="s">
        <v>726</v>
      </c>
      <c r="R64">
        <f t="shared" si="20"/>
        <v>12</v>
      </c>
      <c r="S64" s="7" t="str">
        <f t="shared" si="7"/>
        <v>14</v>
      </c>
      <c r="T64">
        <v>55</v>
      </c>
      <c r="U64">
        <f t="shared" si="21"/>
        <v>660</v>
      </c>
      <c r="V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/>
      </c>
      <c r="W64" t="str">
        <f>IFERROR(LOOKUP(,-SEARCH(" "&amp;Switches!$L$2:'Switches'!$L$1000&amp;" "," "&amp;F64&amp;" "),Switches!$L$2:'Switches'!$L$1000),"")</f>
        <v/>
      </c>
      <c r="X64" t="str">
        <f>IFERROR(LOOKUP(,-SEARCH(" "&amp;Switches!$M$2:'Switches'!$M$1000&amp;" "," "&amp;M64&amp;" "),Switches!$M$2:'Switches'!$M$1000),"")</f>
        <v/>
      </c>
      <c r="Y64" t="str">
        <f>IFERROR(LOOKUP(,-SEARCH(" "&amp;Switches!$N$2:'Switches'!$N$1000&amp;" "," "&amp;D64&amp;" "),Switches!$N$2:'Switches'!$N$1000),"")</f>
        <v/>
      </c>
      <c r="Z64">
        <v>0.05</v>
      </c>
      <c r="AA64">
        <f t="shared" si="22"/>
        <v>0.61</v>
      </c>
      <c r="AB64">
        <v>6.3E-2</v>
      </c>
      <c r="AC64">
        <v>2</v>
      </c>
      <c r="AD64">
        <v>2</v>
      </c>
      <c r="AE64">
        <v>0</v>
      </c>
    </row>
    <row r="65" spans="1:31" x14ac:dyDescent="0.25">
      <c r="A65" s="1" t="s">
        <v>71</v>
      </c>
      <c r="B65" s="1" t="s">
        <v>72</v>
      </c>
      <c r="C65" t="str">
        <f t="shared" si="18"/>
        <v>610 Diffuse 14Вт DALI</v>
      </c>
      <c r="D65" t="str">
        <f t="shared" si="23"/>
        <v>Diffuse 14Вт DALI</v>
      </c>
      <c r="E65" t="str">
        <f t="shared" si="11"/>
        <v>14Вт DALI</v>
      </c>
      <c r="F65" t="str">
        <f t="shared" si="1"/>
        <v>14Вт</v>
      </c>
      <c r="G65" t="str">
        <f t="shared" si="12"/>
        <v>14Вт</v>
      </c>
      <c r="H65" t="str">
        <f t="shared" si="13"/>
        <v>14Вт</v>
      </c>
      <c r="I65" t="str">
        <f t="shared" si="17"/>
        <v>14Вт</v>
      </c>
      <c r="J65" t="str">
        <f t="shared" si="14"/>
        <v>14</v>
      </c>
      <c r="K65" t="str">
        <f t="shared" si="3"/>
        <v>14</v>
      </c>
      <c r="L65" t="str">
        <f t="shared" si="19"/>
        <v>P180166</v>
      </c>
      <c r="M65" t="str">
        <f>LOOKUP(,-SEARCH(" "&amp;Switches!$A$2:'Switches'!$A$1000&amp;" "," "&amp;TRIM(B65)&amp;" "),Switches!$A$2:'Switches'!$A$1000)</f>
        <v>Aveline</v>
      </c>
      <c r="N65">
        <f>IFERROR(LOOKUP(,-SEARCH(" "&amp;Switches!$B$2:'Switches'!$B$1000&amp;" "," "&amp;C65&amp;" "),Switches!$B$2:'Switches'!$B$1000), "")</f>
        <v>610</v>
      </c>
      <c r="O65" t="str">
        <f>LOOKUP(,-SEARCH(" "&amp;Switches!$C$2:'Switches'!$C$1000&amp;" "," "&amp;TRIM(B65)&amp;" "),Switches!$C$2:'Switches'!$C$1000)</f>
        <v>Diffuse</v>
      </c>
      <c r="P65" t="str">
        <f t="shared" si="24"/>
        <v>Diffuse.ies</v>
      </c>
      <c r="Q65" t="s">
        <v>726</v>
      </c>
      <c r="R65">
        <f t="shared" si="20"/>
        <v>12</v>
      </c>
      <c r="S65" s="7" t="str">
        <f t="shared" si="7"/>
        <v>14</v>
      </c>
      <c r="T65">
        <v>55</v>
      </c>
      <c r="U65">
        <f t="shared" si="21"/>
        <v>660</v>
      </c>
      <c r="V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DALI</v>
      </c>
      <c r="W65" t="str">
        <f>IFERROR(LOOKUP(,-SEARCH(" "&amp;Switches!$L$2:'Switches'!$L$1000&amp;" "," "&amp;F65&amp;" "),Switches!$L$2:'Switches'!$L$1000),"")</f>
        <v/>
      </c>
      <c r="X65" t="str">
        <f>IFERROR(LOOKUP(,-SEARCH(" "&amp;Switches!$M$2:'Switches'!$M$1000&amp;" "," "&amp;M65&amp;" "),Switches!$M$2:'Switches'!$M$1000),"")</f>
        <v/>
      </c>
      <c r="Y65" t="str">
        <f>IFERROR(LOOKUP(,-SEARCH(" "&amp;Switches!$N$2:'Switches'!$N$1000&amp;" "," "&amp;D65&amp;" "),Switches!$N$2:'Switches'!$N$1000),"")</f>
        <v/>
      </c>
      <c r="Z65">
        <v>0.05</v>
      </c>
      <c r="AA65">
        <f t="shared" si="22"/>
        <v>0.61</v>
      </c>
      <c r="AB65">
        <v>6.3E-2</v>
      </c>
      <c r="AC65">
        <v>2</v>
      </c>
      <c r="AD65">
        <v>2</v>
      </c>
      <c r="AE65">
        <v>0</v>
      </c>
    </row>
    <row r="66" spans="1:31" x14ac:dyDescent="0.25">
      <c r="A66" s="1" t="s">
        <v>121</v>
      </c>
      <c r="B66" s="1" t="s">
        <v>714</v>
      </c>
      <c r="C66" t="str">
        <f t="shared" ref="C66:C97" si="25">TRIM(MID(B66,SEARCH(M66,B66)+LEN(M66)+1,500))</f>
        <v>610 14W Diffuse сквоз. провод</v>
      </c>
      <c r="D66" t="str">
        <f t="shared" si="23"/>
        <v>14W Diffuse сквоз. провод</v>
      </c>
      <c r="E66" t="str">
        <f t="shared" si="11"/>
        <v>14W сквоз. провод</v>
      </c>
      <c r="F66" t="str">
        <f t="shared" ref="F66:F130" si="26">TRIM(REPLACE(E66,SEARCH(V66,E66),LEN(V66),""))</f>
        <v>14W сквоз. провод</v>
      </c>
      <c r="G66" t="str">
        <f t="shared" si="12"/>
        <v>14W</v>
      </c>
      <c r="H66" t="str">
        <f t="shared" si="13"/>
        <v>14W</v>
      </c>
      <c r="I66" t="str">
        <f t="shared" si="17"/>
        <v>14Вт</v>
      </c>
      <c r="J66" t="str">
        <f t="shared" si="14"/>
        <v>14</v>
      </c>
      <c r="K66" t="str">
        <f t="shared" ref="K66:K130" si="27">IFERROR(2*REPLACE(J66,1,SEARCH("х",J66),""), J66)</f>
        <v>14</v>
      </c>
      <c r="L66" t="str">
        <f t="shared" si="19"/>
        <v>P180166</v>
      </c>
      <c r="M66" t="str">
        <f>LOOKUP(,-SEARCH(" "&amp;Switches!$A$2:'Switches'!$A$1000&amp;" "," "&amp;TRIM(B66)&amp;" "),Switches!$A$2:'Switches'!$A$1000)</f>
        <v>Aveline</v>
      </c>
      <c r="N66">
        <f>IFERROR(LOOKUP(,-SEARCH(" "&amp;Switches!$B$2:'Switches'!$B$1000&amp;" "," "&amp;C66&amp;" "),Switches!$B$2:'Switches'!$B$1000), "")</f>
        <v>610</v>
      </c>
      <c r="O66" t="str">
        <f>LOOKUP(,-SEARCH(" "&amp;Switches!$C$2:'Switches'!$C$1000&amp;" "," "&amp;TRIM(B66)&amp;" "),Switches!$C$2:'Switches'!$C$1000)</f>
        <v>Diffuse</v>
      </c>
      <c r="P66" t="str">
        <f t="shared" si="24"/>
        <v>Diffuse.ies</v>
      </c>
      <c r="Q66" t="s">
        <v>726</v>
      </c>
      <c r="R66">
        <f t="shared" ref="R66:R100" si="28">ROUND(N66/310,0)*6</f>
        <v>12</v>
      </c>
      <c r="S66" s="7" t="str">
        <f t="shared" si="7"/>
        <v>14</v>
      </c>
      <c r="T66">
        <v>55</v>
      </c>
      <c r="U66">
        <f t="shared" ref="U66:U97" si="29">R66*T66</f>
        <v>660</v>
      </c>
      <c r="V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/>
      </c>
      <c r="W66" t="str">
        <f>IFERROR(LOOKUP(,-SEARCH(" "&amp;Switches!$L$2:'Switches'!$L$1000&amp;" "," "&amp;F66&amp;" "),Switches!$L$2:'Switches'!$L$1000),"")</f>
        <v/>
      </c>
      <c r="X66" t="str">
        <f>IFERROR(LOOKUP(,-SEARCH(" "&amp;Switches!$M$2:'Switches'!$M$1000&amp;" "," "&amp;M66&amp;" "),Switches!$M$2:'Switches'!$M$1000),"")</f>
        <v/>
      </c>
      <c r="Y66" t="str">
        <f>IFERROR(LOOKUP(,-SEARCH(" "&amp;Switches!$N$2:'Switches'!$N$1000&amp;" "," "&amp;D66&amp;" "),Switches!$N$2:'Switches'!$N$1000),"")</f>
        <v>сквоз. провод</v>
      </c>
      <c r="Z66">
        <v>0.05</v>
      </c>
      <c r="AA66">
        <f t="shared" si="22"/>
        <v>0.61</v>
      </c>
      <c r="AB66">
        <v>6.3E-2</v>
      </c>
      <c r="AC66">
        <v>2</v>
      </c>
      <c r="AD66">
        <v>2</v>
      </c>
      <c r="AE66">
        <v>0</v>
      </c>
    </row>
    <row r="67" spans="1:31" x14ac:dyDescent="0.25">
      <c r="A67" s="1" t="s">
        <v>73</v>
      </c>
      <c r="B67" s="1" t="s">
        <v>74</v>
      </c>
      <c r="C67" t="str">
        <f t="shared" si="25"/>
        <v>910 Diffuse 21Вт</v>
      </c>
      <c r="D67" t="str">
        <f t="shared" ref="D67:D98" si="30">TRIM(REPLACE(C67,SEARCH(N67,C67),LEN(N67),""))</f>
        <v>Diffuse 21Вт</v>
      </c>
      <c r="E67" t="str">
        <f t="shared" ref="E67:E131" si="31">TRIM(REPLACE(D67,SEARCH(O67,D67),LEN(O67),""))</f>
        <v>21Вт</v>
      </c>
      <c r="F67" t="str">
        <f t="shared" si="26"/>
        <v>21Вт</v>
      </c>
      <c r="G67" t="str">
        <f t="shared" ref="G67:G130" si="32">TRIM(REPLACE(F67,SEARCH(Y67,F67),LEN(Y67),""))</f>
        <v>21Вт</v>
      </c>
      <c r="H67" t="str">
        <f t="shared" ref="H67:H130" si="33">TRIM(REPLACE(G67,SEARCH(W67,G67),LEN(W67),""))</f>
        <v>21Вт</v>
      </c>
      <c r="I67" t="str">
        <f t="shared" si="17"/>
        <v>21Вт</v>
      </c>
      <c r="J67" t="str">
        <f t="shared" ref="J67:J131" si="34">IFERROR(REPLACE(I67,SEARCH("Вт",I67),2,""), I67)</f>
        <v>21</v>
      </c>
      <c r="K67" t="str">
        <f t="shared" si="27"/>
        <v>21</v>
      </c>
      <c r="L67" t="str">
        <f t="shared" ref="L67:L131" si="35">LEFT(A67,7)</f>
        <v>P180167</v>
      </c>
      <c r="M67" t="str">
        <f>LOOKUP(,-SEARCH(" "&amp;Switches!$A$2:'Switches'!$A$1000&amp;" "," "&amp;TRIM(B67)&amp;" "),Switches!$A$2:'Switches'!$A$1000)</f>
        <v>Aveline</v>
      </c>
      <c r="N67">
        <f>IFERROR(LOOKUP(,-SEARCH(" "&amp;Switches!$B$2:'Switches'!$B$1000&amp;" "," "&amp;C67&amp;" "),Switches!$B$2:'Switches'!$B$1000), "")</f>
        <v>910</v>
      </c>
      <c r="O67" t="str">
        <f>LOOKUP(,-SEARCH(" "&amp;Switches!$C$2:'Switches'!$C$1000&amp;" "," "&amp;TRIM(B67)&amp;" "),Switches!$C$2:'Switches'!$C$1000)</f>
        <v>Diffuse</v>
      </c>
      <c r="P67" t="str">
        <f t="shared" si="24"/>
        <v>Diffuse.ies</v>
      </c>
      <c r="Q67" t="s">
        <v>726</v>
      </c>
      <c r="R67">
        <f t="shared" si="28"/>
        <v>18</v>
      </c>
      <c r="S67" s="7" t="str">
        <f t="shared" ref="S67:S131" si="36">K67</f>
        <v>21</v>
      </c>
      <c r="T67">
        <v>55</v>
      </c>
      <c r="U67">
        <f t="shared" si="29"/>
        <v>990</v>
      </c>
      <c r="V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/>
      </c>
      <c r="W67" t="str">
        <f>IFERROR(LOOKUP(,-SEARCH(" "&amp;Switches!$L$2:'Switches'!$L$1000&amp;" "," "&amp;F67&amp;" "),Switches!$L$2:'Switches'!$L$1000),"")</f>
        <v/>
      </c>
      <c r="X67" t="str">
        <f>IFERROR(LOOKUP(,-SEARCH(" "&amp;Switches!$M$2:'Switches'!$M$1000&amp;" "," "&amp;M67&amp;" "),Switches!$M$2:'Switches'!$M$1000),"")</f>
        <v/>
      </c>
      <c r="Y67" t="str">
        <f>IFERROR(LOOKUP(,-SEARCH(" "&amp;Switches!$N$2:'Switches'!$N$1000&amp;" "," "&amp;D67&amp;" "),Switches!$N$2:'Switches'!$N$1000),"")</f>
        <v/>
      </c>
      <c r="Z67">
        <v>0.05</v>
      </c>
      <c r="AA67">
        <f t="shared" ref="AA67:AA100" si="37">N67/1000</f>
        <v>0.91</v>
      </c>
      <c r="AB67">
        <v>6.3E-2</v>
      </c>
      <c r="AC67">
        <v>2</v>
      </c>
      <c r="AD67">
        <v>2</v>
      </c>
      <c r="AE67">
        <v>0</v>
      </c>
    </row>
    <row r="68" spans="1:31" x14ac:dyDescent="0.25">
      <c r="A68" s="1" t="s">
        <v>75</v>
      </c>
      <c r="B68" s="1" t="s">
        <v>76</v>
      </c>
      <c r="C68" t="str">
        <f t="shared" si="25"/>
        <v>910 Diffuse 21Вт DALI</v>
      </c>
      <c r="D68" t="str">
        <f t="shared" si="30"/>
        <v>Diffuse 21Вт DALI</v>
      </c>
      <c r="E68" t="str">
        <f t="shared" si="31"/>
        <v>21Вт DALI</v>
      </c>
      <c r="F68" t="str">
        <f t="shared" si="26"/>
        <v>21Вт</v>
      </c>
      <c r="G68" t="str">
        <f t="shared" si="32"/>
        <v>21Вт</v>
      </c>
      <c r="H68" t="str">
        <f t="shared" si="33"/>
        <v>21Вт</v>
      </c>
      <c r="I68" t="str">
        <f t="shared" si="17"/>
        <v>21Вт</v>
      </c>
      <c r="J68" t="str">
        <f t="shared" si="34"/>
        <v>21</v>
      </c>
      <c r="K68" t="str">
        <f t="shared" si="27"/>
        <v>21</v>
      </c>
      <c r="L68" t="str">
        <f t="shared" si="35"/>
        <v>P180167</v>
      </c>
      <c r="M68" t="str">
        <f>LOOKUP(,-SEARCH(" "&amp;Switches!$A$2:'Switches'!$A$1000&amp;" "," "&amp;TRIM(B68)&amp;" "),Switches!$A$2:'Switches'!$A$1000)</f>
        <v>Aveline</v>
      </c>
      <c r="N68">
        <f>IFERROR(LOOKUP(,-SEARCH(" "&amp;Switches!$B$2:'Switches'!$B$1000&amp;" "," "&amp;C68&amp;" "),Switches!$B$2:'Switches'!$B$1000), "")</f>
        <v>910</v>
      </c>
      <c r="O68" t="str">
        <f>LOOKUP(,-SEARCH(" "&amp;Switches!$C$2:'Switches'!$C$1000&amp;" "," "&amp;TRIM(B68)&amp;" "),Switches!$C$2:'Switches'!$C$1000)</f>
        <v>Diffuse</v>
      </c>
      <c r="P68" t="str">
        <f t="shared" si="24"/>
        <v>Diffuse.ies</v>
      </c>
      <c r="Q68" t="s">
        <v>726</v>
      </c>
      <c r="R68">
        <f t="shared" si="28"/>
        <v>18</v>
      </c>
      <c r="S68" s="7" t="str">
        <f t="shared" si="36"/>
        <v>21</v>
      </c>
      <c r="T68">
        <v>55</v>
      </c>
      <c r="U68">
        <f t="shared" si="29"/>
        <v>990</v>
      </c>
      <c r="V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DALI</v>
      </c>
      <c r="W68" t="str">
        <f>IFERROR(LOOKUP(,-SEARCH(" "&amp;Switches!$L$2:'Switches'!$L$1000&amp;" "," "&amp;F68&amp;" "),Switches!$L$2:'Switches'!$L$1000),"")</f>
        <v/>
      </c>
      <c r="X68" t="str">
        <f>IFERROR(LOOKUP(,-SEARCH(" "&amp;Switches!$M$2:'Switches'!$M$1000&amp;" "," "&amp;M68&amp;" "),Switches!$M$2:'Switches'!$M$1000),"")</f>
        <v/>
      </c>
      <c r="Y68" t="str">
        <f>IFERROR(LOOKUP(,-SEARCH(" "&amp;Switches!$N$2:'Switches'!$N$1000&amp;" "," "&amp;D68&amp;" "),Switches!$N$2:'Switches'!$N$1000),"")</f>
        <v/>
      </c>
      <c r="Z68">
        <v>0.05</v>
      </c>
      <c r="AA68">
        <f t="shared" si="37"/>
        <v>0.91</v>
      </c>
      <c r="AB68">
        <v>6.3E-2</v>
      </c>
      <c r="AC68">
        <v>2</v>
      </c>
      <c r="AD68">
        <v>2</v>
      </c>
      <c r="AE68">
        <v>0</v>
      </c>
    </row>
    <row r="69" spans="1:31" x14ac:dyDescent="0.25">
      <c r="A69" s="1" t="s">
        <v>122</v>
      </c>
      <c r="B69" s="1" t="s">
        <v>722</v>
      </c>
      <c r="C69" t="str">
        <f t="shared" si="25"/>
        <v>910 Diffuse 21Вт сквоз. провод</v>
      </c>
      <c r="D69" t="str">
        <f t="shared" si="30"/>
        <v>Diffuse 21Вт сквоз. провод</v>
      </c>
      <c r="E69" t="str">
        <f t="shared" si="31"/>
        <v>21Вт сквоз. провод</v>
      </c>
      <c r="F69" t="str">
        <f t="shared" si="26"/>
        <v>21Вт сквоз. провод</v>
      </c>
      <c r="G69" t="str">
        <f t="shared" si="32"/>
        <v>21Вт</v>
      </c>
      <c r="H69" t="str">
        <f t="shared" si="33"/>
        <v>21Вт</v>
      </c>
      <c r="I69" t="str">
        <f t="shared" si="17"/>
        <v>21Вт</v>
      </c>
      <c r="J69" t="str">
        <f t="shared" si="34"/>
        <v>21</v>
      </c>
      <c r="K69" t="str">
        <f t="shared" si="27"/>
        <v>21</v>
      </c>
      <c r="L69" t="str">
        <f t="shared" si="35"/>
        <v>P180167</v>
      </c>
      <c r="M69" t="str">
        <f>LOOKUP(,-SEARCH(" "&amp;Switches!$A$2:'Switches'!$A$1000&amp;" "," "&amp;TRIM(B69)&amp;" "),Switches!$A$2:'Switches'!$A$1000)</f>
        <v>Aveline</v>
      </c>
      <c r="N69">
        <f>IFERROR(LOOKUP(,-SEARCH(" "&amp;Switches!$B$2:'Switches'!$B$1000&amp;" "," "&amp;C69&amp;" "),Switches!$B$2:'Switches'!$B$1000), "")</f>
        <v>910</v>
      </c>
      <c r="O69" t="str">
        <f>LOOKUP(,-SEARCH(" "&amp;Switches!$C$2:'Switches'!$C$1000&amp;" "," "&amp;TRIM(B69)&amp;" "),Switches!$C$2:'Switches'!$C$1000)</f>
        <v>Diffuse</v>
      </c>
      <c r="P69" t="str">
        <f t="shared" ref="P69:P100" si="38">IF(ISNUMBER(SEARCH("RGBW",B69)), "RGBW-"&amp;O69&amp;"-"&amp;Q69&amp;".ies", O69&amp;".ies")</f>
        <v>Diffuse.ies</v>
      </c>
      <c r="Q69" t="s">
        <v>726</v>
      </c>
      <c r="R69">
        <f t="shared" si="28"/>
        <v>18</v>
      </c>
      <c r="S69" s="7" t="str">
        <f t="shared" si="36"/>
        <v>21</v>
      </c>
      <c r="T69">
        <v>55</v>
      </c>
      <c r="U69">
        <f t="shared" si="29"/>
        <v>990</v>
      </c>
      <c r="V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/>
      </c>
      <c r="W69" t="str">
        <f>IFERROR(LOOKUP(,-SEARCH(" "&amp;Switches!$L$2:'Switches'!$L$1000&amp;" "," "&amp;F69&amp;" "),Switches!$L$2:'Switches'!$L$1000),"")</f>
        <v/>
      </c>
      <c r="X69" t="str">
        <f>IFERROR(LOOKUP(,-SEARCH(" "&amp;Switches!$M$2:'Switches'!$M$1000&amp;" "," "&amp;M69&amp;" "),Switches!$M$2:'Switches'!$M$1000),"")</f>
        <v/>
      </c>
      <c r="Y69" t="str">
        <f>IFERROR(LOOKUP(,-SEARCH(" "&amp;Switches!$N$2:'Switches'!$N$1000&amp;" "," "&amp;D69&amp;" "),Switches!$N$2:'Switches'!$N$1000),"")</f>
        <v>сквоз. провод</v>
      </c>
      <c r="Z69">
        <v>0.05</v>
      </c>
      <c r="AA69">
        <f t="shared" si="37"/>
        <v>0.91</v>
      </c>
      <c r="AB69">
        <v>6.3E-2</v>
      </c>
      <c r="AC69">
        <v>2</v>
      </c>
      <c r="AD69">
        <v>2</v>
      </c>
      <c r="AE69">
        <v>0</v>
      </c>
    </row>
    <row r="70" spans="1:31" x14ac:dyDescent="0.25">
      <c r="A70" s="1" t="s">
        <v>77</v>
      </c>
      <c r="B70" s="1" t="s">
        <v>78</v>
      </c>
      <c r="C70" t="str">
        <f t="shared" si="25"/>
        <v>1210 Diffuse 28Вт</v>
      </c>
      <c r="D70" t="str">
        <f t="shared" si="30"/>
        <v>Diffuse 28Вт</v>
      </c>
      <c r="E70" t="str">
        <f t="shared" si="31"/>
        <v>28Вт</v>
      </c>
      <c r="F70" t="str">
        <f t="shared" si="26"/>
        <v>28Вт</v>
      </c>
      <c r="G70" t="str">
        <f t="shared" si="32"/>
        <v>28Вт</v>
      </c>
      <c r="H70" t="str">
        <f t="shared" si="33"/>
        <v>28Вт</v>
      </c>
      <c r="I70" t="str">
        <f t="shared" si="17"/>
        <v>28Вт</v>
      </c>
      <c r="J70" t="str">
        <f t="shared" si="34"/>
        <v>28</v>
      </c>
      <c r="K70" t="str">
        <f t="shared" si="27"/>
        <v>28</v>
      </c>
      <c r="L70" t="str">
        <f t="shared" si="35"/>
        <v>P180168</v>
      </c>
      <c r="M70" t="str">
        <f>LOOKUP(,-SEARCH(" "&amp;Switches!$A$2:'Switches'!$A$1000&amp;" "," "&amp;TRIM(B70)&amp;" "),Switches!$A$2:'Switches'!$A$1000)</f>
        <v>Aveline</v>
      </c>
      <c r="N70">
        <f>IFERROR(LOOKUP(,-SEARCH(" "&amp;Switches!$B$2:'Switches'!$B$1000&amp;" "," "&amp;C70&amp;" "),Switches!$B$2:'Switches'!$B$1000), "")</f>
        <v>1210</v>
      </c>
      <c r="O70" t="str">
        <f>LOOKUP(,-SEARCH(" "&amp;Switches!$C$2:'Switches'!$C$1000&amp;" "," "&amp;TRIM(B70)&amp;" "),Switches!$C$2:'Switches'!$C$1000)</f>
        <v>Diffuse</v>
      </c>
      <c r="P70" t="str">
        <f t="shared" si="38"/>
        <v>Diffuse.ies</v>
      </c>
      <c r="Q70" t="s">
        <v>726</v>
      </c>
      <c r="R70">
        <f t="shared" si="28"/>
        <v>24</v>
      </c>
      <c r="S70" s="7" t="str">
        <f t="shared" si="36"/>
        <v>28</v>
      </c>
      <c r="T70">
        <v>55</v>
      </c>
      <c r="U70">
        <f t="shared" si="29"/>
        <v>1320</v>
      </c>
      <c r="V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/>
      </c>
      <c r="W70" t="str">
        <f>IFERROR(LOOKUP(,-SEARCH(" "&amp;Switches!$L$2:'Switches'!$L$1000&amp;" "," "&amp;F70&amp;" "),Switches!$L$2:'Switches'!$L$1000),"")</f>
        <v/>
      </c>
      <c r="X70" t="str">
        <f>IFERROR(LOOKUP(,-SEARCH(" "&amp;Switches!$M$2:'Switches'!$M$1000&amp;" "," "&amp;M70&amp;" "),Switches!$M$2:'Switches'!$M$1000),"")</f>
        <v/>
      </c>
      <c r="Y70" t="str">
        <f>IFERROR(LOOKUP(,-SEARCH(" "&amp;Switches!$N$2:'Switches'!$N$1000&amp;" "," "&amp;D70&amp;" "),Switches!$N$2:'Switches'!$N$1000),"")</f>
        <v/>
      </c>
      <c r="Z70">
        <v>0.05</v>
      </c>
      <c r="AA70">
        <f t="shared" si="37"/>
        <v>1.21</v>
      </c>
      <c r="AB70">
        <v>6.3E-2</v>
      </c>
      <c r="AC70">
        <v>2</v>
      </c>
      <c r="AD70">
        <v>2</v>
      </c>
      <c r="AE70">
        <v>0</v>
      </c>
    </row>
    <row r="71" spans="1:31" x14ac:dyDescent="0.25">
      <c r="A71" s="1" t="s">
        <v>79</v>
      </c>
      <c r="B71" s="1" t="s">
        <v>80</v>
      </c>
      <c r="C71" t="str">
        <f t="shared" si="25"/>
        <v>1210 Diffuse 28Вт DALI</v>
      </c>
      <c r="D71" t="str">
        <f t="shared" si="30"/>
        <v>Diffuse 28Вт DALI</v>
      </c>
      <c r="E71" t="str">
        <f t="shared" si="31"/>
        <v>28Вт DALI</v>
      </c>
      <c r="F71" t="str">
        <f t="shared" si="26"/>
        <v>28Вт</v>
      </c>
      <c r="G71" t="str">
        <f t="shared" si="32"/>
        <v>28Вт</v>
      </c>
      <c r="H71" t="str">
        <f t="shared" si="33"/>
        <v>28Вт</v>
      </c>
      <c r="I71" t="str">
        <f t="shared" si="17"/>
        <v>28Вт</v>
      </c>
      <c r="J71" t="str">
        <f t="shared" si="34"/>
        <v>28</v>
      </c>
      <c r="K71" t="str">
        <f t="shared" si="27"/>
        <v>28</v>
      </c>
      <c r="L71" t="str">
        <f t="shared" si="35"/>
        <v>P180168</v>
      </c>
      <c r="M71" t="str">
        <f>LOOKUP(,-SEARCH(" "&amp;Switches!$A$2:'Switches'!$A$1000&amp;" "," "&amp;TRIM(B71)&amp;" "),Switches!$A$2:'Switches'!$A$1000)</f>
        <v>Aveline</v>
      </c>
      <c r="N71">
        <f>IFERROR(LOOKUP(,-SEARCH(" "&amp;Switches!$B$2:'Switches'!$B$1000&amp;" "," "&amp;C71&amp;" "),Switches!$B$2:'Switches'!$B$1000), "")</f>
        <v>1210</v>
      </c>
      <c r="O71" t="str">
        <f>LOOKUP(,-SEARCH(" "&amp;Switches!$C$2:'Switches'!$C$1000&amp;" "," "&amp;TRIM(B71)&amp;" "),Switches!$C$2:'Switches'!$C$1000)</f>
        <v>Diffuse</v>
      </c>
      <c r="P71" t="str">
        <f t="shared" si="38"/>
        <v>Diffuse.ies</v>
      </c>
      <c r="Q71" t="s">
        <v>726</v>
      </c>
      <c r="R71">
        <f t="shared" si="28"/>
        <v>24</v>
      </c>
      <c r="S71" s="7" t="str">
        <f t="shared" si="36"/>
        <v>28</v>
      </c>
      <c r="T71">
        <v>55</v>
      </c>
      <c r="U71">
        <f t="shared" si="29"/>
        <v>1320</v>
      </c>
      <c r="V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DALI</v>
      </c>
      <c r="W71" t="str">
        <f>IFERROR(LOOKUP(,-SEARCH(" "&amp;Switches!$L$2:'Switches'!$L$1000&amp;" "," "&amp;F71&amp;" "),Switches!$L$2:'Switches'!$L$1000),"")</f>
        <v/>
      </c>
      <c r="X71" t="str">
        <f>IFERROR(LOOKUP(,-SEARCH(" "&amp;Switches!$M$2:'Switches'!$M$1000&amp;" "," "&amp;M71&amp;" "),Switches!$M$2:'Switches'!$M$1000),"")</f>
        <v/>
      </c>
      <c r="Y71" t="str">
        <f>IFERROR(LOOKUP(,-SEARCH(" "&amp;Switches!$N$2:'Switches'!$N$1000&amp;" "," "&amp;D71&amp;" "),Switches!$N$2:'Switches'!$N$1000),"")</f>
        <v/>
      </c>
      <c r="Z71">
        <v>0.05</v>
      </c>
      <c r="AA71">
        <f t="shared" si="37"/>
        <v>1.21</v>
      </c>
      <c r="AB71">
        <v>6.3E-2</v>
      </c>
      <c r="AC71">
        <v>2</v>
      </c>
      <c r="AD71">
        <v>2</v>
      </c>
      <c r="AE71">
        <v>0</v>
      </c>
    </row>
    <row r="72" spans="1:31" x14ac:dyDescent="0.25">
      <c r="A72" s="1" t="s">
        <v>123</v>
      </c>
      <c r="B72" s="1" t="s">
        <v>124</v>
      </c>
      <c r="C72" t="str">
        <f t="shared" si="25"/>
        <v>1210 Diffuse 28Вт сквоз. провод</v>
      </c>
      <c r="D72" t="str">
        <f t="shared" si="30"/>
        <v>Diffuse 28Вт сквоз. провод</v>
      </c>
      <c r="E72" t="str">
        <f t="shared" si="31"/>
        <v>28Вт сквоз. провод</v>
      </c>
      <c r="F72" t="str">
        <f t="shared" si="26"/>
        <v>28Вт сквоз. провод</v>
      </c>
      <c r="G72" t="str">
        <f t="shared" si="32"/>
        <v>28Вт</v>
      </c>
      <c r="H72" t="str">
        <f t="shared" si="33"/>
        <v>28Вт</v>
      </c>
      <c r="I72" t="str">
        <f t="shared" si="17"/>
        <v>28Вт</v>
      </c>
      <c r="J72" t="str">
        <f t="shared" si="34"/>
        <v>28</v>
      </c>
      <c r="K72" t="str">
        <f t="shared" si="27"/>
        <v>28</v>
      </c>
      <c r="L72" t="str">
        <f t="shared" si="35"/>
        <v>P180168</v>
      </c>
      <c r="M72" t="str">
        <f>LOOKUP(,-SEARCH(" "&amp;Switches!$A$2:'Switches'!$A$1000&amp;" "," "&amp;TRIM(B72)&amp;" "),Switches!$A$2:'Switches'!$A$1000)</f>
        <v>Aveline</v>
      </c>
      <c r="N72">
        <f>IFERROR(LOOKUP(,-SEARCH(" "&amp;Switches!$B$2:'Switches'!$B$1000&amp;" "," "&amp;C72&amp;" "),Switches!$B$2:'Switches'!$B$1000), "")</f>
        <v>1210</v>
      </c>
      <c r="O72" t="str">
        <f>LOOKUP(,-SEARCH(" "&amp;Switches!$C$2:'Switches'!$C$1000&amp;" "," "&amp;TRIM(B72)&amp;" "),Switches!$C$2:'Switches'!$C$1000)</f>
        <v>Diffuse</v>
      </c>
      <c r="P72" t="str">
        <f t="shared" si="38"/>
        <v>Diffuse.ies</v>
      </c>
      <c r="Q72" t="s">
        <v>726</v>
      </c>
      <c r="R72">
        <f t="shared" si="28"/>
        <v>24</v>
      </c>
      <c r="S72" s="7" t="str">
        <f t="shared" si="36"/>
        <v>28</v>
      </c>
      <c r="T72">
        <v>55</v>
      </c>
      <c r="U72">
        <f t="shared" si="29"/>
        <v>1320</v>
      </c>
      <c r="V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/>
      </c>
      <c r="W72" t="str">
        <f>IFERROR(LOOKUP(,-SEARCH(" "&amp;Switches!$L$2:'Switches'!$L$1000&amp;" "," "&amp;F72&amp;" "),Switches!$L$2:'Switches'!$L$1000),"")</f>
        <v/>
      </c>
      <c r="X72" t="str">
        <f>IFERROR(LOOKUP(,-SEARCH(" "&amp;Switches!$M$2:'Switches'!$M$1000&amp;" "," "&amp;M72&amp;" "),Switches!$M$2:'Switches'!$M$1000),"")</f>
        <v/>
      </c>
      <c r="Y72" t="str">
        <f>IFERROR(LOOKUP(,-SEARCH(" "&amp;Switches!$N$2:'Switches'!$N$1000&amp;" "," "&amp;D72&amp;" "),Switches!$N$2:'Switches'!$N$1000),"")</f>
        <v>сквоз. провод</v>
      </c>
      <c r="Z72">
        <v>0.05</v>
      </c>
      <c r="AA72">
        <f t="shared" si="37"/>
        <v>1.21</v>
      </c>
      <c r="AB72">
        <v>6.3E-2</v>
      </c>
      <c r="AC72">
        <v>2</v>
      </c>
      <c r="AD72">
        <v>2</v>
      </c>
      <c r="AE72">
        <v>0</v>
      </c>
    </row>
    <row r="73" spans="1:31" x14ac:dyDescent="0.25">
      <c r="A73" s="1" t="s">
        <v>81</v>
      </c>
      <c r="B73" s="1" t="s">
        <v>82</v>
      </c>
      <c r="C73" t="str">
        <f t="shared" si="25"/>
        <v>1510 Diffuse 35Вт</v>
      </c>
      <c r="D73" t="str">
        <f t="shared" si="30"/>
        <v>Diffuse 35Вт</v>
      </c>
      <c r="E73" t="str">
        <f t="shared" si="31"/>
        <v>35Вт</v>
      </c>
      <c r="F73" t="str">
        <f t="shared" si="26"/>
        <v>35Вт</v>
      </c>
      <c r="G73" t="str">
        <f t="shared" si="32"/>
        <v>35Вт</v>
      </c>
      <c r="H73" t="str">
        <f t="shared" si="33"/>
        <v>35Вт</v>
      </c>
      <c r="I73" t="str">
        <f t="shared" si="17"/>
        <v>35Вт</v>
      </c>
      <c r="J73" t="str">
        <f t="shared" si="34"/>
        <v>35</v>
      </c>
      <c r="K73" t="str">
        <f t="shared" si="27"/>
        <v>35</v>
      </c>
      <c r="L73" t="str">
        <f t="shared" si="35"/>
        <v>P180169</v>
      </c>
      <c r="M73" t="str">
        <f>LOOKUP(,-SEARCH(" "&amp;Switches!$A$2:'Switches'!$A$1000&amp;" "," "&amp;TRIM(B73)&amp;" "),Switches!$A$2:'Switches'!$A$1000)</f>
        <v>Aveline</v>
      </c>
      <c r="N73">
        <f>IFERROR(LOOKUP(,-SEARCH(" "&amp;Switches!$B$2:'Switches'!$B$1000&amp;" "," "&amp;C73&amp;" "),Switches!$B$2:'Switches'!$B$1000), "")</f>
        <v>1510</v>
      </c>
      <c r="O73" t="str">
        <f>LOOKUP(,-SEARCH(" "&amp;Switches!$C$2:'Switches'!$C$1000&amp;" "," "&amp;TRIM(B73)&amp;" "),Switches!$C$2:'Switches'!$C$1000)</f>
        <v>Diffuse</v>
      </c>
      <c r="P73" t="str">
        <f t="shared" si="38"/>
        <v>Diffuse.ies</v>
      </c>
      <c r="Q73" t="s">
        <v>726</v>
      </c>
      <c r="R73">
        <f t="shared" si="28"/>
        <v>30</v>
      </c>
      <c r="S73" s="7" t="str">
        <f t="shared" si="36"/>
        <v>35</v>
      </c>
      <c r="T73">
        <v>55</v>
      </c>
      <c r="U73">
        <f t="shared" si="29"/>
        <v>1650</v>
      </c>
      <c r="V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/>
      </c>
      <c r="W73" t="str">
        <f>IFERROR(LOOKUP(,-SEARCH(" "&amp;Switches!$L$2:'Switches'!$L$1000&amp;" "," "&amp;F73&amp;" "),Switches!$L$2:'Switches'!$L$1000),"")</f>
        <v/>
      </c>
      <c r="X73" t="str">
        <f>IFERROR(LOOKUP(,-SEARCH(" "&amp;Switches!$M$2:'Switches'!$M$1000&amp;" "," "&amp;M73&amp;" "),Switches!$M$2:'Switches'!$M$1000),"")</f>
        <v/>
      </c>
      <c r="Y73" t="str">
        <f>IFERROR(LOOKUP(,-SEARCH(" "&amp;Switches!$N$2:'Switches'!$N$1000&amp;" "," "&amp;D73&amp;" "),Switches!$N$2:'Switches'!$N$1000),"")</f>
        <v/>
      </c>
      <c r="Z73">
        <v>0.05</v>
      </c>
      <c r="AA73">
        <f t="shared" si="37"/>
        <v>1.51</v>
      </c>
      <c r="AB73">
        <v>6.3E-2</v>
      </c>
      <c r="AC73">
        <v>2</v>
      </c>
      <c r="AD73">
        <v>2</v>
      </c>
      <c r="AE73">
        <v>0</v>
      </c>
    </row>
    <row r="74" spans="1:31" x14ac:dyDescent="0.25">
      <c r="A74" s="1" t="s">
        <v>83</v>
      </c>
      <c r="B74" s="1" t="s">
        <v>84</v>
      </c>
      <c r="C74" t="str">
        <f t="shared" si="25"/>
        <v>1510 Diffuse 35Вт DALI</v>
      </c>
      <c r="D74" t="str">
        <f t="shared" si="30"/>
        <v>Diffuse 35Вт DALI</v>
      </c>
      <c r="E74" t="str">
        <f t="shared" si="31"/>
        <v>35Вт DALI</v>
      </c>
      <c r="F74" t="str">
        <f t="shared" si="26"/>
        <v>35Вт</v>
      </c>
      <c r="G74" t="str">
        <f t="shared" si="32"/>
        <v>35Вт</v>
      </c>
      <c r="H74" t="str">
        <f t="shared" si="33"/>
        <v>35Вт</v>
      </c>
      <c r="I74" t="str">
        <f t="shared" si="17"/>
        <v>35Вт</v>
      </c>
      <c r="J74" t="str">
        <f t="shared" si="34"/>
        <v>35</v>
      </c>
      <c r="K74" t="str">
        <f t="shared" si="27"/>
        <v>35</v>
      </c>
      <c r="L74" t="str">
        <f t="shared" si="35"/>
        <v>P180169</v>
      </c>
      <c r="M74" t="str">
        <f>LOOKUP(,-SEARCH(" "&amp;Switches!$A$2:'Switches'!$A$1000&amp;" "," "&amp;TRIM(B74)&amp;" "),Switches!$A$2:'Switches'!$A$1000)</f>
        <v>Aveline</v>
      </c>
      <c r="N74">
        <f>IFERROR(LOOKUP(,-SEARCH(" "&amp;Switches!$B$2:'Switches'!$B$1000&amp;" "," "&amp;C74&amp;" "),Switches!$B$2:'Switches'!$B$1000), "")</f>
        <v>1510</v>
      </c>
      <c r="O74" t="str">
        <f>LOOKUP(,-SEARCH(" "&amp;Switches!$C$2:'Switches'!$C$1000&amp;" "," "&amp;TRIM(B74)&amp;" "),Switches!$C$2:'Switches'!$C$1000)</f>
        <v>Diffuse</v>
      </c>
      <c r="P74" t="str">
        <f t="shared" si="38"/>
        <v>Diffuse.ies</v>
      </c>
      <c r="Q74" t="s">
        <v>726</v>
      </c>
      <c r="R74">
        <f t="shared" si="28"/>
        <v>30</v>
      </c>
      <c r="S74" s="7" t="str">
        <f t="shared" si="36"/>
        <v>35</v>
      </c>
      <c r="T74">
        <v>55</v>
      </c>
      <c r="U74">
        <f t="shared" si="29"/>
        <v>1650</v>
      </c>
      <c r="V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DALI</v>
      </c>
      <c r="W74" t="str">
        <f>IFERROR(LOOKUP(,-SEARCH(" "&amp;Switches!$L$2:'Switches'!$L$1000&amp;" "," "&amp;F74&amp;" "),Switches!$L$2:'Switches'!$L$1000),"")</f>
        <v/>
      </c>
      <c r="X74" t="str">
        <f>IFERROR(LOOKUP(,-SEARCH(" "&amp;Switches!$M$2:'Switches'!$M$1000&amp;" "," "&amp;M74&amp;" "),Switches!$M$2:'Switches'!$M$1000),"")</f>
        <v/>
      </c>
      <c r="Y74" t="str">
        <f>IFERROR(LOOKUP(,-SEARCH(" "&amp;Switches!$N$2:'Switches'!$N$1000&amp;" "," "&amp;D74&amp;" "),Switches!$N$2:'Switches'!$N$1000),"")</f>
        <v/>
      </c>
      <c r="Z74">
        <v>0.05</v>
      </c>
      <c r="AA74">
        <f t="shared" si="37"/>
        <v>1.51</v>
      </c>
      <c r="AB74">
        <v>6.3E-2</v>
      </c>
      <c r="AC74">
        <v>2</v>
      </c>
      <c r="AD74">
        <v>2</v>
      </c>
      <c r="AE74">
        <v>0</v>
      </c>
    </row>
    <row r="75" spans="1:31" x14ac:dyDescent="0.25">
      <c r="A75" s="1" t="s">
        <v>125</v>
      </c>
      <c r="B75" s="1" t="s">
        <v>126</v>
      </c>
      <c r="C75" t="str">
        <f t="shared" si="25"/>
        <v>1510 35W Diffuse сквоз. провод</v>
      </c>
      <c r="D75" t="str">
        <f t="shared" si="30"/>
        <v>35W Diffuse сквоз. провод</v>
      </c>
      <c r="E75" t="str">
        <f t="shared" si="31"/>
        <v>35W сквоз. провод</v>
      </c>
      <c r="F75" t="str">
        <f t="shared" si="26"/>
        <v>35W сквоз. провод</v>
      </c>
      <c r="G75" t="str">
        <f t="shared" si="32"/>
        <v>35W</v>
      </c>
      <c r="H75" t="str">
        <f t="shared" si="33"/>
        <v>35W</v>
      </c>
      <c r="I75" t="str">
        <f t="shared" si="17"/>
        <v>35Вт</v>
      </c>
      <c r="J75" t="str">
        <f t="shared" si="34"/>
        <v>35</v>
      </c>
      <c r="K75" t="str">
        <f t="shared" si="27"/>
        <v>35</v>
      </c>
      <c r="L75" t="str">
        <f t="shared" si="35"/>
        <v>P180169</v>
      </c>
      <c r="M75" t="str">
        <f>LOOKUP(,-SEARCH(" "&amp;Switches!$A$2:'Switches'!$A$1000&amp;" "," "&amp;TRIM(B75)&amp;" "),Switches!$A$2:'Switches'!$A$1000)</f>
        <v>Aveline</v>
      </c>
      <c r="N75">
        <f>IFERROR(LOOKUP(,-SEARCH(" "&amp;Switches!$B$2:'Switches'!$B$1000&amp;" "," "&amp;C75&amp;" "),Switches!$B$2:'Switches'!$B$1000), "")</f>
        <v>1510</v>
      </c>
      <c r="O75" t="str">
        <f>LOOKUP(,-SEARCH(" "&amp;Switches!$C$2:'Switches'!$C$1000&amp;" "," "&amp;TRIM(B75)&amp;" "),Switches!$C$2:'Switches'!$C$1000)</f>
        <v>Diffuse</v>
      </c>
      <c r="P75" t="str">
        <f t="shared" si="38"/>
        <v>Diffuse.ies</v>
      </c>
      <c r="Q75" t="s">
        <v>726</v>
      </c>
      <c r="R75">
        <f t="shared" si="28"/>
        <v>30</v>
      </c>
      <c r="S75" s="7" t="str">
        <f t="shared" si="36"/>
        <v>35</v>
      </c>
      <c r="T75">
        <v>55</v>
      </c>
      <c r="U75">
        <f t="shared" si="29"/>
        <v>1650</v>
      </c>
      <c r="V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/>
      </c>
      <c r="W75" t="str">
        <f>IFERROR(LOOKUP(,-SEARCH(" "&amp;Switches!$L$2:'Switches'!$L$1000&amp;" "," "&amp;F75&amp;" "),Switches!$L$2:'Switches'!$L$1000),"")</f>
        <v/>
      </c>
      <c r="X75" t="str">
        <f>IFERROR(LOOKUP(,-SEARCH(" "&amp;Switches!$M$2:'Switches'!$M$1000&amp;" "," "&amp;M75&amp;" "),Switches!$M$2:'Switches'!$M$1000),"")</f>
        <v/>
      </c>
      <c r="Y75" t="str">
        <f>IFERROR(LOOKUP(,-SEARCH(" "&amp;Switches!$N$2:'Switches'!$N$1000&amp;" "," "&amp;D75&amp;" "),Switches!$N$2:'Switches'!$N$1000),"")</f>
        <v>сквоз. провод</v>
      </c>
      <c r="Z75">
        <v>0.05</v>
      </c>
      <c r="AA75">
        <f t="shared" si="37"/>
        <v>1.51</v>
      </c>
      <c r="AB75">
        <v>6.3E-2</v>
      </c>
      <c r="AC75">
        <v>2</v>
      </c>
      <c r="AD75">
        <v>2</v>
      </c>
      <c r="AE75">
        <v>0</v>
      </c>
    </row>
    <row r="76" spans="1:31" x14ac:dyDescent="0.25">
      <c r="A76" s="1" t="s">
        <v>127</v>
      </c>
      <c r="B76" s="1" t="s">
        <v>128</v>
      </c>
      <c r="C76" t="str">
        <f t="shared" si="25"/>
        <v>310 Spot 7Вт DMX-RDM</v>
      </c>
      <c r="D76" t="str">
        <f t="shared" si="30"/>
        <v>Spot 7Вт DMX-RDM</v>
      </c>
      <c r="E76" t="str">
        <f t="shared" si="31"/>
        <v>7Вт DMX-RDM</v>
      </c>
      <c r="F76" t="str">
        <f t="shared" si="26"/>
        <v>7Вт</v>
      </c>
      <c r="G76" t="str">
        <f t="shared" si="32"/>
        <v>7Вт</v>
      </c>
      <c r="H76" t="str">
        <f t="shared" si="33"/>
        <v>7Вт</v>
      </c>
      <c r="I76" t="str">
        <f t="shared" si="17"/>
        <v>7Вт</v>
      </c>
      <c r="J76" t="str">
        <f t="shared" si="34"/>
        <v>7</v>
      </c>
      <c r="K76" t="str">
        <f t="shared" si="27"/>
        <v>7</v>
      </c>
      <c r="L76" t="str">
        <f t="shared" si="35"/>
        <v>P866952</v>
      </c>
      <c r="M76" t="str">
        <f>LOOKUP(,-SEARCH(" "&amp;Switches!$A$2:'Switches'!$A$1000&amp;" "," "&amp;TRIM(B76)&amp;" "),Switches!$A$2:'Switches'!$A$1000)</f>
        <v>Aveline</v>
      </c>
      <c r="N76">
        <f>IFERROR(LOOKUP(,-SEARCH(" "&amp;Switches!$B$2:'Switches'!$B$1000&amp;" "," "&amp;C76&amp;" "),Switches!$B$2:'Switches'!$B$1000), "")</f>
        <v>310</v>
      </c>
      <c r="O76" t="str">
        <f>LOOKUP(,-SEARCH(" "&amp;Switches!$C$2:'Switches'!$C$1000&amp;" "," "&amp;TRIM(B76)&amp;" "),Switches!$C$2:'Switches'!$C$1000)</f>
        <v>Spot</v>
      </c>
      <c r="P76" t="str">
        <f t="shared" si="38"/>
        <v>Spot.ies</v>
      </c>
      <c r="Q76" t="s">
        <v>726</v>
      </c>
      <c r="R76">
        <f t="shared" si="28"/>
        <v>6</v>
      </c>
      <c r="S76" s="7" t="str">
        <f t="shared" si="36"/>
        <v>7</v>
      </c>
      <c r="T76">
        <v>110</v>
      </c>
      <c r="U76">
        <f t="shared" si="29"/>
        <v>660</v>
      </c>
      <c r="V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W76" t="str">
        <f>IFERROR(LOOKUP(,-SEARCH(" "&amp;Switches!$L$2:'Switches'!$L$1000&amp;" "," "&amp;F76&amp;" "),Switches!$L$2:'Switches'!$L$1000),"")</f>
        <v/>
      </c>
      <c r="X76" t="str">
        <f>IFERROR(LOOKUP(,-SEARCH(" "&amp;Switches!$M$2:'Switches'!$M$1000&amp;" "," "&amp;M76&amp;" "),Switches!$M$2:'Switches'!$M$1000),"")</f>
        <v/>
      </c>
      <c r="Y76" t="str">
        <f>IFERROR(LOOKUP(,-SEARCH(" "&amp;Switches!$N$2:'Switches'!$N$1000&amp;" "," "&amp;D76&amp;" "),Switches!$N$2:'Switches'!$N$1000),"")</f>
        <v/>
      </c>
      <c r="Z76">
        <v>0.05</v>
      </c>
      <c r="AA76">
        <f t="shared" si="37"/>
        <v>0.31</v>
      </c>
      <c r="AB76">
        <v>6.3E-2</v>
      </c>
      <c r="AC76">
        <v>2</v>
      </c>
      <c r="AD76">
        <v>2</v>
      </c>
      <c r="AE76">
        <v>0</v>
      </c>
    </row>
    <row r="77" spans="1:31" x14ac:dyDescent="0.25">
      <c r="A77" s="1" t="s">
        <v>129</v>
      </c>
      <c r="B77" s="1" t="s">
        <v>130</v>
      </c>
      <c r="C77" t="str">
        <f t="shared" si="25"/>
        <v>310 Medium 7Вт DMX-RDM</v>
      </c>
      <c r="D77" t="str">
        <f t="shared" si="30"/>
        <v>Medium 7Вт DMX-RDM</v>
      </c>
      <c r="E77" t="str">
        <f t="shared" si="31"/>
        <v>7Вт DMX-RDM</v>
      </c>
      <c r="F77" t="str">
        <f t="shared" si="26"/>
        <v>7Вт</v>
      </c>
      <c r="G77" t="str">
        <f t="shared" si="32"/>
        <v>7Вт</v>
      </c>
      <c r="H77" t="str">
        <f t="shared" si="33"/>
        <v>7Вт</v>
      </c>
      <c r="I77" t="str">
        <f t="shared" si="17"/>
        <v>7Вт</v>
      </c>
      <c r="J77" t="str">
        <f t="shared" si="34"/>
        <v>7</v>
      </c>
      <c r="K77" t="str">
        <f t="shared" si="27"/>
        <v>7</v>
      </c>
      <c r="L77" t="str">
        <f t="shared" si="35"/>
        <v>P866953</v>
      </c>
      <c r="M77" t="str">
        <f>LOOKUP(,-SEARCH(" "&amp;Switches!$A$2:'Switches'!$A$1000&amp;" "," "&amp;TRIM(B77)&amp;" "),Switches!$A$2:'Switches'!$A$1000)</f>
        <v>Aveline</v>
      </c>
      <c r="N77">
        <f>IFERROR(LOOKUP(,-SEARCH(" "&amp;Switches!$B$2:'Switches'!$B$1000&amp;" "," "&amp;C77&amp;" "),Switches!$B$2:'Switches'!$B$1000), "")</f>
        <v>310</v>
      </c>
      <c r="O77" t="str">
        <f>LOOKUP(,-SEARCH(" "&amp;Switches!$C$2:'Switches'!$C$1000&amp;" "," "&amp;TRIM(B77)&amp;" "),Switches!$C$2:'Switches'!$C$1000)</f>
        <v>Medium</v>
      </c>
      <c r="P77" t="str">
        <f t="shared" si="38"/>
        <v>Medium.ies</v>
      </c>
      <c r="Q77" t="s">
        <v>726</v>
      </c>
      <c r="R77">
        <f t="shared" si="28"/>
        <v>6</v>
      </c>
      <c r="S77" s="7" t="str">
        <f t="shared" si="36"/>
        <v>7</v>
      </c>
      <c r="T77">
        <v>110</v>
      </c>
      <c r="U77">
        <f t="shared" si="29"/>
        <v>660</v>
      </c>
      <c r="V77" t="str">
        <f>IF(ISTEXT(LOOKUP(,-SEARCH(" "&amp;Switches!$K$2:'Switches'!$K$60&amp;" "," "&amp;D77&amp;" "),Switches!$K$2:'Switches'!$K$60)), LOOKUP(,-SEARCH(" "&amp;Switches!$K$2:'Switches'!$K$60&amp;" "," "&amp;D77&amp;" "),Switches!$K$2:'Switches'!$K$60),"")</f>
        <v>DMX-RDM</v>
      </c>
      <c r="W77" t="str">
        <f>IFERROR(LOOKUP(,-SEARCH(" "&amp;Switches!$L$2:'Switches'!$L$1000&amp;" "," "&amp;F77&amp;" "),Switches!$L$2:'Switches'!$L$1000),"")</f>
        <v/>
      </c>
      <c r="X77" t="str">
        <f>IFERROR(LOOKUP(,-SEARCH(" "&amp;Switches!$M$2:'Switches'!$M$1000&amp;" "," "&amp;M77&amp;" "),Switches!$M$2:'Switches'!$M$1000),"")</f>
        <v/>
      </c>
      <c r="Y77" t="str">
        <f>IFERROR(LOOKUP(,-SEARCH(" "&amp;Switches!$N$2:'Switches'!$N$1000&amp;" "," "&amp;D77&amp;" "),Switches!$N$2:'Switches'!$N$1000),"")</f>
        <v/>
      </c>
      <c r="Z77">
        <v>0.05</v>
      </c>
      <c r="AA77">
        <f t="shared" si="37"/>
        <v>0.31</v>
      </c>
      <c r="AB77">
        <v>6.3E-2</v>
      </c>
      <c r="AC77">
        <v>2</v>
      </c>
      <c r="AD77">
        <v>2</v>
      </c>
      <c r="AE77">
        <v>0</v>
      </c>
    </row>
    <row r="78" spans="1:31" x14ac:dyDescent="0.25">
      <c r="A78" s="1" t="s">
        <v>131</v>
      </c>
      <c r="B78" s="1" t="s">
        <v>132</v>
      </c>
      <c r="C78" t="str">
        <f t="shared" si="25"/>
        <v>310 Flood 7Вт DMX-RDM</v>
      </c>
      <c r="D78" t="str">
        <f t="shared" si="30"/>
        <v>Flood 7Вт DMX-RDM</v>
      </c>
      <c r="E78" t="str">
        <f t="shared" si="31"/>
        <v>7Вт DMX-RDM</v>
      </c>
      <c r="F78" t="str">
        <f t="shared" si="26"/>
        <v>7Вт</v>
      </c>
      <c r="G78" t="str">
        <f t="shared" si="32"/>
        <v>7Вт</v>
      </c>
      <c r="H78" t="str">
        <f t="shared" si="33"/>
        <v>7Вт</v>
      </c>
      <c r="I78" t="str">
        <f t="shared" si="17"/>
        <v>7Вт</v>
      </c>
      <c r="J78" t="str">
        <f t="shared" si="34"/>
        <v>7</v>
      </c>
      <c r="K78" t="str">
        <f t="shared" si="27"/>
        <v>7</v>
      </c>
      <c r="L78" t="str">
        <f t="shared" si="35"/>
        <v>P866954</v>
      </c>
      <c r="M78" t="str">
        <f>LOOKUP(,-SEARCH(" "&amp;Switches!$A$2:'Switches'!$A$1000&amp;" "," "&amp;TRIM(B78)&amp;" "),Switches!$A$2:'Switches'!$A$1000)</f>
        <v>Aveline</v>
      </c>
      <c r="N78">
        <f>IFERROR(LOOKUP(,-SEARCH(" "&amp;Switches!$B$2:'Switches'!$B$1000&amp;" "," "&amp;C78&amp;" "),Switches!$B$2:'Switches'!$B$1000), "")</f>
        <v>310</v>
      </c>
      <c r="O78" t="str">
        <f>LOOKUP(,-SEARCH(" "&amp;Switches!$C$2:'Switches'!$C$1000&amp;" "," "&amp;TRIM(B78)&amp;" "),Switches!$C$2:'Switches'!$C$1000)</f>
        <v>Flood</v>
      </c>
      <c r="P78" t="str">
        <f t="shared" si="38"/>
        <v>Flood.ies</v>
      </c>
      <c r="Q78" t="s">
        <v>726</v>
      </c>
      <c r="R78">
        <f t="shared" si="28"/>
        <v>6</v>
      </c>
      <c r="S78" s="7" t="str">
        <f t="shared" si="36"/>
        <v>7</v>
      </c>
      <c r="T78">
        <v>110</v>
      </c>
      <c r="U78">
        <f t="shared" si="29"/>
        <v>660</v>
      </c>
      <c r="V78" t="str">
        <f>IF(ISTEXT(LOOKUP(,-SEARCH(" "&amp;Switches!$K$2:'Switches'!$K$60&amp;" "," "&amp;D78&amp;" "),Switches!$K$2:'Switches'!$K$60)), LOOKUP(,-SEARCH(" "&amp;Switches!$K$2:'Switches'!$K$60&amp;" "," "&amp;D78&amp;" "),Switches!$K$2:'Switches'!$K$60),"")</f>
        <v>DMX-RDM</v>
      </c>
      <c r="W78" t="str">
        <f>IFERROR(LOOKUP(,-SEARCH(" "&amp;Switches!$L$2:'Switches'!$L$1000&amp;" "," "&amp;F78&amp;" "),Switches!$L$2:'Switches'!$L$1000),"")</f>
        <v/>
      </c>
      <c r="X78" t="str">
        <f>IFERROR(LOOKUP(,-SEARCH(" "&amp;Switches!$M$2:'Switches'!$M$1000&amp;" "," "&amp;M78&amp;" "),Switches!$M$2:'Switches'!$M$1000),"")</f>
        <v/>
      </c>
      <c r="Y78" t="str">
        <f>IFERROR(LOOKUP(,-SEARCH(" "&amp;Switches!$N$2:'Switches'!$N$1000&amp;" "," "&amp;D78&amp;" "),Switches!$N$2:'Switches'!$N$1000),"")</f>
        <v/>
      </c>
      <c r="Z78">
        <v>0.05</v>
      </c>
      <c r="AA78">
        <f t="shared" si="37"/>
        <v>0.31</v>
      </c>
      <c r="AB78">
        <v>6.3E-2</v>
      </c>
      <c r="AC78">
        <v>2</v>
      </c>
      <c r="AD78">
        <v>2</v>
      </c>
      <c r="AE78">
        <v>0</v>
      </c>
    </row>
    <row r="79" spans="1:31" x14ac:dyDescent="0.25">
      <c r="A79" s="1" t="s">
        <v>133</v>
      </c>
      <c r="B79" s="1" t="s">
        <v>196</v>
      </c>
      <c r="C79" t="str">
        <f t="shared" si="25"/>
        <v>310 Elliptical 7Вт DMX-RDM</v>
      </c>
      <c r="D79" t="str">
        <f t="shared" si="30"/>
        <v>Elliptical 7Вт DMX-RDM</v>
      </c>
      <c r="E79" t="str">
        <f t="shared" si="31"/>
        <v>7Вт DMX-RDM</v>
      </c>
      <c r="F79" t="str">
        <f t="shared" si="26"/>
        <v>7Вт</v>
      </c>
      <c r="G79" t="str">
        <f t="shared" si="32"/>
        <v>7Вт</v>
      </c>
      <c r="H79" t="str">
        <f t="shared" si="33"/>
        <v>7Вт</v>
      </c>
      <c r="I79" t="str">
        <f t="shared" si="17"/>
        <v>7Вт</v>
      </c>
      <c r="J79" t="str">
        <f t="shared" si="34"/>
        <v>7</v>
      </c>
      <c r="K79" t="str">
        <f t="shared" si="27"/>
        <v>7</v>
      </c>
      <c r="L79" t="str">
        <f t="shared" si="35"/>
        <v>P866955</v>
      </c>
      <c r="M79" t="str">
        <f>LOOKUP(,-SEARCH(" "&amp;Switches!$A$2:'Switches'!$A$1000&amp;" "," "&amp;TRIM(B79)&amp;" "),Switches!$A$2:'Switches'!$A$1000)</f>
        <v>Aveline</v>
      </c>
      <c r="N79">
        <f>IFERROR(LOOKUP(,-SEARCH(" "&amp;Switches!$B$2:'Switches'!$B$1000&amp;" "," "&amp;C79&amp;" "),Switches!$B$2:'Switches'!$B$1000), "")</f>
        <v>310</v>
      </c>
      <c r="O79" t="str">
        <f>LOOKUP(,-SEARCH(" "&amp;Switches!$C$2:'Switches'!$C$1000&amp;" "," "&amp;TRIM(B79)&amp;" "),Switches!$C$2:'Switches'!$C$1000)</f>
        <v>Elliptical</v>
      </c>
      <c r="P79" t="str">
        <f t="shared" si="38"/>
        <v>Elliptical.ies</v>
      </c>
      <c r="Q79" t="s">
        <v>726</v>
      </c>
      <c r="R79">
        <f t="shared" si="28"/>
        <v>6</v>
      </c>
      <c r="S79" s="7" t="str">
        <f t="shared" si="36"/>
        <v>7</v>
      </c>
      <c r="T79">
        <v>110</v>
      </c>
      <c r="U79">
        <f t="shared" si="29"/>
        <v>660</v>
      </c>
      <c r="V79" t="str">
        <f>IF(ISTEXT(LOOKUP(,-SEARCH(" "&amp;Switches!$K$2:'Switches'!$K$60&amp;" "," "&amp;D79&amp;" "),Switches!$K$2:'Switches'!$K$60)), LOOKUP(,-SEARCH(" "&amp;Switches!$K$2:'Switches'!$K$60&amp;" "," "&amp;D79&amp;" "),Switches!$K$2:'Switches'!$K$60),"")</f>
        <v>DMX-RDM</v>
      </c>
      <c r="W79" t="str">
        <f>IFERROR(LOOKUP(,-SEARCH(" "&amp;Switches!$L$2:'Switches'!$L$1000&amp;" "," "&amp;F79&amp;" "),Switches!$L$2:'Switches'!$L$1000),"")</f>
        <v/>
      </c>
      <c r="X79" t="str">
        <f>IFERROR(LOOKUP(,-SEARCH(" "&amp;Switches!$M$2:'Switches'!$M$1000&amp;" "," "&amp;M79&amp;" "),Switches!$M$2:'Switches'!$M$1000),"")</f>
        <v/>
      </c>
      <c r="Y79" t="str">
        <f>IFERROR(LOOKUP(,-SEARCH(" "&amp;Switches!$N$2:'Switches'!$N$1000&amp;" "," "&amp;D79&amp;" "),Switches!$N$2:'Switches'!$N$1000),"")</f>
        <v/>
      </c>
      <c r="Z79">
        <v>0.05</v>
      </c>
      <c r="AA79">
        <f t="shared" si="37"/>
        <v>0.31</v>
      </c>
      <c r="AB79">
        <v>6.3E-2</v>
      </c>
      <c r="AC79">
        <v>2</v>
      </c>
      <c r="AD79">
        <v>2</v>
      </c>
      <c r="AE79">
        <v>0</v>
      </c>
    </row>
    <row r="80" spans="1:31" x14ac:dyDescent="0.25">
      <c r="A80" s="1" t="s">
        <v>134</v>
      </c>
      <c r="B80" s="1" t="s">
        <v>135</v>
      </c>
      <c r="C80" t="str">
        <f t="shared" si="25"/>
        <v>310 Diffuse 7Вт DMX-RDM</v>
      </c>
      <c r="D80" t="str">
        <f t="shared" si="30"/>
        <v>Diffuse 7Вт DMX-RDM</v>
      </c>
      <c r="E80" t="str">
        <f t="shared" si="31"/>
        <v>7Вт DMX-RDM</v>
      </c>
      <c r="F80" t="str">
        <f t="shared" si="26"/>
        <v>7Вт</v>
      </c>
      <c r="G80" t="str">
        <f t="shared" si="32"/>
        <v>7Вт</v>
      </c>
      <c r="H80" t="str">
        <f t="shared" si="33"/>
        <v>7Вт</v>
      </c>
      <c r="I80" t="str">
        <f t="shared" si="17"/>
        <v>7Вт</v>
      </c>
      <c r="J80" t="str">
        <f t="shared" si="34"/>
        <v>7</v>
      </c>
      <c r="K80" t="str">
        <f t="shared" si="27"/>
        <v>7</v>
      </c>
      <c r="L80" t="str">
        <f t="shared" si="35"/>
        <v>P866956</v>
      </c>
      <c r="M80" t="str">
        <f>LOOKUP(,-SEARCH(" "&amp;Switches!$A$2:'Switches'!$A$1000&amp;" "," "&amp;TRIM(B80)&amp;" "),Switches!$A$2:'Switches'!$A$1000)</f>
        <v>Aveline</v>
      </c>
      <c r="N80">
        <f>IFERROR(LOOKUP(,-SEARCH(" "&amp;Switches!$B$2:'Switches'!$B$1000&amp;" "," "&amp;C80&amp;" "),Switches!$B$2:'Switches'!$B$1000), "")</f>
        <v>310</v>
      </c>
      <c r="O80" t="str">
        <f>LOOKUP(,-SEARCH(" "&amp;Switches!$C$2:'Switches'!$C$1000&amp;" "," "&amp;TRIM(B80)&amp;" "),Switches!$C$2:'Switches'!$C$1000)</f>
        <v>Diffuse</v>
      </c>
      <c r="P80" t="str">
        <f t="shared" si="38"/>
        <v>Diffuse.ies</v>
      </c>
      <c r="Q80" t="s">
        <v>726</v>
      </c>
      <c r="R80">
        <f t="shared" si="28"/>
        <v>6</v>
      </c>
      <c r="S80" s="7" t="str">
        <f t="shared" si="36"/>
        <v>7</v>
      </c>
      <c r="T80">
        <v>55</v>
      </c>
      <c r="U80">
        <f t="shared" si="29"/>
        <v>330</v>
      </c>
      <c r="V80" t="str">
        <f>IF(ISTEXT(LOOKUP(,-SEARCH(" "&amp;Switches!$K$2:'Switches'!$K$60&amp;" "," "&amp;D80&amp;" "),Switches!$K$2:'Switches'!$K$60)), LOOKUP(,-SEARCH(" "&amp;Switches!$K$2:'Switches'!$K$60&amp;" "," "&amp;D80&amp;" "),Switches!$K$2:'Switches'!$K$60),"")</f>
        <v>DMX-RDM</v>
      </c>
      <c r="W80" t="str">
        <f>IFERROR(LOOKUP(,-SEARCH(" "&amp;Switches!$L$2:'Switches'!$L$1000&amp;" "," "&amp;F80&amp;" "),Switches!$L$2:'Switches'!$L$1000),"")</f>
        <v/>
      </c>
      <c r="X80" t="str">
        <f>IFERROR(LOOKUP(,-SEARCH(" "&amp;Switches!$M$2:'Switches'!$M$1000&amp;" "," "&amp;M80&amp;" "),Switches!$M$2:'Switches'!$M$1000),"")</f>
        <v/>
      </c>
      <c r="Y80" t="str">
        <f>IFERROR(LOOKUP(,-SEARCH(" "&amp;Switches!$N$2:'Switches'!$N$1000&amp;" "," "&amp;D80&amp;" "),Switches!$N$2:'Switches'!$N$1000),"")</f>
        <v/>
      </c>
      <c r="Z80">
        <v>0.05</v>
      </c>
      <c r="AA80">
        <f t="shared" si="37"/>
        <v>0.31</v>
      </c>
      <c r="AB80">
        <v>6.3E-2</v>
      </c>
      <c r="AC80">
        <v>2</v>
      </c>
      <c r="AD80">
        <v>2</v>
      </c>
      <c r="AE80">
        <v>0</v>
      </c>
    </row>
    <row r="81" spans="1:31" x14ac:dyDescent="0.25">
      <c r="A81" s="1" t="s">
        <v>136</v>
      </c>
      <c r="B81" s="1" t="s">
        <v>137</v>
      </c>
      <c r="C81" t="str">
        <f t="shared" si="25"/>
        <v>610 Spot 14Вт DMX-RDM</v>
      </c>
      <c r="D81" t="str">
        <f t="shared" si="30"/>
        <v>Spot 14Вт DMX-RDM</v>
      </c>
      <c r="E81" t="str">
        <f t="shared" si="31"/>
        <v>14Вт DMX-RDM</v>
      </c>
      <c r="F81" t="str">
        <f t="shared" si="26"/>
        <v>14Вт</v>
      </c>
      <c r="G81" t="str">
        <f t="shared" si="32"/>
        <v>14Вт</v>
      </c>
      <c r="H81" t="str">
        <f t="shared" si="33"/>
        <v>14Вт</v>
      </c>
      <c r="I81" t="str">
        <f t="shared" si="17"/>
        <v>14Вт</v>
      </c>
      <c r="J81" t="str">
        <f t="shared" si="34"/>
        <v>14</v>
      </c>
      <c r="K81" t="str">
        <f t="shared" si="27"/>
        <v>14</v>
      </c>
      <c r="L81" t="str">
        <f t="shared" si="35"/>
        <v>P866957</v>
      </c>
      <c r="M81" t="str">
        <f>LOOKUP(,-SEARCH(" "&amp;Switches!$A$2:'Switches'!$A$1000&amp;" "," "&amp;TRIM(B81)&amp;" "),Switches!$A$2:'Switches'!$A$1000)</f>
        <v>Aveline</v>
      </c>
      <c r="N81">
        <f>IFERROR(LOOKUP(,-SEARCH(" "&amp;Switches!$B$2:'Switches'!$B$1000&amp;" "," "&amp;C81&amp;" "),Switches!$B$2:'Switches'!$B$1000), "")</f>
        <v>610</v>
      </c>
      <c r="O81" t="str">
        <f>LOOKUP(,-SEARCH(" "&amp;Switches!$C$2:'Switches'!$C$1000&amp;" "," "&amp;TRIM(B81)&amp;" "),Switches!$C$2:'Switches'!$C$1000)</f>
        <v>Spot</v>
      </c>
      <c r="P81" t="str">
        <f t="shared" si="38"/>
        <v>Spot.ies</v>
      </c>
      <c r="Q81" t="s">
        <v>726</v>
      </c>
      <c r="R81">
        <f t="shared" si="28"/>
        <v>12</v>
      </c>
      <c r="S81" s="7" t="str">
        <f t="shared" si="36"/>
        <v>14</v>
      </c>
      <c r="T81">
        <v>110</v>
      </c>
      <c r="U81">
        <f t="shared" si="29"/>
        <v>1320</v>
      </c>
      <c r="V81" t="str">
        <f>IF(ISTEXT(LOOKUP(,-SEARCH(" "&amp;Switches!$K$2:'Switches'!$K$60&amp;" "," "&amp;D81&amp;" "),Switches!$K$2:'Switches'!$K$60)), LOOKUP(,-SEARCH(" "&amp;Switches!$K$2:'Switches'!$K$60&amp;" "," "&amp;D81&amp;" "),Switches!$K$2:'Switches'!$K$60),"")</f>
        <v>DMX-RDM</v>
      </c>
      <c r="W81" t="str">
        <f>IFERROR(LOOKUP(,-SEARCH(" "&amp;Switches!$L$2:'Switches'!$L$1000&amp;" "," "&amp;F81&amp;" "),Switches!$L$2:'Switches'!$L$1000),"")</f>
        <v/>
      </c>
      <c r="X81" t="str">
        <f>IFERROR(LOOKUP(,-SEARCH(" "&amp;Switches!$M$2:'Switches'!$M$1000&amp;" "," "&amp;M81&amp;" "),Switches!$M$2:'Switches'!$M$1000),"")</f>
        <v/>
      </c>
      <c r="Y81" t="str">
        <f>IFERROR(LOOKUP(,-SEARCH(" "&amp;Switches!$N$2:'Switches'!$N$1000&amp;" "," "&amp;D81&amp;" "),Switches!$N$2:'Switches'!$N$1000),"")</f>
        <v/>
      </c>
      <c r="Z81">
        <v>0.05</v>
      </c>
      <c r="AA81">
        <f t="shared" si="37"/>
        <v>0.61</v>
      </c>
      <c r="AB81">
        <v>6.3E-2</v>
      </c>
      <c r="AC81">
        <v>2</v>
      </c>
      <c r="AD81">
        <v>2</v>
      </c>
      <c r="AE81">
        <v>0</v>
      </c>
    </row>
    <row r="82" spans="1:31" x14ac:dyDescent="0.25">
      <c r="A82" s="1" t="s">
        <v>138</v>
      </c>
      <c r="B82" s="1" t="s">
        <v>139</v>
      </c>
      <c r="C82" t="str">
        <f t="shared" si="25"/>
        <v>610 Medium 14Вт DMX-RDM</v>
      </c>
      <c r="D82" t="str">
        <f t="shared" si="30"/>
        <v>Medium 14Вт DMX-RDM</v>
      </c>
      <c r="E82" t="str">
        <f t="shared" si="31"/>
        <v>14Вт DMX-RDM</v>
      </c>
      <c r="F82" t="str">
        <f t="shared" si="26"/>
        <v>14Вт</v>
      </c>
      <c r="G82" t="str">
        <f t="shared" si="32"/>
        <v>14Вт</v>
      </c>
      <c r="H82" t="str">
        <f t="shared" si="33"/>
        <v>14Вт</v>
      </c>
      <c r="I82" t="str">
        <f t="shared" si="17"/>
        <v>14Вт</v>
      </c>
      <c r="J82" t="str">
        <f t="shared" si="34"/>
        <v>14</v>
      </c>
      <c r="K82" t="str">
        <f t="shared" si="27"/>
        <v>14</v>
      </c>
      <c r="L82" t="str">
        <f t="shared" si="35"/>
        <v>P866958</v>
      </c>
      <c r="M82" t="str">
        <f>LOOKUP(,-SEARCH(" "&amp;Switches!$A$2:'Switches'!$A$1000&amp;" "," "&amp;TRIM(B82)&amp;" "),Switches!$A$2:'Switches'!$A$1000)</f>
        <v>Aveline</v>
      </c>
      <c r="N82">
        <f>IFERROR(LOOKUP(,-SEARCH(" "&amp;Switches!$B$2:'Switches'!$B$1000&amp;" "," "&amp;C82&amp;" "),Switches!$B$2:'Switches'!$B$1000), "")</f>
        <v>610</v>
      </c>
      <c r="O82" t="str">
        <f>LOOKUP(,-SEARCH(" "&amp;Switches!$C$2:'Switches'!$C$1000&amp;" "," "&amp;TRIM(B82)&amp;" "),Switches!$C$2:'Switches'!$C$1000)</f>
        <v>Medium</v>
      </c>
      <c r="P82" t="str">
        <f t="shared" si="38"/>
        <v>Medium.ies</v>
      </c>
      <c r="Q82" t="s">
        <v>726</v>
      </c>
      <c r="R82">
        <f t="shared" si="28"/>
        <v>12</v>
      </c>
      <c r="S82" s="7" t="str">
        <f t="shared" si="36"/>
        <v>14</v>
      </c>
      <c r="T82">
        <v>110</v>
      </c>
      <c r="U82">
        <f t="shared" si="29"/>
        <v>1320</v>
      </c>
      <c r="V82" t="str">
        <f>IF(ISTEXT(LOOKUP(,-SEARCH(" "&amp;Switches!$K$2:'Switches'!$K$60&amp;" "," "&amp;D82&amp;" "),Switches!$K$2:'Switches'!$K$60)), LOOKUP(,-SEARCH(" "&amp;Switches!$K$2:'Switches'!$K$60&amp;" "," "&amp;D82&amp;" "),Switches!$K$2:'Switches'!$K$60),"")</f>
        <v>DMX-RDM</v>
      </c>
      <c r="W82" t="str">
        <f>IFERROR(LOOKUP(,-SEARCH(" "&amp;Switches!$L$2:'Switches'!$L$1000&amp;" "," "&amp;F82&amp;" "),Switches!$L$2:'Switches'!$L$1000),"")</f>
        <v/>
      </c>
      <c r="X82" t="str">
        <f>IFERROR(LOOKUP(,-SEARCH(" "&amp;Switches!$M$2:'Switches'!$M$1000&amp;" "," "&amp;M82&amp;" "),Switches!$M$2:'Switches'!$M$1000),"")</f>
        <v/>
      </c>
      <c r="Y82" t="str">
        <f>IFERROR(LOOKUP(,-SEARCH(" "&amp;Switches!$N$2:'Switches'!$N$1000&amp;" "," "&amp;D82&amp;" "),Switches!$N$2:'Switches'!$N$1000),"")</f>
        <v/>
      </c>
      <c r="Z82">
        <v>0.05</v>
      </c>
      <c r="AA82">
        <f t="shared" si="37"/>
        <v>0.61</v>
      </c>
      <c r="AB82">
        <v>6.3E-2</v>
      </c>
      <c r="AC82">
        <v>2</v>
      </c>
      <c r="AD82">
        <v>2</v>
      </c>
      <c r="AE82">
        <v>0</v>
      </c>
    </row>
    <row r="83" spans="1:31" x14ac:dyDescent="0.25">
      <c r="A83" s="1" t="s">
        <v>140</v>
      </c>
      <c r="B83" s="1" t="s">
        <v>141</v>
      </c>
      <c r="C83" t="str">
        <f t="shared" si="25"/>
        <v>610 Flood 14Вт DMX-RDM</v>
      </c>
      <c r="D83" t="str">
        <f t="shared" si="30"/>
        <v>Flood 14Вт DMX-RDM</v>
      </c>
      <c r="E83" t="str">
        <f t="shared" si="31"/>
        <v>14Вт DMX-RDM</v>
      </c>
      <c r="F83" t="str">
        <f t="shared" si="26"/>
        <v>14Вт</v>
      </c>
      <c r="G83" t="str">
        <f t="shared" si="32"/>
        <v>14Вт</v>
      </c>
      <c r="H83" t="str">
        <f t="shared" si="33"/>
        <v>14Вт</v>
      </c>
      <c r="I83" t="str">
        <f t="shared" ref="I83:I140" si="39">IFERROR(REPLACE(H83,SEARCH("W",H83),1,"Вт"), H83)</f>
        <v>14Вт</v>
      </c>
      <c r="J83" t="str">
        <f t="shared" si="34"/>
        <v>14</v>
      </c>
      <c r="K83" t="str">
        <f t="shared" si="27"/>
        <v>14</v>
      </c>
      <c r="L83" t="str">
        <f t="shared" si="35"/>
        <v>P866959</v>
      </c>
      <c r="M83" t="str">
        <f>LOOKUP(,-SEARCH(" "&amp;Switches!$A$2:'Switches'!$A$1000&amp;" "," "&amp;TRIM(B83)&amp;" "),Switches!$A$2:'Switches'!$A$1000)</f>
        <v>Aveline</v>
      </c>
      <c r="N83">
        <f>IFERROR(LOOKUP(,-SEARCH(" "&amp;Switches!$B$2:'Switches'!$B$1000&amp;" "," "&amp;C83&amp;" "),Switches!$B$2:'Switches'!$B$1000), "")</f>
        <v>610</v>
      </c>
      <c r="O83" t="str">
        <f>LOOKUP(,-SEARCH(" "&amp;Switches!$C$2:'Switches'!$C$1000&amp;" "," "&amp;TRIM(B83)&amp;" "),Switches!$C$2:'Switches'!$C$1000)</f>
        <v>Flood</v>
      </c>
      <c r="P83" t="str">
        <f t="shared" si="38"/>
        <v>Flood.ies</v>
      </c>
      <c r="Q83" t="s">
        <v>726</v>
      </c>
      <c r="R83">
        <f t="shared" si="28"/>
        <v>12</v>
      </c>
      <c r="S83" s="7" t="str">
        <f t="shared" si="36"/>
        <v>14</v>
      </c>
      <c r="T83">
        <v>110</v>
      </c>
      <c r="U83">
        <f t="shared" si="29"/>
        <v>1320</v>
      </c>
      <c r="V83" t="str">
        <f>IF(ISTEXT(LOOKUP(,-SEARCH(" "&amp;Switches!$K$2:'Switches'!$K$60&amp;" "," "&amp;D83&amp;" "),Switches!$K$2:'Switches'!$K$60)), LOOKUP(,-SEARCH(" "&amp;Switches!$K$2:'Switches'!$K$60&amp;" "," "&amp;D83&amp;" "),Switches!$K$2:'Switches'!$K$60),"")</f>
        <v>DMX-RDM</v>
      </c>
      <c r="W83" t="str">
        <f>IFERROR(LOOKUP(,-SEARCH(" "&amp;Switches!$L$2:'Switches'!$L$1000&amp;" "," "&amp;F83&amp;" "),Switches!$L$2:'Switches'!$L$1000),"")</f>
        <v/>
      </c>
      <c r="X83" t="str">
        <f>IFERROR(LOOKUP(,-SEARCH(" "&amp;Switches!$M$2:'Switches'!$M$1000&amp;" "," "&amp;M83&amp;" "),Switches!$M$2:'Switches'!$M$1000),"")</f>
        <v/>
      </c>
      <c r="Y83" t="str">
        <f>IFERROR(LOOKUP(,-SEARCH(" "&amp;Switches!$N$2:'Switches'!$N$1000&amp;" "," "&amp;D83&amp;" "),Switches!$N$2:'Switches'!$N$1000),"")</f>
        <v/>
      </c>
      <c r="Z83">
        <v>0.05</v>
      </c>
      <c r="AA83">
        <f t="shared" si="37"/>
        <v>0.61</v>
      </c>
      <c r="AB83">
        <v>6.3E-2</v>
      </c>
      <c r="AC83">
        <v>2</v>
      </c>
      <c r="AD83">
        <v>2</v>
      </c>
      <c r="AE83">
        <v>0</v>
      </c>
    </row>
    <row r="84" spans="1:31" x14ac:dyDescent="0.25">
      <c r="A84" s="1" t="s">
        <v>142</v>
      </c>
      <c r="B84" s="1" t="s">
        <v>197</v>
      </c>
      <c r="C84" t="str">
        <f t="shared" si="25"/>
        <v>610 Elliptical 14Вт DMX-RDM</v>
      </c>
      <c r="D84" t="str">
        <f t="shared" si="30"/>
        <v>Elliptical 14Вт DMX-RDM</v>
      </c>
      <c r="E84" t="str">
        <f t="shared" si="31"/>
        <v>14Вт DMX-RDM</v>
      </c>
      <c r="F84" t="str">
        <f t="shared" si="26"/>
        <v>14Вт</v>
      </c>
      <c r="G84" t="str">
        <f t="shared" si="32"/>
        <v>14Вт</v>
      </c>
      <c r="H84" t="str">
        <f t="shared" si="33"/>
        <v>14Вт</v>
      </c>
      <c r="I84" t="str">
        <f t="shared" si="39"/>
        <v>14Вт</v>
      </c>
      <c r="J84" t="str">
        <f t="shared" si="34"/>
        <v>14</v>
      </c>
      <c r="K84" t="str">
        <f t="shared" si="27"/>
        <v>14</v>
      </c>
      <c r="L84" t="str">
        <f t="shared" si="35"/>
        <v>P866960</v>
      </c>
      <c r="M84" t="str">
        <f>LOOKUP(,-SEARCH(" "&amp;Switches!$A$2:'Switches'!$A$1000&amp;" "," "&amp;TRIM(B84)&amp;" "),Switches!$A$2:'Switches'!$A$1000)</f>
        <v>Aveline</v>
      </c>
      <c r="N84">
        <f>IFERROR(LOOKUP(,-SEARCH(" "&amp;Switches!$B$2:'Switches'!$B$1000&amp;" "," "&amp;C84&amp;" "),Switches!$B$2:'Switches'!$B$1000), "")</f>
        <v>610</v>
      </c>
      <c r="O84" t="str">
        <f>LOOKUP(,-SEARCH(" "&amp;Switches!$C$2:'Switches'!$C$1000&amp;" "," "&amp;TRIM(B84)&amp;" "),Switches!$C$2:'Switches'!$C$1000)</f>
        <v>Elliptical</v>
      </c>
      <c r="P84" t="str">
        <f t="shared" si="38"/>
        <v>Elliptical.ies</v>
      </c>
      <c r="Q84" t="s">
        <v>726</v>
      </c>
      <c r="R84">
        <f t="shared" si="28"/>
        <v>12</v>
      </c>
      <c r="S84" s="7" t="str">
        <f t="shared" si="36"/>
        <v>14</v>
      </c>
      <c r="T84">
        <v>110</v>
      </c>
      <c r="U84">
        <f t="shared" si="29"/>
        <v>1320</v>
      </c>
      <c r="V84" t="str">
        <f>IF(ISTEXT(LOOKUP(,-SEARCH(" "&amp;Switches!$K$2:'Switches'!$K$60&amp;" "," "&amp;D84&amp;" "),Switches!$K$2:'Switches'!$K$60)), LOOKUP(,-SEARCH(" "&amp;Switches!$K$2:'Switches'!$K$60&amp;" "," "&amp;D84&amp;" "),Switches!$K$2:'Switches'!$K$60),"")</f>
        <v>DMX-RDM</v>
      </c>
      <c r="W84" t="str">
        <f>IFERROR(LOOKUP(,-SEARCH(" "&amp;Switches!$L$2:'Switches'!$L$1000&amp;" "," "&amp;F84&amp;" "),Switches!$L$2:'Switches'!$L$1000),"")</f>
        <v/>
      </c>
      <c r="X84" t="str">
        <f>IFERROR(LOOKUP(,-SEARCH(" "&amp;Switches!$M$2:'Switches'!$M$1000&amp;" "," "&amp;M84&amp;" "),Switches!$M$2:'Switches'!$M$1000),"")</f>
        <v/>
      </c>
      <c r="Y84" t="str">
        <f>IFERROR(LOOKUP(,-SEARCH(" "&amp;Switches!$N$2:'Switches'!$N$1000&amp;" "," "&amp;D84&amp;" "),Switches!$N$2:'Switches'!$N$1000),"")</f>
        <v/>
      </c>
      <c r="Z84">
        <v>0.05</v>
      </c>
      <c r="AA84">
        <f t="shared" si="37"/>
        <v>0.61</v>
      </c>
      <c r="AB84">
        <v>6.3E-2</v>
      </c>
      <c r="AC84">
        <v>2</v>
      </c>
      <c r="AD84">
        <v>2</v>
      </c>
      <c r="AE84">
        <v>0</v>
      </c>
    </row>
    <row r="85" spans="1:31" x14ac:dyDescent="0.25">
      <c r="A85" s="1" t="s">
        <v>143</v>
      </c>
      <c r="B85" s="1" t="s">
        <v>144</v>
      </c>
      <c r="C85" t="str">
        <f t="shared" si="25"/>
        <v>610 Diffuse 14Вт DMX-RDM</v>
      </c>
      <c r="D85" t="str">
        <f t="shared" si="30"/>
        <v>Diffuse 14Вт DMX-RDM</v>
      </c>
      <c r="E85" t="str">
        <f t="shared" si="31"/>
        <v>14Вт DMX-RDM</v>
      </c>
      <c r="F85" t="str">
        <f t="shared" si="26"/>
        <v>14Вт</v>
      </c>
      <c r="G85" t="str">
        <f t="shared" si="32"/>
        <v>14Вт</v>
      </c>
      <c r="H85" t="str">
        <f t="shared" si="33"/>
        <v>14Вт</v>
      </c>
      <c r="I85" t="str">
        <f t="shared" si="39"/>
        <v>14Вт</v>
      </c>
      <c r="J85" t="str">
        <f t="shared" si="34"/>
        <v>14</v>
      </c>
      <c r="K85" t="str">
        <f t="shared" si="27"/>
        <v>14</v>
      </c>
      <c r="L85" t="str">
        <f t="shared" si="35"/>
        <v>P866961</v>
      </c>
      <c r="M85" t="str">
        <f>LOOKUP(,-SEARCH(" "&amp;Switches!$A$2:'Switches'!$A$1000&amp;" "," "&amp;TRIM(B85)&amp;" "),Switches!$A$2:'Switches'!$A$1000)</f>
        <v>Aveline</v>
      </c>
      <c r="N85">
        <f>IFERROR(LOOKUP(,-SEARCH(" "&amp;Switches!$B$2:'Switches'!$B$1000&amp;" "," "&amp;C85&amp;" "),Switches!$B$2:'Switches'!$B$1000), "")</f>
        <v>610</v>
      </c>
      <c r="O85" t="str">
        <f>LOOKUP(,-SEARCH(" "&amp;Switches!$C$2:'Switches'!$C$1000&amp;" "," "&amp;TRIM(B85)&amp;" "),Switches!$C$2:'Switches'!$C$1000)</f>
        <v>Diffuse</v>
      </c>
      <c r="P85" t="str">
        <f t="shared" si="38"/>
        <v>Diffuse.ies</v>
      </c>
      <c r="Q85" t="s">
        <v>726</v>
      </c>
      <c r="R85">
        <f t="shared" si="28"/>
        <v>12</v>
      </c>
      <c r="S85" s="7" t="str">
        <f t="shared" si="36"/>
        <v>14</v>
      </c>
      <c r="T85">
        <v>55</v>
      </c>
      <c r="U85">
        <f t="shared" si="29"/>
        <v>660</v>
      </c>
      <c r="V85" t="str">
        <f>IF(ISTEXT(LOOKUP(,-SEARCH(" "&amp;Switches!$K$2:'Switches'!$K$60&amp;" "," "&amp;D85&amp;" "),Switches!$K$2:'Switches'!$K$60)), LOOKUP(,-SEARCH(" "&amp;Switches!$K$2:'Switches'!$K$60&amp;" "," "&amp;D85&amp;" "),Switches!$K$2:'Switches'!$K$60),"")</f>
        <v>DMX-RDM</v>
      </c>
      <c r="W85" t="str">
        <f>IFERROR(LOOKUP(,-SEARCH(" "&amp;Switches!$L$2:'Switches'!$L$1000&amp;" "," "&amp;F85&amp;" "),Switches!$L$2:'Switches'!$L$1000),"")</f>
        <v/>
      </c>
      <c r="X85" t="str">
        <f>IFERROR(LOOKUP(,-SEARCH(" "&amp;Switches!$M$2:'Switches'!$M$1000&amp;" "," "&amp;M85&amp;" "),Switches!$M$2:'Switches'!$M$1000),"")</f>
        <v/>
      </c>
      <c r="Y85" t="str">
        <f>IFERROR(LOOKUP(,-SEARCH(" "&amp;Switches!$N$2:'Switches'!$N$1000&amp;" "," "&amp;D85&amp;" "),Switches!$N$2:'Switches'!$N$1000),"")</f>
        <v/>
      </c>
      <c r="Z85">
        <v>0.05</v>
      </c>
      <c r="AA85">
        <f t="shared" si="37"/>
        <v>0.61</v>
      </c>
      <c r="AB85">
        <v>6.3E-2</v>
      </c>
      <c r="AC85">
        <v>2</v>
      </c>
      <c r="AD85">
        <v>2</v>
      </c>
      <c r="AE85">
        <v>0</v>
      </c>
    </row>
    <row r="86" spans="1:31" x14ac:dyDescent="0.25">
      <c r="A86" s="1" t="s">
        <v>145</v>
      </c>
      <c r="B86" s="1" t="s">
        <v>146</v>
      </c>
      <c r="C86" t="str">
        <f t="shared" si="25"/>
        <v>910 Spot 21Вт DMX-RDM</v>
      </c>
      <c r="D86" t="str">
        <f t="shared" si="30"/>
        <v>Spot 21Вт DMX-RDM</v>
      </c>
      <c r="E86" t="str">
        <f t="shared" si="31"/>
        <v>21Вт DMX-RDM</v>
      </c>
      <c r="F86" t="str">
        <f t="shared" si="26"/>
        <v>21Вт</v>
      </c>
      <c r="G86" t="str">
        <f t="shared" si="32"/>
        <v>21Вт</v>
      </c>
      <c r="H86" t="str">
        <f t="shared" si="33"/>
        <v>21Вт</v>
      </c>
      <c r="I86" t="str">
        <f t="shared" si="39"/>
        <v>21Вт</v>
      </c>
      <c r="J86" t="str">
        <f t="shared" si="34"/>
        <v>21</v>
      </c>
      <c r="K86" t="str">
        <f t="shared" si="27"/>
        <v>21</v>
      </c>
      <c r="L86" t="str">
        <f t="shared" si="35"/>
        <v>P866962</v>
      </c>
      <c r="M86" t="str">
        <f>LOOKUP(,-SEARCH(" "&amp;Switches!$A$2:'Switches'!$A$1000&amp;" "," "&amp;TRIM(B86)&amp;" "),Switches!$A$2:'Switches'!$A$1000)</f>
        <v>Aveline</v>
      </c>
      <c r="N86">
        <f>IFERROR(LOOKUP(,-SEARCH(" "&amp;Switches!$B$2:'Switches'!$B$1000&amp;" "," "&amp;C86&amp;" "),Switches!$B$2:'Switches'!$B$1000), "")</f>
        <v>910</v>
      </c>
      <c r="O86" t="str">
        <f>LOOKUP(,-SEARCH(" "&amp;Switches!$C$2:'Switches'!$C$1000&amp;" "," "&amp;TRIM(B86)&amp;" "),Switches!$C$2:'Switches'!$C$1000)</f>
        <v>Spot</v>
      </c>
      <c r="P86" t="str">
        <f t="shared" si="38"/>
        <v>Spot.ies</v>
      </c>
      <c r="Q86" t="s">
        <v>726</v>
      </c>
      <c r="R86">
        <f t="shared" si="28"/>
        <v>18</v>
      </c>
      <c r="S86" s="7" t="str">
        <f t="shared" si="36"/>
        <v>21</v>
      </c>
      <c r="T86">
        <v>110</v>
      </c>
      <c r="U86">
        <f t="shared" si="29"/>
        <v>1980</v>
      </c>
      <c r="V86" t="str">
        <f>IF(ISTEXT(LOOKUP(,-SEARCH(" "&amp;Switches!$K$2:'Switches'!$K$60&amp;" "," "&amp;D86&amp;" "),Switches!$K$2:'Switches'!$K$60)), LOOKUP(,-SEARCH(" "&amp;Switches!$K$2:'Switches'!$K$60&amp;" "," "&amp;D86&amp;" "),Switches!$K$2:'Switches'!$K$60),"")</f>
        <v>DMX-RDM</v>
      </c>
      <c r="W86" t="str">
        <f>IFERROR(LOOKUP(,-SEARCH(" "&amp;Switches!$L$2:'Switches'!$L$1000&amp;" "," "&amp;F86&amp;" "),Switches!$L$2:'Switches'!$L$1000),"")</f>
        <v/>
      </c>
      <c r="X86" t="str">
        <f>IFERROR(LOOKUP(,-SEARCH(" "&amp;Switches!$M$2:'Switches'!$M$1000&amp;" "," "&amp;M86&amp;" "),Switches!$M$2:'Switches'!$M$1000),"")</f>
        <v/>
      </c>
      <c r="Y86" t="str">
        <f>IFERROR(LOOKUP(,-SEARCH(" "&amp;Switches!$N$2:'Switches'!$N$1000&amp;" "," "&amp;D86&amp;" "),Switches!$N$2:'Switches'!$N$1000),"")</f>
        <v/>
      </c>
      <c r="Z86">
        <v>0.05</v>
      </c>
      <c r="AA86">
        <f t="shared" si="37"/>
        <v>0.91</v>
      </c>
      <c r="AB86">
        <v>6.3E-2</v>
      </c>
      <c r="AC86">
        <v>2</v>
      </c>
      <c r="AD86">
        <v>2</v>
      </c>
      <c r="AE86">
        <v>0</v>
      </c>
    </row>
    <row r="87" spans="1:31" x14ac:dyDescent="0.25">
      <c r="A87" s="1" t="s">
        <v>147</v>
      </c>
      <c r="B87" s="1" t="s">
        <v>148</v>
      </c>
      <c r="C87" t="str">
        <f t="shared" si="25"/>
        <v>910 Medium 21Вт DMX-RDM</v>
      </c>
      <c r="D87" t="str">
        <f t="shared" si="30"/>
        <v>Medium 21Вт DMX-RDM</v>
      </c>
      <c r="E87" t="str">
        <f t="shared" si="31"/>
        <v>21Вт DMX-RDM</v>
      </c>
      <c r="F87" t="str">
        <f t="shared" si="26"/>
        <v>21Вт</v>
      </c>
      <c r="G87" t="str">
        <f t="shared" si="32"/>
        <v>21Вт</v>
      </c>
      <c r="H87" t="str">
        <f t="shared" si="33"/>
        <v>21Вт</v>
      </c>
      <c r="I87" t="str">
        <f t="shared" si="39"/>
        <v>21Вт</v>
      </c>
      <c r="J87" t="str">
        <f t="shared" si="34"/>
        <v>21</v>
      </c>
      <c r="K87" t="str">
        <f t="shared" si="27"/>
        <v>21</v>
      </c>
      <c r="L87" t="str">
        <f t="shared" si="35"/>
        <v>P866963</v>
      </c>
      <c r="M87" t="str">
        <f>LOOKUP(,-SEARCH(" "&amp;Switches!$A$2:'Switches'!$A$1000&amp;" "," "&amp;TRIM(B87)&amp;" "),Switches!$A$2:'Switches'!$A$1000)</f>
        <v>Aveline</v>
      </c>
      <c r="N87">
        <f>IFERROR(LOOKUP(,-SEARCH(" "&amp;Switches!$B$2:'Switches'!$B$1000&amp;" "," "&amp;C87&amp;" "),Switches!$B$2:'Switches'!$B$1000), "")</f>
        <v>910</v>
      </c>
      <c r="O87" t="str">
        <f>LOOKUP(,-SEARCH(" "&amp;Switches!$C$2:'Switches'!$C$1000&amp;" "," "&amp;TRIM(B87)&amp;" "),Switches!$C$2:'Switches'!$C$1000)</f>
        <v>Medium</v>
      </c>
      <c r="P87" t="str">
        <f t="shared" si="38"/>
        <v>Medium.ies</v>
      </c>
      <c r="Q87" t="s">
        <v>726</v>
      </c>
      <c r="R87">
        <f t="shared" si="28"/>
        <v>18</v>
      </c>
      <c r="S87" s="7" t="str">
        <f t="shared" si="36"/>
        <v>21</v>
      </c>
      <c r="T87">
        <v>110</v>
      </c>
      <c r="U87">
        <f t="shared" si="29"/>
        <v>1980</v>
      </c>
      <c r="V87" t="str">
        <f>IF(ISTEXT(LOOKUP(,-SEARCH(" "&amp;Switches!$K$2:'Switches'!$K$60&amp;" "," "&amp;D87&amp;" "),Switches!$K$2:'Switches'!$K$60)), LOOKUP(,-SEARCH(" "&amp;Switches!$K$2:'Switches'!$K$60&amp;" "," "&amp;D87&amp;" "),Switches!$K$2:'Switches'!$K$60),"")</f>
        <v>DMX-RDM</v>
      </c>
      <c r="W87" t="str">
        <f>IFERROR(LOOKUP(,-SEARCH(" "&amp;Switches!$L$2:'Switches'!$L$1000&amp;" "," "&amp;F87&amp;" "),Switches!$L$2:'Switches'!$L$1000),"")</f>
        <v/>
      </c>
      <c r="X87" t="str">
        <f>IFERROR(LOOKUP(,-SEARCH(" "&amp;Switches!$M$2:'Switches'!$M$1000&amp;" "," "&amp;M87&amp;" "),Switches!$M$2:'Switches'!$M$1000),"")</f>
        <v/>
      </c>
      <c r="Y87" t="str">
        <f>IFERROR(LOOKUP(,-SEARCH(" "&amp;Switches!$N$2:'Switches'!$N$1000&amp;" "," "&amp;D87&amp;" "),Switches!$N$2:'Switches'!$N$1000),"")</f>
        <v/>
      </c>
      <c r="Z87">
        <v>0.05</v>
      </c>
      <c r="AA87">
        <f t="shared" si="37"/>
        <v>0.91</v>
      </c>
      <c r="AB87">
        <v>6.3E-2</v>
      </c>
      <c r="AC87">
        <v>2</v>
      </c>
      <c r="AD87">
        <v>2</v>
      </c>
      <c r="AE87">
        <v>0</v>
      </c>
    </row>
    <row r="88" spans="1:31" x14ac:dyDescent="0.25">
      <c r="A88" s="1" t="s">
        <v>149</v>
      </c>
      <c r="B88" s="1" t="s">
        <v>150</v>
      </c>
      <c r="C88" t="str">
        <f t="shared" si="25"/>
        <v>910 Flood 21Вт DMX-RDM</v>
      </c>
      <c r="D88" t="str">
        <f t="shared" si="30"/>
        <v>Flood 21Вт DMX-RDM</v>
      </c>
      <c r="E88" t="str">
        <f t="shared" si="31"/>
        <v>21Вт DMX-RDM</v>
      </c>
      <c r="F88" t="str">
        <f t="shared" si="26"/>
        <v>21Вт</v>
      </c>
      <c r="G88" t="str">
        <f t="shared" si="32"/>
        <v>21Вт</v>
      </c>
      <c r="H88" t="str">
        <f t="shared" si="33"/>
        <v>21Вт</v>
      </c>
      <c r="I88" t="str">
        <f t="shared" si="39"/>
        <v>21Вт</v>
      </c>
      <c r="J88" t="str">
        <f t="shared" si="34"/>
        <v>21</v>
      </c>
      <c r="K88" t="str">
        <f t="shared" si="27"/>
        <v>21</v>
      </c>
      <c r="L88" t="str">
        <f t="shared" si="35"/>
        <v>P866964</v>
      </c>
      <c r="M88" t="str">
        <f>LOOKUP(,-SEARCH(" "&amp;Switches!$A$2:'Switches'!$A$1000&amp;" "," "&amp;TRIM(B88)&amp;" "),Switches!$A$2:'Switches'!$A$1000)</f>
        <v>Aveline</v>
      </c>
      <c r="N88">
        <f>IFERROR(LOOKUP(,-SEARCH(" "&amp;Switches!$B$2:'Switches'!$B$1000&amp;" "," "&amp;C88&amp;" "),Switches!$B$2:'Switches'!$B$1000), "")</f>
        <v>910</v>
      </c>
      <c r="O88" t="str">
        <f>LOOKUP(,-SEARCH(" "&amp;Switches!$C$2:'Switches'!$C$1000&amp;" "," "&amp;TRIM(B88)&amp;" "),Switches!$C$2:'Switches'!$C$1000)</f>
        <v>Flood</v>
      </c>
      <c r="P88" t="str">
        <f t="shared" si="38"/>
        <v>Flood.ies</v>
      </c>
      <c r="Q88" t="s">
        <v>726</v>
      </c>
      <c r="R88">
        <f t="shared" si="28"/>
        <v>18</v>
      </c>
      <c r="S88" s="7" t="str">
        <f t="shared" si="36"/>
        <v>21</v>
      </c>
      <c r="T88">
        <v>110</v>
      </c>
      <c r="U88">
        <f t="shared" si="29"/>
        <v>1980</v>
      </c>
      <c r="V88" t="str">
        <f>IF(ISTEXT(LOOKUP(,-SEARCH(" "&amp;Switches!$K$2:'Switches'!$K$60&amp;" "," "&amp;D88&amp;" "),Switches!$K$2:'Switches'!$K$60)), LOOKUP(,-SEARCH(" "&amp;Switches!$K$2:'Switches'!$K$60&amp;" "," "&amp;D88&amp;" "),Switches!$K$2:'Switches'!$K$60),"")</f>
        <v>DMX-RDM</v>
      </c>
      <c r="W88" t="str">
        <f>IFERROR(LOOKUP(,-SEARCH(" "&amp;Switches!$L$2:'Switches'!$L$1000&amp;" "," "&amp;F88&amp;" "),Switches!$L$2:'Switches'!$L$1000),"")</f>
        <v/>
      </c>
      <c r="X88" t="str">
        <f>IFERROR(LOOKUP(,-SEARCH(" "&amp;Switches!$M$2:'Switches'!$M$1000&amp;" "," "&amp;M88&amp;" "),Switches!$M$2:'Switches'!$M$1000),"")</f>
        <v/>
      </c>
      <c r="Y88" t="str">
        <f>IFERROR(LOOKUP(,-SEARCH(" "&amp;Switches!$N$2:'Switches'!$N$1000&amp;" "," "&amp;D88&amp;" "),Switches!$N$2:'Switches'!$N$1000),"")</f>
        <v/>
      </c>
      <c r="Z88">
        <v>0.05</v>
      </c>
      <c r="AA88">
        <f t="shared" si="37"/>
        <v>0.91</v>
      </c>
      <c r="AB88">
        <v>6.3E-2</v>
      </c>
      <c r="AC88">
        <v>2</v>
      </c>
      <c r="AD88">
        <v>2</v>
      </c>
      <c r="AE88">
        <v>0</v>
      </c>
    </row>
    <row r="89" spans="1:31" x14ac:dyDescent="0.25">
      <c r="A89" s="1" t="s">
        <v>151</v>
      </c>
      <c r="B89" s="1" t="s">
        <v>198</v>
      </c>
      <c r="C89" t="str">
        <f t="shared" si="25"/>
        <v>910 Elliptical 21Вт DMX-RDM</v>
      </c>
      <c r="D89" t="str">
        <f t="shared" si="30"/>
        <v>Elliptical 21Вт DMX-RDM</v>
      </c>
      <c r="E89" t="str">
        <f t="shared" si="31"/>
        <v>21Вт DMX-RDM</v>
      </c>
      <c r="F89" t="str">
        <f t="shared" si="26"/>
        <v>21Вт</v>
      </c>
      <c r="G89" t="str">
        <f t="shared" si="32"/>
        <v>21Вт</v>
      </c>
      <c r="H89" t="str">
        <f t="shared" si="33"/>
        <v>21Вт</v>
      </c>
      <c r="I89" t="str">
        <f t="shared" si="39"/>
        <v>21Вт</v>
      </c>
      <c r="J89" t="str">
        <f t="shared" si="34"/>
        <v>21</v>
      </c>
      <c r="K89" t="str">
        <f t="shared" si="27"/>
        <v>21</v>
      </c>
      <c r="L89" t="str">
        <f t="shared" si="35"/>
        <v>P866965</v>
      </c>
      <c r="M89" t="str">
        <f>LOOKUP(,-SEARCH(" "&amp;Switches!$A$2:'Switches'!$A$1000&amp;" "," "&amp;TRIM(B89)&amp;" "),Switches!$A$2:'Switches'!$A$1000)</f>
        <v>Aveline</v>
      </c>
      <c r="N89">
        <f>IFERROR(LOOKUP(,-SEARCH(" "&amp;Switches!$B$2:'Switches'!$B$1000&amp;" "," "&amp;C89&amp;" "),Switches!$B$2:'Switches'!$B$1000), "")</f>
        <v>910</v>
      </c>
      <c r="O89" t="str">
        <f>LOOKUP(,-SEARCH(" "&amp;Switches!$C$2:'Switches'!$C$1000&amp;" "," "&amp;TRIM(B89)&amp;" "),Switches!$C$2:'Switches'!$C$1000)</f>
        <v>Elliptical</v>
      </c>
      <c r="P89" t="str">
        <f t="shared" si="38"/>
        <v>Elliptical.ies</v>
      </c>
      <c r="Q89" t="s">
        <v>726</v>
      </c>
      <c r="R89">
        <f t="shared" si="28"/>
        <v>18</v>
      </c>
      <c r="S89" s="7" t="str">
        <f t="shared" si="36"/>
        <v>21</v>
      </c>
      <c r="T89">
        <v>110</v>
      </c>
      <c r="U89">
        <f t="shared" si="29"/>
        <v>1980</v>
      </c>
      <c r="V89" t="str">
        <f>IF(ISTEXT(LOOKUP(,-SEARCH(" "&amp;Switches!$K$2:'Switches'!$K$60&amp;" "," "&amp;D89&amp;" "),Switches!$K$2:'Switches'!$K$60)), LOOKUP(,-SEARCH(" "&amp;Switches!$K$2:'Switches'!$K$60&amp;" "," "&amp;D89&amp;" "),Switches!$K$2:'Switches'!$K$60),"")</f>
        <v>DMX-RDM</v>
      </c>
      <c r="W89" t="str">
        <f>IFERROR(LOOKUP(,-SEARCH(" "&amp;Switches!$L$2:'Switches'!$L$1000&amp;" "," "&amp;F89&amp;" "),Switches!$L$2:'Switches'!$L$1000),"")</f>
        <v/>
      </c>
      <c r="X89" t="str">
        <f>IFERROR(LOOKUP(,-SEARCH(" "&amp;Switches!$M$2:'Switches'!$M$1000&amp;" "," "&amp;M89&amp;" "),Switches!$M$2:'Switches'!$M$1000),"")</f>
        <v/>
      </c>
      <c r="Y89" t="str">
        <f>IFERROR(LOOKUP(,-SEARCH(" "&amp;Switches!$N$2:'Switches'!$N$1000&amp;" "," "&amp;D89&amp;" "),Switches!$N$2:'Switches'!$N$1000),"")</f>
        <v/>
      </c>
      <c r="Z89">
        <v>0.05</v>
      </c>
      <c r="AA89">
        <f t="shared" si="37"/>
        <v>0.91</v>
      </c>
      <c r="AB89">
        <v>6.3E-2</v>
      </c>
      <c r="AC89">
        <v>2</v>
      </c>
      <c r="AD89">
        <v>2</v>
      </c>
      <c r="AE89">
        <v>0</v>
      </c>
    </row>
    <row r="90" spans="1:31" x14ac:dyDescent="0.25">
      <c r="A90" s="1" t="s">
        <v>152</v>
      </c>
      <c r="B90" s="1" t="s">
        <v>153</v>
      </c>
      <c r="C90" t="str">
        <f t="shared" si="25"/>
        <v>910 Diffuse 21Вт DMX-RDM</v>
      </c>
      <c r="D90" t="str">
        <f t="shared" si="30"/>
        <v>Diffuse 21Вт DMX-RDM</v>
      </c>
      <c r="E90" t="str">
        <f t="shared" si="31"/>
        <v>21Вт DMX-RDM</v>
      </c>
      <c r="F90" t="str">
        <f t="shared" si="26"/>
        <v>21Вт</v>
      </c>
      <c r="G90" t="str">
        <f t="shared" si="32"/>
        <v>21Вт</v>
      </c>
      <c r="H90" t="str">
        <f t="shared" si="33"/>
        <v>21Вт</v>
      </c>
      <c r="I90" t="str">
        <f t="shared" si="39"/>
        <v>21Вт</v>
      </c>
      <c r="J90" t="str">
        <f t="shared" si="34"/>
        <v>21</v>
      </c>
      <c r="K90" t="str">
        <f t="shared" si="27"/>
        <v>21</v>
      </c>
      <c r="L90" t="str">
        <f t="shared" si="35"/>
        <v>P866966</v>
      </c>
      <c r="M90" t="str">
        <f>LOOKUP(,-SEARCH(" "&amp;Switches!$A$2:'Switches'!$A$1000&amp;" "," "&amp;TRIM(B90)&amp;" "),Switches!$A$2:'Switches'!$A$1000)</f>
        <v>Aveline</v>
      </c>
      <c r="N90">
        <f>IFERROR(LOOKUP(,-SEARCH(" "&amp;Switches!$B$2:'Switches'!$B$1000&amp;" "," "&amp;C90&amp;" "),Switches!$B$2:'Switches'!$B$1000), "")</f>
        <v>910</v>
      </c>
      <c r="O90" t="str">
        <f>LOOKUP(,-SEARCH(" "&amp;Switches!$C$2:'Switches'!$C$1000&amp;" "," "&amp;TRIM(B90)&amp;" "),Switches!$C$2:'Switches'!$C$1000)</f>
        <v>Diffuse</v>
      </c>
      <c r="P90" t="str">
        <f t="shared" si="38"/>
        <v>Diffuse.ies</v>
      </c>
      <c r="Q90" t="s">
        <v>726</v>
      </c>
      <c r="R90">
        <f t="shared" si="28"/>
        <v>18</v>
      </c>
      <c r="S90" s="7" t="str">
        <f t="shared" si="36"/>
        <v>21</v>
      </c>
      <c r="T90">
        <v>55</v>
      </c>
      <c r="U90">
        <f t="shared" si="29"/>
        <v>990</v>
      </c>
      <c r="V90" t="str">
        <f>IF(ISTEXT(LOOKUP(,-SEARCH(" "&amp;Switches!$K$2:'Switches'!$K$60&amp;" "," "&amp;D90&amp;" "),Switches!$K$2:'Switches'!$K$60)), LOOKUP(,-SEARCH(" "&amp;Switches!$K$2:'Switches'!$K$60&amp;" "," "&amp;D90&amp;" "),Switches!$K$2:'Switches'!$K$60),"")</f>
        <v>DMX-RDM</v>
      </c>
      <c r="W90" t="str">
        <f>IFERROR(LOOKUP(,-SEARCH(" "&amp;Switches!$L$2:'Switches'!$L$1000&amp;" "," "&amp;F90&amp;" "),Switches!$L$2:'Switches'!$L$1000),"")</f>
        <v/>
      </c>
      <c r="X90" t="str">
        <f>IFERROR(LOOKUP(,-SEARCH(" "&amp;Switches!$M$2:'Switches'!$M$1000&amp;" "," "&amp;M90&amp;" "),Switches!$M$2:'Switches'!$M$1000),"")</f>
        <v/>
      </c>
      <c r="Y90" t="str">
        <f>IFERROR(LOOKUP(,-SEARCH(" "&amp;Switches!$N$2:'Switches'!$N$1000&amp;" "," "&amp;D90&amp;" "),Switches!$N$2:'Switches'!$N$1000),"")</f>
        <v/>
      </c>
      <c r="Z90">
        <v>0.05</v>
      </c>
      <c r="AA90">
        <f t="shared" si="37"/>
        <v>0.91</v>
      </c>
      <c r="AB90">
        <v>6.3E-2</v>
      </c>
      <c r="AC90">
        <v>2</v>
      </c>
      <c r="AD90">
        <v>2</v>
      </c>
      <c r="AE90">
        <v>0</v>
      </c>
    </row>
    <row r="91" spans="1:31" x14ac:dyDescent="0.25">
      <c r="A91" s="1" t="s">
        <v>154</v>
      </c>
      <c r="B91" s="1" t="s">
        <v>155</v>
      </c>
      <c r="C91" t="str">
        <f t="shared" si="25"/>
        <v>1210 Spot 28Вт DMX-RDM</v>
      </c>
      <c r="D91" t="str">
        <f t="shared" si="30"/>
        <v>Spot 28Вт DMX-RDM</v>
      </c>
      <c r="E91" t="str">
        <f t="shared" si="31"/>
        <v>28Вт DMX-RDM</v>
      </c>
      <c r="F91" t="str">
        <f t="shared" si="26"/>
        <v>28Вт</v>
      </c>
      <c r="G91" t="str">
        <f t="shared" si="32"/>
        <v>28Вт</v>
      </c>
      <c r="H91" t="str">
        <f t="shared" si="33"/>
        <v>28Вт</v>
      </c>
      <c r="I91" t="str">
        <f t="shared" si="39"/>
        <v>28Вт</v>
      </c>
      <c r="J91" t="str">
        <f t="shared" si="34"/>
        <v>28</v>
      </c>
      <c r="K91" t="str">
        <f t="shared" si="27"/>
        <v>28</v>
      </c>
      <c r="L91" t="str">
        <f t="shared" si="35"/>
        <v>P866967</v>
      </c>
      <c r="M91" t="str">
        <f>LOOKUP(,-SEARCH(" "&amp;Switches!$A$2:'Switches'!$A$1000&amp;" "," "&amp;TRIM(B91)&amp;" "),Switches!$A$2:'Switches'!$A$1000)</f>
        <v>Aveline</v>
      </c>
      <c r="N91">
        <f>IFERROR(LOOKUP(,-SEARCH(" "&amp;Switches!$B$2:'Switches'!$B$1000&amp;" "," "&amp;C91&amp;" "),Switches!$B$2:'Switches'!$B$1000), "")</f>
        <v>1210</v>
      </c>
      <c r="O91" t="str">
        <f>LOOKUP(,-SEARCH(" "&amp;Switches!$C$2:'Switches'!$C$1000&amp;" "," "&amp;TRIM(B91)&amp;" "),Switches!$C$2:'Switches'!$C$1000)</f>
        <v>Spot</v>
      </c>
      <c r="P91" t="str">
        <f t="shared" si="38"/>
        <v>Spot.ies</v>
      </c>
      <c r="Q91" t="s">
        <v>726</v>
      </c>
      <c r="R91">
        <f t="shared" si="28"/>
        <v>24</v>
      </c>
      <c r="S91" s="7" t="str">
        <f t="shared" si="36"/>
        <v>28</v>
      </c>
      <c r="T91">
        <v>110</v>
      </c>
      <c r="U91">
        <f t="shared" si="29"/>
        <v>2640</v>
      </c>
      <c r="V91" t="str">
        <f>IF(ISTEXT(LOOKUP(,-SEARCH(" "&amp;Switches!$K$2:'Switches'!$K$60&amp;" "," "&amp;D91&amp;" "),Switches!$K$2:'Switches'!$K$60)), LOOKUP(,-SEARCH(" "&amp;Switches!$K$2:'Switches'!$K$60&amp;" "," "&amp;D91&amp;" "),Switches!$K$2:'Switches'!$K$60),"")</f>
        <v>DMX-RDM</v>
      </c>
      <c r="W91" t="str">
        <f>IFERROR(LOOKUP(,-SEARCH(" "&amp;Switches!$L$2:'Switches'!$L$1000&amp;" "," "&amp;F91&amp;" "),Switches!$L$2:'Switches'!$L$1000),"")</f>
        <v/>
      </c>
      <c r="X91" t="str">
        <f>IFERROR(LOOKUP(,-SEARCH(" "&amp;Switches!$M$2:'Switches'!$M$1000&amp;" "," "&amp;M91&amp;" "),Switches!$M$2:'Switches'!$M$1000),"")</f>
        <v/>
      </c>
      <c r="Y91" t="str">
        <f>IFERROR(LOOKUP(,-SEARCH(" "&amp;Switches!$N$2:'Switches'!$N$1000&amp;" "," "&amp;D91&amp;" "),Switches!$N$2:'Switches'!$N$1000),"")</f>
        <v/>
      </c>
      <c r="Z91">
        <v>0.05</v>
      </c>
      <c r="AA91">
        <f t="shared" si="37"/>
        <v>1.21</v>
      </c>
      <c r="AB91">
        <v>6.3E-2</v>
      </c>
      <c r="AC91">
        <v>2</v>
      </c>
      <c r="AD91">
        <v>2</v>
      </c>
      <c r="AE91">
        <v>0</v>
      </c>
    </row>
    <row r="92" spans="1:31" x14ac:dyDescent="0.25">
      <c r="A92" s="1" t="s">
        <v>156</v>
      </c>
      <c r="B92" s="1" t="s">
        <v>157</v>
      </c>
      <c r="C92" t="str">
        <f t="shared" si="25"/>
        <v>1210 Medium 28Вт DMX-RDM</v>
      </c>
      <c r="D92" t="str">
        <f t="shared" si="30"/>
        <v>Medium 28Вт DMX-RDM</v>
      </c>
      <c r="E92" t="str">
        <f t="shared" si="31"/>
        <v>28Вт DMX-RDM</v>
      </c>
      <c r="F92" t="str">
        <f t="shared" si="26"/>
        <v>28Вт</v>
      </c>
      <c r="G92" t="str">
        <f t="shared" si="32"/>
        <v>28Вт</v>
      </c>
      <c r="H92" t="str">
        <f t="shared" si="33"/>
        <v>28Вт</v>
      </c>
      <c r="I92" t="str">
        <f t="shared" si="39"/>
        <v>28Вт</v>
      </c>
      <c r="J92" t="str">
        <f t="shared" si="34"/>
        <v>28</v>
      </c>
      <c r="K92" t="str">
        <f t="shared" si="27"/>
        <v>28</v>
      </c>
      <c r="L92" t="str">
        <f t="shared" si="35"/>
        <v>P866968</v>
      </c>
      <c r="M92" t="str">
        <f>LOOKUP(,-SEARCH(" "&amp;Switches!$A$2:'Switches'!$A$1000&amp;" "," "&amp;TRIM(B92)&amp;" "),Switches!$A$2:'Switches'!$A$1000)</f>
        <v>Aveline</v>
      </c>
      <c r="N92">
        <f>IFERROR(LOOKUP(,-SEARCH(" "&amp;Switches!$B$2:'Switches'!$B$1000&amp;" "," "&amp;C92&amp;" "),Switches!$B$2:'Switches'!$B$1000), "")</f>
        <v>1210</v>
      </c>
      <c r="O92" t="str">
        <f>LOOKUP(,-SEARCH(" "&amp;Switches!$C$2:'Switches'!$C$1000&amp;" "," "&amp;TRIM(B92)&amp;" "),Switches!$C$2:'Switches'!$C$1000)</f>
        <v>Medium</v>
      </c>
      <c r="P92" t="str">
        <f t="shared" si="38"/>
        <v>Medium.ies</v>
      </c>
      <c r="Q92" t="s">
        <v>726</v>
      </c>
      <c r="R92">
        <f t="shared" si="28"/>
        <v>24</v>
      </c>
      <c r="S92" s="7" t="str">
        <f t="shared" si="36"/>
        <v>28</v>
      </c>
      <c r="T92">
        <v>110</v>
      </c>
      <c r="U92">
        <f t="shared" si="29"/>
        <v>2640</v>
      </c>
      <c r="V92" t="str">
        <f>IF(ISTEXT(LOOKUP(,-SEARCH(" "&amp;Switches!$K$2:'Switches'!$K$60&amp;" "," "&amp;D92&amp;" "),Switches!$K$2:'Switches'!$K$60)), LOOKUP(,-SEARCH(" "&amp;Switches!$K$2:'Switches'!$K$60&amp;" "," "&amp;D92&amp;" "),Switches!$K$2:'Switches'!$K$60),"")</f>
        <v>DMX-RDM</v>
      </c>
      <c r="W92" t="str">
        <f>IFERROR(LOOKUP(,-SEARCH(" "&amp;Switches!$L$2:'Switches'!$L$1000&amp;" "," "&amp;F92&amp;" "),Switches!$L$2:'Switches'!$L$1000),"")</f>
        <v/>
      </c>
      <c r="X92" t="str">
        <f>IFERROR(LOOKUP(,-SEARCH(" "&amp;Switches!$M$2:'Switches'!$M$1000&amp;" "," "&amp;M92&amp;" "),Switches!$M$2:'Switches'!$M$1000),"")</f>
        <v/>
      </c>
      <c r="Y92" t="str">
        <f>IFERROR(LOOKUP(,-SEARCH(" "&amp;Switches!$N$2:'Switches'!$N$1000&amp;" "," "&amp;D92&amp;" "),Switches!$N$2:'Switches'!$N$1000),"")</f>
        <v/>
      </c>
      <c r="Z92">
        <v>0.05</v>
      </c>
      <c r="AA92">
        <f t="shared" si="37"/>
        <v>1.21</v>
      </c>
      <c r="AB92">
        <v>6.3E-2</v>
      </c>
      <c r="AC92">
        <v>2</v>
      </c>
      <c r="AD92">
        <v>2</v>
      </c>
      <c r="AE92">
        <v>0</v>
      </c>
    </row>
    <row r="93" spans="1:31" x14ac:dyDescent="0.25">
      <c r="A93" s="1" t="s">
        <v>158</v>
      </c>
      <c r="B93" s="1" t="s">
        <v>159</v>
      </c>
      <c r="C93" t="str">
        <f t="shared" si="25"/>
        <v>1210 Flood 28Вт DMX-RDM</v>
      </c>
      <c r="D93" t="str">
        <f t="shared" si="30"/>
        <v>Flood 28Вт DMX-RDM</v>
      </c>
      <c r="E93" t="str">
        <f t="shared" si="31"/>
        <v>28Вт DMX-RDM</v>
      </c>
      <c r="F93" t="str">
        <f t="shared" si="26"/>
        <v>28Вт</v>
      </c>
      <c r="G93" t="str">
        <f t="shared" si="32"/>
        <v>28Вт</v>
      </c>
      <c r="H93" t="str">
        <f t="shared" si="33"/>
        <v>28Вт</v>
      </c>
      <c r="I93" t="str">
        <f t="shared" si="39"/>
        <v>28Вт</v>
      </c>
      <c r="J93" t="str">
        <f t="shared" si="34"/>
        <v>28</v>
      </c>
      <c r="K93" t="str">
        <f t="shared" si="27"/>
        <v>28</v>
      </c>
      <c r="L93" t="str">
        <f t="shared" si="35"/>
        <v>P866969</v>
      </c>
      <c r="M93" t="str">
        <f>LOOKUP(,-SEARCH(" "&amp;Switches!$A$2:'Switches'!$A$1000&amp;" "," "&amp;TRIM(B93)&amp;" "),Switches!$A$2:'Switches'!$A$1000)</f>
        <v>Aveline</v>
      </c>
      <c r="N93">
        <f>IFERROR(LOOKUP(,-SEARCH(" "&amp;Switches!$B$2:'Switches'!$B$1000&amp;" "," "&amp;C93&amp;" "),Switches!$B$2:'Switches'!$B$1000), "")</f>
        <v>1210</v>
      </c>
      <c r="O93" t="str">
        <f>LOOKUP(,-SEARCH(" "&amp;Switches!$C$2:'Switches'!$C$1000&amp;" "," "&amp;TRIM(B93)&amp;" "),Switches!$C$2:'Switches'!$C$1000)</f>
        <v>Flood</v>
      </c>
      <c r="P93" t="str">
        <f t="shared" si="38"/>
        <v>Flood.ies</v>
      </c>
      <c r="Q93" t="s">
        <v>726</v>
      </c>
      <c r="R93">
        <f t="shared" si="28"/>
        <v>24</v>
      </c>
      <c r="S93" s="7" t="str">
        <f t="shared" si="36"/>
        <v>28</v>
      </c>
      <c r="T93">
        <v>110</v>
      </c>
      <c r="U93">
        <f t="shared" si="29"/>
        <v>2640</v>
      </c>
      <c r="V93" t="str">
        <f>IF(ISTEXT(LOOKUP(,-SEARCH(" "&amp;Switches!$K$2:'Switches'!$K$60&amp;" "," "&amp;D93&amp;" "),Switches!$K$2:'Switches'!$K$60)), LOOKUP(,-SEARCH(" "&amp;Switches!$K$2:'Switches'!$K$60&amp;" "," "&amp;D93&amp;" "),Switches!$K$2:'Switches'!$K$60),"")</f>
        <v>DMX-RDM</v>
      </c>
      <c r="W93" t="str">
        <f>IFERROR(LOOKUP(,-SEARCH(" "&amp;Switches!$L$2:'Switches'!$L$1000&amp;" "," "&amp;F93&amp;" "),Switches!$L$2:'Switches'!$L$1000),"")</f>
        <v/>
      </c>
      <c r="X93" t="str">
        <f>IFERROR(LOOKUP(,-SEARCH(" "&amp;Switches!$M$2:'Switches'!$M$1000&amp;" "," "&amp;M93&amp;" "),Switches!$M$2:'Switches'!$M$1000),"")</f>
        <v/>
      </c>
      <c r="Y93" t="str">
        <f>IFERROR(LOOKUP(,-SEARCH(" "&amp;Switches!$N$2:'Switches'!$N$1000&amp;" "," "&amp;D93&amp;" "),Switches!$N$2:'Switches'!$N$1000),"")</f>
        <v/>
      </c>
      <c r="Z93">
        <v>0.05</v>
      </c>
      <c r="AA93">
        <f t="shared" si="37"/>
        <v>1.21</v>
      </c>
      <c r="AB93">
        <v>6.3E-2</v>
      </c>
      <c r="AC93">
        <v>2</v>
      </c>
      <c r="AD93">
        <v>2</v>
      </c>
      <c r="AE93">
        <v>0</v>
      </c>
    </row>
    <row r="94" spans="1:31" x14ac:dyDescent="0.25">
      <c r="A94" s="1" t="s">
        <v>160</v>
      </c>
      <c r="B94" s="1" t="s">
        <v>199</v>
      </c>
      <c r="C94" t="str">
        <f t="shared" si="25"/>
        <v>1210 Elliptical 28Вт DMX-RDM</v>
      </c>
      <c r="D94" t="str">
        <f t="shared" si="30"/>
        <v>Elliptical 28Вт DMX-RDM</v>
      </c>
      <c r="E94" t="str">
        <f t="shared" si="31"/>
        <v>28Вт DMX-RDM</v>
      </c>
      <c r="F94" t="str">
        <f t="shared" si="26"/>
        <v>28Вт</v>
      </c>
      <c r="G94" t="str">
        <f t="shared" si="32"/>
        <v>28Вт</v>
      </c>
      <c r="H94" t="str">
        <f t="shared" si="33"/>
        <v>28Вт</v>
      </c>
      <c r="I94" t="str">
        <f t="shared" si="39"/>
        <v>28Вт</v>
      </c>
      <c r="J94" t="str">
        <f t="shared" si="34"/>
        <v>28</v>
      </c>
      <c r="K94" t="str">
        <f t="shared" si="27"/>
        <v>28</v>
      </c>
      <c r="L94" t="str">
        <f t="shared" si="35"/>
        <v>P866970</v>
      </c>
      <c r="M94" t="str">
        <f>LOOKUP(,-SEARCH(" "&amp;Switches!$A$2:'Switches'!$A$1000&amp;" "," "&amp;TRIM(B94)&amp;" "),Switches!$A$2:'Switches'!$A$1000)</f>
        <v>Aveline</v>
      </c>
      <c r="N94">
        <f>IFERROR(LOOKUP(,-SEARCH(" "&amp;Switches!$B$2:'Switches'!$B$1000&amp;" "," "&amp;C94&amp;" "),Switches!$B$2:'Switches'!$B$1000), "")</f>
        <v>1210</v>
      </c>
      <c r="O94" t="str">
        <f>LOOKUP(,-SEARCH(" "&amp;Switches!$C$2:'Switches'!$C$1000&amp;" "," "&amp;TRIM(B94)&amp;" "),Switches!$C$2:'Switches'!$C$1000)</f>
        <v>Elliptical</v>
      </c>
      <c r="P94" t="str">
        <f t="shared" si="38"/>
        <v>Elliptical.ies</v>
      </c>
      <c r="Q94" t="s">
        <v>726</v>
      </c>
      <c r="R94">
        <f t="shared" si="28"/>
        <v>24</v>
      </c>
      <c r="S94" s="7" t="str">
        <f t="shared" si="36"/>
        <v>28</v>
      </c>
      <c r="T94">
        <v>110</v>
      </c>
      <c r="U94">
        <f t="shared" si="29"/>
        <v>2640</v>
      </c>
      <c r="V94" t="str">
        <f>IF(ISTEXT(LOOKUP(,-SEARCH(" "&amp;Switches!$K$2:'Switches'!$K$60&amp;" "," "&amp;D94&amp;" "),Switches!$K$2:'Switches'!$K$60)), LOOKUP(,-SEARCH(" "&amp;Switches!$K$2:'Switches'!$K$60&amp;" "," "&amp;D94&amp;" "),Switches!$K$2:'Switches'!$K$60),"")</f>
        <v>DMX-RDM</v>
      </c>
      <c r="W94" t="str">
        <f>IFERROR(LOOKUP(,-SEARCH(" "&amp;Switches!$L$2:'Switches'!$L$1000&amp;" "," "&amp;F94&amp;" "),Switches!$L$2:'Switches'!$L$1000),"")</f>
        <v/>
      </c>
      <c r="X94" t="str">
        <f>IFERROR(LOOKUP(,-SEARCH(" "&amp;Switches!$M$2:'Switches'!$M$1000&amp;" "," "&amp;M94&amp;" "),Switches!$M$2:'Switches'!$M$1000),"")</f>
        <v/>
      </c>
      <c r="Y94" t="str">
        <f>IFERROR(LOOKUP(,-SEARCH(" "&amp;Switches!$N$2:'Switches'!$N$1000&amp;" "," "&amp;D94&amp;" "),Switches!$N$2:'Switches'!$N$1000),"")</f>
        <v/>
      </c>
      <c r="Z94">
        <v>0.05</v>
      </c>
      <c r="AA94">
        <f t="shared" si="37"/>
        <v>1.21</v>
      </c>
      <c r="AB94">
        <v>6.3E-2</v>
      </c>
      <c r="AC94">
        <v>2</v>
      </c>
      <c r="AD94">
        <v>2</v>
      </c>
      <c r="AE94">
        <v>0</v>
      </c>
    </row>
    <row r="95" spans="1:31" x14ac:dyDescent="0.25">
      <c r="A95" s="1" t="s">
        <v>161</v>
      </c>
      <c r="B95" s="1" t="s">
        <v>162</v>
      </c>
      <c r="C95" t="str">
        <f t="shared" si="25"/>
        <v>1210 Diffuse 28Вт DMX-RDM</v>
      </c>
      <c r="D95" t="str">
        <f t="shared" si="30"/>
        <v>Diffuse 28Вт DMX-RDM</v>
      </c>
      <c r="E95" t="str">
        <f t="shared" si="31"/>
        <v>28Вт DMX-RDM</v>
      </c>
      <c r="F95" t="str">
        <f t="shared" si="26"/>
        <v>28Вт</v>
      </c>
      <c r="G95" t="str">
        <f t="shared" si="32"/>
        <v>28Вт</v>
      </c>
      <c r="H95" t="str">
        <f t="shared" si="33"/>
        <v>28Вт</v>
      </c>
      <c r="I95" t="str">
        <f t="shared" si="39"/>
        <v>28Вт</v>
      </c>
      <c r="J95" t="str">
        <f t="shared" si="34"/>
        <v>28</v>
      </c>
      <c r="K95" t="str">
        <f t="shared" si="27"/>
        <v>28</v>
      </c>
      <c r="L95" t="str">
        <f t="shared" si="35"/>
        <v>P866971</v>
      </c>
      <c r="M95" t="str">
        <f>LOOKUP(,-SEARCH(" "&amp;Switches!$A$2:'Switches'!$A$1000&amp;" "," "&amp;TRIM(B95)&amp;" "),Switches!$A$2:'Switches'!$A$1000)</f>
        <v>Aveline</v>
      </c>
      <c r="N95">
        <f>IFERROR(LOOKUP(,-SEARCH(" "&amp;Switches!$B$2:'Switches'!$B$1000&amp;" "," "&amp;C95&amp;" "),Switches!$B$2:'Switches'!$B$1000), "")</f>
        <v>1210</v>
      </c>
      <c r="O95" t="str">
        <f>LOOKUP(,-SEARCH(" "&amp;Switches!$C$2:'Switches'!$C$1000&amp;" "," "&amp;TRIM(B95)&amp;" "),Switches!$C$2:'Switches'!$C$1000)</f>
        <v>Diffuse</v>
      </c>
      <c r="P95" t="str">
        <f t="shared" si="38"/>
        <v>Diffuse.ies</v>
      </c>
      <c r="Q95" t="s">
        <v>726</v>
      </c>
      <c r="R95">
        <f t="shared" si="28"/>
        <v>24</v>
      </c>
      <c r="S95" s="7" t="str">
        <f t="shared" si="36"/>
        <v>28</v>
      </c>
      <c r="T95">
        <v>55</v>
      </c>
      <c r="U95">
        <f t="shared" si="29"/>
        <v>1320</v>
      </c>
      <c r="V95" t="str">
        <f>IF(ISTEXT(LOOKUP(,-SEARCH(" "&amp;Switches!$K$2:'Switches'!$K$60&amp;" "," "&amp;D95&amp;" "),Switches!$K$2:'Switches'!$K$60)), LOOKUP(,-SEARCH(" "&amp;Switches!$K$2:'Switches'!$K$60&amp;" "," "&amp;D95&amp;" "),Switches!$K$2:'Switches'!$K$60),"")</f>
        <v>DMX-RDM</v>
      </c>
      <c r="W95" t="str">
        <f>IFERROR(LOOKUP(,-SEARCH(" "&amp;Switches!$L$2:'Switches'!$L$1000&amp;" "," "&amp;F95&amp;" "),Switches!$L$2:'Switches'!$L$1000),"")</f>
        <v/>
      </c>
      <c r="X95" t="str">
        <f>IFERROR(LOOKUP(,-SEARCH(" "&amp;Switches!$M$2:'Switches'!$M$1000&amp;" "," "&amp;M95&amp;" "),Switches!$M$2:'Switches'!$M$1000),"")</f>
        <v/>
      </c>
      <c r="Y95" t="str">
        <f>IFERROR(LOOKUP(,-SEARCH(" "&amp;Switches!$N$2:'Switches'!$N$1000&amp;" "," "&amp;D95&amp;" "),Switches!$N$2:'Switches'!$N$1000),"")</f>
        <v/>
      </c>
      <c r="Z95">
        <v>0.05</v>
      </c>
      <c r="AA95">
        <f t="shared" si="37"/>
        <v>1.21</v>
      </c>
      <c r="AB95">
        <v>6.3E-2</v>
      </c>
      <c r="AC95">
        <v>2</v>
      </c>
      <c r="AD95">
        <v>2</v>
      </c>
      <c r="AE95">
        <v>0</v>
      </c>
    </row>
    <row r="96" spans="1:31" x14ac:dyDescent="0.25">
      <c r="A96" s="1" t="s">
        <v>163</v>
      </c>
      <c r="B96" s="1" t="s">
        <v>164</v>
      </c>
      <c r="C96" t="str">
        <f t="shared" si="25"/>
        <v>1510 Spot 35Вт DMX-RDM</v>
      </c>
      <c r="D96" t="str">
        <f t="shared" si="30"/>
        <v>Spot 35Вт DMX-RDM</v>
      </c>
      <c r="E96" t="str">
        <f t="shared" si="31"/>
        <v>35Вт DMX-RDM</v>
      </c>
      <c r="F96" t="str">
        <f t="shared" si="26"/>
        <v>35Вт</v>
      </c>
      <c r="G96" t="str">
        <f t="shared" si="32"/>
        <v>35Вт</v>
      </c>
      <c r="H96" t="str">
        <f t="shared" si="33"/>
        <v>35Вт</v>
      </c>
      <c r="I96" t="str">
        <f t="shared" si="39"/>
        <v>35Вт</v>
      </c>
      <c r="J96" t="str">
        <f t="shared" si="34"/>
        <v>35</v>
      </c>
      <c r="K96" t="str">
        <f t="shared" si="27"/>
        <v>35</v>
      </c>
      <c r="L96" t="str">
        <f t="shared" si="35"/>
        <v>P866972</v>
      </c>
      <c r="M96" t="str">
        <f>LOOKUP(,-SEARCH(" "&amp;Switches!$A$2:'Switches'!$A$1000&amp;" "," "&amp;TRIM(B96)&amp;" "),Switches!$A$2:'Switches'!$A$1000)</f>
        <v>Aveline</v>
      </c>
      <c r="N96">
        <f>IFERROR(LOOKUP(,-SEARCH(" "&amp;Switches!$B$2:'Switches'!$B$1000&amp;" "," "&amp;C96&amp;" "),Switches!$B$2:'Switches'!$B$1000), "")</f>
        <v>1510</v>
      </c>
      <c r="O96" t="str">
        <f>LOOKUP(,-SEARCH(" "&amp;Switches!$C$2:'Switches'!$C$1000&amp;" "," "&amp;TRIM(B96)&amp;" "),Switches!$C$2:'Switches'!$C$1000)</f>
        <v>Spot</v>
      </c>
      <c r="P96" t="str">
        <f t="shared" si="38"/>
        <v>Spot.ies</v>
      </c>
      <c r="Q96" t="s">
        <v>726</v>
      </c>
      <c r="R96">
        <f t="shared" si="28"/>
        <v>30</v>
      </c>
      <c r="S96" s="7" t="str">
        <f t="shared" si="36"/>
        <v>35</v>
      </c>
      <c r="T96">
        <v>110</v>
      </c>
      <c r="U96">
        <f t="shared" si="29"/>
        <v>3300</v>
      </c>
      <c r="V96" t="str">
        <f>IF(ISTEXT(LOOKUP(,-SEARCH(" "&amp;Switches!$K$2:'Switches'!$K$60&amp;" "," "&amp;D96&amp;" "),Switches!$K$2:'Switches'!$K$60)), LOOKUP(,-SEARCH(" "&amp;Switches!$K$2:'Switches'!$K$60&amp;" "," "&amp;D96&amp;" "),Switches!$K$2:'Switches'!$K$60),"")</f>
        <v>DMX-RDM</v>
      </c>
      <c r="W96" t="str">
        <f>IFERROR(LOOKUP(,-SEARCH(" "&amp;Switches!$L$2:'Switches'!$L$1000&amp;" "," "&amp;F96&amp;" "),Switches!$L$2:'Switches'!$L$1000),"")</f>
        <v/>
      </c>
      <c r="X96" t="str">
        <f>IFERROR(LOOKUP(,-SEARCH(" "&amp;Switches!$M$2:'Switches'!$M$1000&amp;" "," "&amp;M96&amp;" "),Switches!$M$2:'Switches'!$M$1000),"")</f>
        <v/>
      </c>
      <c r="Y96" t="str">
        <f>IFERROR(LOOKUP(,-SEARCH(" "&amp;Switches!$N$2:'Switches'!$N$1000&amp;" "," "&amp;D96&amp;" "),Switches!$N$2:'Switches'!$N$1000),"")</f>
        <v/>
      </c>
      <c r="Z96">
        <v>0.05</v>
      </c>
      <c r="AA96">
        <f t="shared" si="37"/>
        <v>1.51</v>
      </c>
      <c r="AB96">
        <v>6.3E-2</v>
      </c>
      <c r="AC96">
        <v>2</v>
      </c>
      <c r="AD96">
        <v>2</v>
      </c>
      <c r="AE96">
        <v>0</v>
      </c>
    </row>
    <row r="97" spans="1:31" x14ac:dyDescent="0.25">
      <c r="A97" s="1" t="s">
        <v>165</v>
      </c>
      <c r="B97" s="1" t="s">
        <v>166</v>
      </c>
      <c r="C97" t="str">
        <f t="shared" si="25"/>
        <v>1510 Medium 35Вт DMX-RDM</v>
      </c>
      <c r="D97" t="str">
        <f t="shared" si="30"/>
        <v>Medium 35Вт DMX-RDM</v>
      </c>
      <c r="E97" t="str">
        <f t="shared" si="31"/>
        <v>35Вт DMX-RDM</v>
      </c>
      <c r="F97" t="str">
        <f t="shared" si="26"/>
        <v>35Вт</v>
      </c>
      <c r="G97" t="str">
        <f t="shared" si="32"/>
        <v>35Вт</v>
      </c>
      <c r="H97" t="str">
        <f t="shared" si="33"/>
        <v>35Вт</v>
      </c>
      <c r="I97" t="str">
        <f t="shared" si="39"/>
        <v>35Вт</v>
      </c>
      <c r="J97" t="str">
        <f t="shared" si="34"/>
        <v>35</v>
      </c>
      <c r="K97" t="str">
        <f t="shared" si="27"/>
        <v>35</v>
      </c>
      <c r="L97" t="str">
        <f t="shared" si="35"/>
        <v>P866973</v>
      </c>
      <c r="M97" t="str">
        <f>LOOKUP(,-SEARCH(" "&amp;Switches!$A$2:'Switches'!$A$1000&amp;" "," "&amp;TRIM(B97)&amp;" "),Switches!$A$2:'Switches'!$A$1000)</f>
        <v>Aveline</v>
      </c>
      <c r="N97">
        <f>IFERROR(LOOKUP(,-SEARCH(" "&amp;Switches!$B$2:'Switches'!$B$1000&amp;" "," "&amp;C97&amp;" "),Switches!$B$2:'Switches'!$B$1000), "")</f>
        <v>1510</v>
      </c>
      <c r="O97" t="str">
        <f>LOOKUP(,-SEARCH(" "&amp;Switches!$C$2:'Switches'!$C$1000&amp;" "," "&amp;TRIM(B97)&amp;" "),Switches!$C$2:'Switches'!$C$1000)</f>
        <v>Medium</v>
      </c>
      <c r="P97" t="str">
        <f t="shared" si="38"/>
        <v>Medium.ies</v>
      </c>
      <c r="Q97" t="s">
        <v>726</v>
      </c>
      <c r="R97">
        <f t="shared" si="28"/>
        <v>30</v>
      </c>
      <c r="S97" s="7" t="str">
        <f t="shared" si="36"/>
        <v>35</v>
      </c>
      <c r="T97">
        <v>110</v>
      </c>
      <c r="U97">
        <f t="shared" si="29"/>
        <v>3300</v>
      </c>
      <c r="V97" t="str">
        <f>IF(ISTEXT(LOOKUP(,-SEARCH(" "&amp;Switches!$K$2:'Switches'!$K$60&amp;" "," "&amp;D97&amp;" "),Switches!$K$2:'Switches'!$K$60)), LOOKUP(,-SEARCH(" "&amp;Switches!$K$2:'Switches'!$K$60&amp;" "," "&amp;D97&amp;" "),Switches!$K$2:'Switches'!$K$60),"")</f>
        <v>DMX-RDM</v>
      </c>
      <c r="W97" t="str">
        <f>IFERROR(LOOKUP(,-SEARCH(" "&amp;Switches!$L$2:'Switches'!$L$1000&amp;" "," "&amp;F97&amp;" "),Switches!$L$2:'Switches'!$L$1000),"")</f>
        <v/>
      </c>
      <c r="X97" t="str">
        <f>IFERROR(LOOKUP(,-SEARCH(" "&amp;Switches!$M$2:'Switches'!$M$1000&amp;" "," "&amp;M97&amp;" "),Switches!$M$2:'Switches'!$M$1000),"")</f>
        <v/>
      </c>
      <c r="Y97" t="str">
        <f>IFERROR(LOOKUP(,-SEARCH(" "&amp;Switches!$N$2:'Switches'!$N$1000&amp;" "," "&amp;D97&amp;" "),Switches!$N$2:'Switches'!$N$1000),"")</f>
        <v/>
      </c>
      <c r="Z97">
        <v>0.05</v>
      </c>
      <c r="AA97">
        <f t="shared" si="37"/>
        <v>1.51</v>
      </c>
      <c r="AB97">
        <v>6.3E-2</v>
      </c>
      <c r="AC97">
        <v>2</v>
      </c>
      <c r="AD97">
        <v>2</v>
      </c>
      <c r="AE97">
        <v>0</v>
      </c>
    </row>
    <row r="98" spans="1:31" x14ac:dyDescent="0.25">
      <c r="A98" s="1" t="s">
        <v>167</v>
      </c>
      <c r="B98" s="1" t="s">
        <v>168</v>
      </c>
      <c r="C98" t="str">
        <f t="shared" ref="C98:C130" si="40">TRIM(MID(B98,SEARCH(M98,B98)+LEN(M98)+1,500))</f>
        <v>1510 Flood 35Вт DMX-RDM</v>
      </c>
      <c r="D98" t="str">
        <f t="shared" si="30"/>
        <v>Flood 35Вт DMX-RDM</v>
      </c>
      <c r="E98" t="str">
        <f t="shared" si="31"/>
        <v>35Вт DMX-RDM</v>
      </c>
      <c r="F98" t="str">
        <f t="shared" si="26"/>
        <v>35Вт</v>
      </c>
      <c r="G98" t="str">
        <f t="shared" si="32"/>
        <v>35Вт</v>
      </c>
      <c r="H98" t="str">
        <f t="shared" si="33"/>
        <v>35Вт</v>
      </c>
      <c r="I98" t="str">
        <f t="shared" si="39"/>
        <v>35Вт</v>
      </c>
      <c r="J98" t="str">
        <f t="shared" si="34"/>
        <v>35</v>
      </c>
      <c r="K98" t="str">
        <f t="shared" si="27"/>
        <v>35</v>
      </c>
      <c r="L98" t="str">
        <f t="shared" si="35"/>
        <v>P866974</v>
      </c>
      <c r="M98" t="str">
        <f>LOOKUP(,-SEARCH(" "&amp;Switches!$A$2:'Switches'!$A$1000&amp;" "," "&amp;TRIM(B98)&amp;" "),Switches!$A$2:'Switches'!$A$1000)</f>
        <v>Aveline</v>
      </c>
      <c r="N98">
        <f>IFERROR(LOOKUP(,-SEARCH(" "&amp;Switches!$B$2:'Switches'!$B$1000&amp;" "," "&amp;C98&amp;" "),Switches!$B$2:'Switches'!$B$1000), "")</f>
        <v>1510</v>
      </c>
      <c r="O98" t="str">
        <f>LOOKUP(,-SEARCH(" "&amp;Switches!$C$2:'Switches'!$C$1000&amp;" "," "&amp;TRIM(B98)&amp;" "),Switches!$C$2:'Switches'!$C$1000)</f>
        <v>Flood</v>
      </c>
      <c r="P98" t="str">
        <f t="shared" si="38"/>
        <v>Flood.ies</v>
      </c>
      <c r="Q98" t="s">
        <v>726</v>
      </c>
      <c r="R98">
        <f t="shared" si="28"/>
        <v>30</v>
      </c>
      <c r="S98" s="7" t="str">
        <f t="shared" si="36"/>
        <v>35</v>
      </c>
      <c r="T98">
        <v>110</v>
      </c>
      <c r="U98">
        <f t="shared" ref="U98:U101" si="41">R98*T98</f>
        <v>3300</v>
      </c>
      <c r="V98" t="str">
        <f>IF(ISTEXT(LOOKUP(,-SEARCH(" "&amp;Switches!$K$2:'Switches'!$K$60&amp;" "," "&amp;D98&amp;" "),Switches!$K$2:'Switches'!$K$60)), LOOKUP(,-SEARCH(" "&amp;Switches!$K$2:'Switches'!$K$60&amp;" "," "&amp;D98&amp;" "),Switches!$K$2:'Switches'!$K$60),"")</f>
        <v>DMX-RDM</v>
      </c>
      <c r="W98" t="str">
        <f>IFERROR(LOOKUP(,-SEARCH(" "&amp;Switches!$L$2:'Switches'!$L$1000&amp;" "," "&amp;F98&amp;" "),Switches!$L$2:'Switches'!$L$1000),"")</f>
        <v/>
      </c>
      <c r="X98" t="str">
        <f>IFERROR(LOOKUP(,-SEARCH(" "&amp;Switches!$M$2:'Switches'!$M$1000&amp;" "," "&amp;M98&amp;" "),Switches!$M$2:'Switches'!$M$1000),"")</f>
        <v/>
      </c>
      <c r="Y98" t="str">
        <f>IFERROR(LOOKUP(,-SEARCH(" "&amp;Switches!$N$2:'Switches'!$N$1000&amp;" "," "&amp;D98&amp;" "),Switches!$N$2:'Switches'!$N$1000),"")</f>
        <v/>
      </c>
      <c r="Z98">
        <v>0.05</v>
      </c>
      <c r="AA98">
        <f t="shared" si="37"/>
        <v>1.51</v>
      </c>
      <c r="AB98">
        <v>6.3E-2</v>
      </c>
      <c r="AC98">
        <v>2</v>
      </c>
      <c r="AD98">
        <v>2</v>
      </c>
      <c r="AE98">
        <v>0</v>
      </c>
    </row>
    <row r="99" spans="1:31" x14ac:dyDescent="0.25">
      <c r="A99" s="1" t="s">
        <v>169</v>
      </c>
      <c r="B99" s="1" t="s">
        <v>200</v>
      </c>
      <c r="C99" t="str">
        <f t="shared" si="40"/>
        <v>1510 Elliptical 35Вт DMX-RDM</v>
      </c>
      <c r="D99" t="str">
        <f t="shared" ref="D99:D131" si="42">TRIM(REPLACE(C99,SEARCH(N99,C99),LEN(N99),""))</f>
        <v>Elliptical 35Вт DMX-RDM</v>
      </c>
      <c r="E99" t="str">
        <f t="shared" si="31"/>
        <v>35Вт DMX-RDM</v>
      </c>
      <c r="F99" t="str">
        <f t="shared" si="26"/>
        <v>35Вт</v>
      </c>
      <c r="G99" t="str">
        <f t="shared" si="32"/>
        <v>35Вт</v>
      </c>
      <c r="H99" t="str">
        <f t="shared" si="33"/>
        <v>35Вт</v>
      </c>
      <c r="I99" t="str">
        <f t="shared" si="39"/>
        <v>35Вт</v>
      </c>
      <c r="J99" t="str">
        <f t="shared" si="34"/>
        <v>35</v>
      </c>
      <c r="K99" t="str">
        <f t="shared" si="27"/>
        <v>35</v>
      </c>
      <c r="L99" t="str">
        <f t="shared" si="35"/>
        <v>P866975</v>
      </c>
      <c r="M99" t="str">
        <f>LOOKUP(,-SEARCH(" "&amp;Switches!$A$2:'Switches'!$A$1000&amp;" "," "&amp;TRIM(B99)&amp;" "),Switches!$A$2:'Switches'!$A$1000)</f>
        <v>Aveline</v>
      </c>
      <c r="N99">
        <f>IFERROR(LOOKUP(,-SEARCH(" "&amp;Switches!$B$2:'Switches'!$B$1000&amp;" "," "&amp;C99&amp;" "),Switches!$B$2:'Switches'!$B$1000), "")</f>
        <v>1510</v>
      </c>
      <c r="O99" t="str">
        <f>LOOKUP(,-SEARCH(" "&amp;Switches!$C$2:'Switches'!$C$1000&amp;" "," "&amp;TRIM(B99)&amp;" "),Switches!$C$2:'Switches'!$C$1000)</f>
        <v>Elliptical</v>
      </c>
      <c r="P99" t="str">
        <f t="shared" si="38"/>
        <v>Elliptical.ies</v>
      </c>
      <c r="Q99" t="s">
        <v>726</v>
      </c>
      <c r="R99">
        <f t="shared" si="28"/>
        <v>30</v>
      </c>
      <c r="S99" s="7" t="str">
        <f t="shared" si="36"/>
        <v>35</v>
      </c>
      <c r="T99">
        <v>110</v>
      </c>
      <c r="U99">
        <f t="shared" si="41"/>
        <v>3300</v>
      </c>
      <c r="V99" t="str">
        <f>IF(ISTEXT(LOOKUP(,-SEARCH(" "&amp;Switches!$K$2:'Switches'!$K$60&amp;" "," "&amp;D99&amp;" "),Switches!$K$2:'Switches'!$K$60)), LOOKUP(,-SEARCH(" "&amp;Switches!$K$2:'Switches'!$K$60&amp;" "," "&amp;D99&amp;" "),Switches!$K$2:'Switches'!$K$60),"")</f>
        <v>DMX-RDM</v>
      </c>
      <c r="W99" t="str">
        <f>IFERROR(LOOKUP(,-SEARCH(" "&amp;Switches!$L$2:'Switches'!$L$1000&amp;" "," "&amp;F99&amp;" "),Switches!$L$2:'Switches'!$L$1000),"")</f>
        <v/>
      </c>
      <c r="X99" t="str">
        <f>IFERROR(LOOKUP(,-SEARCH(" "&amp;Switches!$M$2:'Switches'!$M$1000&amp;" "," "&amp;M99&amp;" "),Switches!$M$2:'Switches'!$M$1000),"")</f>
        <v/>
      </c>
      <c r="Y99" t="str">
        <f>IFERROR(LOOKUP(,-SEARCH(" "&amp;Switches!$N$2:'Switches'!$N$1000&amp;" "," "&amp;D99&amp;" "),Switches!$N$2:'Switches'!$N$1000),"")</f>
        <v/>
      </c>
      <c r="Z99">
        <v>0.05</v>
      </c>
      <c r="AA99">
        <f t="shared" si="37"/>
        <v>1.51</v>
      </c>
      <c r="AB99">
        <v>6.3E-2</v>
      </c>
      <c r="AC99">
        <v>2</v>
      </c>
      <c r="AD99">
        <v>2</v>
      </c>
      <c r="AE99">
        <v>0</v>
      </c>
    </row>
    <row r="100" spans="1:31" x14ac:dyDescent="0.25">
      <c r="A100" s="1" t="s">
        <v>170</v>
      </c>
      <c r="B100" s="1" t="s">
        <v>171</v>
      </c>
      <c r="C100" t="str">
        <f t="shared" si="40"/>
        <v>1510 Diffuse 35Вт DMX-RDM</v>
      </c>
      <c r="D100" t="str">
        <f t="shared" si="42"/>
        <v>Diffuse 35Вт DMX-RDM</v>
      </c>
      <c r="E100" t="str">
        <f t="shared" si="31"/>
        <v>35Вт DMX-RDM</v>
      </c>
      <c r="F100" t="str">
        <f t="shared" si="26"/>
        <v>35Вт</v>
      </c>
      <c r="G100" t="str">
        <f t="shared" si="32"/>
        <v>35Вт</v>
      </c>
      <c r="H100" t="str">
        <f t="shared" si="33"/>
        <v>35Вт</v>
      </c>
      <c r="I100" t="str">
        <f t="shared" si="39"/>
        <v>35Вт</v>
      </c>
      <c r="J100" t="str">
        <f t="shared" si="34"/>
        <v>35</v>
      </c>
      <c r="K100" t="str">
        <f t="shared" si="27"/>
        <v>35</v>
      </c>
      <c r="L100" t="str">
        <f t="shared" si="35"/>
        <v>P866976</v>
      </c>
      <c r="M100" t="str">
        <f>LOOKUP(,-SEARCH(" "&amp;Switches!$A$2:'Switches'!$A$1000&amp;" "," "&amp;TRIM(B100)&amp;" "),Switches!$A$2:'Switches'!$A$1000)</f>
        <v>Aveline</v>
      </c>
      <c r="N100">
        <f>IFERROR(LOOKUP(,-SEARCH(" "&amp;Switches!$B$2:'Switches'!$B$1000&amp;" "," "&amp;C100&amp;" "),Switches!$B$2:'Switches'!$B$1000), "")</f>
        <v>1510</v>
      </c>
      <c r="O100" t="str">
        <f>LOOKUP(,-SEARCH(" "&amp;Switches!$C$2:'Switches'!$C$1000&amp;" "," "&amp;TRIM(B100)&amp;" "),Switches!$C$2:'Switches'!$C$1000)</f>
        <v>Diffuse</v>
      </c>
      <c r="P100" t="str">
        <f t="shared" si="38"/>
        <v>Diffuse.ies</v>
      </c>
      <c r="Q100" t="s">
        <v>726</v>
      </c>
      <c r="R100">
        <f t="shared" si="28"/>
        <v>30</v>
      </c>
      <c r="S100" s="7" t="str">
        <f t="shared" si="36"/>
        <v>35</v>
      </c>
      <c r="T100">
        <v>55</v>
      </c>
      <c r="U100">
        <f t="shared" si="41"/>
        <v>1650</v>
      </c>
      <c r="V100" t="str">
        <f>IF(ISTEXT(LOOKUP(,-SEARCH(" "&amp;Switches!$K$2:'Switches'!$K$60&amp;" "," "&amp;D100&amp;" "),Switches!$K$2:'Switches'!$K$60)), LOOKUP(,-SEARCH(" "&amp;Switches!$K$2:'Switches'!$K$60&amp;" "," "&amp;D100&amp;" "),Switches!$K$2:'Switches'!$K$60),"")</f>
        <v>DMX-RDM</v>
      </c>
      <c r="W100" t="str">
        <f>IFERROR(LOOKUP(,-SEARCH(" "&amp;Switches!$L$2:'Switches'!$L$1000&amp;" "," "&amp;F100&amp;" "),Switches!$L$2:'Switches'!$L$1000),"")</f>
        <v/>
      </c>
      <c r="X100" t="str">
        <f>IFERROR(LOOKUP(,-SEARCH(" "&amp;Switches!$M$2:'Switches'!$M$1000&amp;" "," "&amp;M100&amp;" "),Switches!$M$2:'Switches'!$M$1000),"")</f>
        <v/>
      </c>
      <c r="Y100" t="str">
        <f>IFERROR(LOOKUP(,-SEARCH(" "&amp;Switches!$N$2:'Switches'!$N$1000&amp;" "," "&amp;D100&amp;" "),Switches!$N$2:'Switches'!$N$1000),"")</f>
        <v/>
      </c>
      <c r="Z100">
        <v>0.05</v>
      </c>
      <c r="AA100">
        <f t="shared" si="37"/>
        <v>1.51</v>
      </c>
      <c r="AB100">
        <v>6.3E-2</v>
      </c>
      <c r="AC100">
        <v>2</v>
      </c>
      <c r="AD100">
        <v>2</v>
      </c>
      <c r="AE100">
        <v>0</v>
      </c>
    </row>
    <row r="101" spans="1:31" x14ac:dyDescent="0.25">
      <c r="A101" s="1" t="s">
        <v>216</v>
      </c>
      <c r="B101" s="1" t="s">
        <v>217</v>
      </c>
      <c r="C101" t="str">
        <f t="shared" si="40"/>
        <v>610 23Вт Medium DMX-RDM</v>
      </c>
      <c r="D101" t="str">
        <f t="shared" si="42"/>
        <v>23Вт Medium DMX-RDM</v>
      </c>
      <c r="E101" t="str">
        <f t="shared" si="31"/>
        <v>23Вт DMX-RDM</v>
      </c>
      <c r="F101" t="str">
        <f t="shared" si="26"/>
        <v>23Вт</v>
      </c>
      <c r="G101" t="str">
        <f t="shared" si="32"/>
        <v>23Вт</v>
      </c>
      <c r="H101" t="str">
        <f t="shared" si="33"/>
        <v>23Вт</v>
      </c>
      <c r="I101" t="str">
        <f t="shared" si="39"/>
        <v>23Вт</v>
      </c>
      <c r="J101" t="str">
        <f t="shared" si="34"/>
        <v>23</v>
      </c>
      <c r="K101" t="str">
        <f t="shared" si="27"/>
        <v>23</v>
      </c>
      <c r="L101" t="str">
        <f t="shared" si="35"/>
        <v>P180043</v>
      </c>
      <c r="M101" t="str">
        <f>LOOKUP(,-SEARCH(" "&amp;Switches!$A$2:'Switches'!$A$1000&amp;" "," "&amp;TRIM(B101)&amp;" "),Switches!$A$2:'Switches'!$A$1000)</f>
        <v>Aveline RGBW</v>
      </c>
      <c r="N101">
        <f>IFERROR(LOOKUP(,-SEARCH(" "&amp;Switches!$B$2:'Switches'!$B$1000&amp;" "," "&amp;C101&amp;" "),Switches!$B$2:'Switches'!$B$1000), "")</f>
        <v>610</v>
      </c>
      <c r="O101" t="str">
        <f>LOOKUP(,-SEARCH(" "&amp;Switches!$C$2:'Switches'!$C$1000&amp;" "," "&amp;TRIM(B101)&amp;" "),Switches!$C$2:'Switches'!$C$1000)</f>
        <v>Medium</v>
      </c>
      <c r="P101" t="str">
        <f t="shared" ref="P101:P133" si="43">IF(ISNUMBER(SEARCH("RGBW",B101)), "RGBW-"&amp;O101&amp;"-"&amp;Q101&amp;".ies", O101&amp;".ies")</f>
        <v>RGBW-Medium-red.ies</v>
      </c>
      <c r="Q101" t="s">
        <v>297</v>
      </c>
      <c r="R101">
        <f t="shared" ref="R101:R111" si="44">ROUND(N101/310,0)*3</f>
        <v>6</v>
      </c>
      <c r="S101" s="7" t="str">
        <f t="shared" si="36"/>
        <v>23</v>
      </c>
      <c r="T101">
        <v>57</v>
      </c>
      <c r="U101">
        <f t="shared" si="41"/>
        <v>342</v>
      </c>
      <c r="V101" t="str">
        <f>IF(ISTEXT(LOOKUP(,-SEARCH(" "&amp;Switches!$K$2:'Switches'!$K$60&amp;" "," "&amp;D101&amp;" "),Switches!$K$2:'Switches'!$K$60)), LOOKUP(,-SEARCH(" "&amp;Switches!$K$2:'Switches'!$K$60&amp;" "," "&amp;D101&amp;" "),Switches!$K$2:'Switches'!$K$60),"")</f>
        <v>DMX-RDM</v>
      </c>
      <c r="W101" t="str">
        <f>IFERROR(LOOKUP(,-SEARCH(" "&amp;Switches!$L$2:'Switches'!$L$1000&amp;" "," "&amp;F101&amp;" "),Switches!$L$2:'Switches'!$L$1000),"")</f>
        <v/>
      </c>
      <c r="X101" t="str">
        <f>IFERROR(LOOKUP(,-SEARCH(" "&amp;Switches!$M$2:'Switches'!$M$1000&amp;" "," "&amp;M101&amp;" "),Switches!$M$2:'Switches'!$M$1000),"")</f>
        <v>RGBW</v>
      </c>
      <c r="Y101" t="str">
        <f>IFERROR(LOOKUP(,-SEARCH(" "&amp;Switches!$N$2:'Switches'!$N$1000&amp;" "," "&amp;D101&amp;" "),Switches!$N$2:'Switches'!$N$1000),"")</f>
        <v/>
      </c>
      <c r="Z101">
        <v>0.05</v>
      </c>
      <c r="AA101">
        <v>0.05</v>
      </c>
      <c r="AB101">
        <v>0.05</v>
      </c>
      <c r="AC101">
        <v>2</v>
      </c>
      <c r="AD101">
        <v>2</v>
      </c>
      <c r="AE101">
        <v>0</v>
      </c>
    </row>
    <row r="102" spans="1:31" x14ac:dyDescent="0.25">
      <c r="A102" s="1" t="s">
        <v>218</v>
      </c>
      <c r="B102" s="1" t="s">
        <v>219</v>
      </c>
      <c r="C102" t="str">
        <f t="shared" si="40"/>
        <v>610 23Вт Flood DMX-RDM</v>
      </c>
      <c r="D102" t="str">
        <f t="shared" si="42"/>
        <v>23Вт Flood DMX-RDM</v>
      </c>
      <c r="E102" t="str">
        <f t="shared" si="31"/>
        <v>23Вт DMX-RDM</v>
      </c>
      <c r="F102" t="str">
        <f t="shared" si="26"/>
        <v>23Вт</v>
      </c>
      <c r="G102" t="str">
        <f t="shared" si="32"/>
        <v>23Вт</v>
      </c>
      <c r="H102" t="str">
        <f t="shared" si="33"/>
        <v>23Вт</v>
      </c>
      <c r="I102" t="str">
        <f t="shared" si="39"/>
        <v>23Вт</v>
      </c>
      <c r="J102" t="str">
        <f t="shared" si="34"/>
        <v>23</v>
      </c>
      <c r="K102" t="str">
        <f t="shared" si="27"/>
        <v>23</v>
      </c>
      <c r="L102" t="str">
        <f t="shared" si="35"/>
        <v>P180044</v>
      </c>
      <c r="M102" t="str">
        <f>LOOKUP(,-SEARCH(" "&amp;Switches!$A$2:'Switches'!$A$1000&amp;" "," "&amp;TRIM(B102)&amp;" "),Switches!$A$2:'Switches'!$A$1000)</f>
        <v>Aveline RGBW</v>
      </c>
      <c r="N102">
        <f>IFERROR(LOOKUP(,-SEARCH(" "&amp;Switches!$B$2:'Switches'!$B$1000&amp;" "," "&amp;C102&amp;" "),Switches!$B$2:'Switches'!$B$1000), "")</f>
        <v>610</v>
      </c>
      <c r="O102" t="str">
        <f>LOOKUP(,-SEARCH(" "&amp;Switches!$C$2:'Switches'!$C$1000&amp;" "," "&amp;TRIM(B102)&amp;" "),Switches!$C$2:'Switches'!$C$1000)</f>
        <v>Flood</v>
      </c>
      <c r="P102" t="str">
        <f t="shared" si="43"/>
        <v>RGBW-Flood-red.ies</v>
      </c>
      <c r="Q102" t="s">
        <v>297</v>
      </c>
      <c r="R102">
        <f t="shared" si="44"/>
        <v>6</v>
      </c>
      <c r="S102" s="7" t="str">
        <f t="shared" si="36"/>
        <v>23</v>
      </c>
      <c r="T102">
        <v>57</v>
      </c>
      <c r="U102">
        <f t="shared" ref="U102:U140" si="45">R102*T102</f>
        <v>342</v>
      </c>
      <c r="V102" t="str">
        <f>IF(ISTEXT(LOOKUP(,-SEARCH(" "&amp;Switches!$K$2:'Switches'!$K$60&amp;" "," "&amp;D102&amp;" "),Switches!$K$2:'Switches'!$K$60)), LOOKUP(,-SEARCH(" "&amp;Switches!$K$2:'Switches'!$K$60&amp;" "," "&amp;D102&amp;" "),Switches!$K$2:'Switches'!$K$60),"")</f>
        <v>DMX-RDM</v>
      </c>
      <c r="W102" t="str">
        <f>IFERROR(LOOKUP(,-SEARCH(" "&amp;Switches!$L$2:'Switches'!$L$1000&amp;" "," "&amp;F102&amp;" "),Switches!$L$2:'Switches'!$L$1000),"")</f>
        <v/>
      </c>
      <c r="X102" t="str">
        <f>IFERROR(LOOKUP(,-SEARCH(" "&amp;Switches!$M$2:'Switches'!$M$1000&amp;" "," "&amp;M102&amp;" "),Switches!$M$2:'Switches'!$M$1000),"")</f>
        <v>RGBW</v>
      </c>
      <c r="Y102" t="str">
        <f>IFERROR(LOOKUP(,-SEARCH(" "&amp;Switches!$N$2:'Switches'!$N$1000&amp;" "," "&amp;D102&amp;" "),Switches!$N$2:'Switches'!$N$1000),"")</f>
        <v/>
      </c>
      <c r="Z102">
        <v>0.05</v>
      </c>
      <c r="AA102">
        <v>0.05</v>
      </c>
      <c r="AB102">
        <v>0.05</v>
      </c>
      <c r="AC102">
        <v>2</v>
      </c>
      <c r="AD102">
        <v>2</v>
      </c>
      <c r="AE102">
        <v>0</v>
      </c>
    </row>
    <row r="103" spans="1:31" x14ac:dyDescent="0.25">
      <c r="A103" s="1" t="s">
        <v>220</v>
      </c>
      <c r="B103" s="1" t="s">
        <v>221</v>
      </c>
      <c r="C103" t="str">
        <f t="shared" si="40"/>
        <v>610 23Вт Elliptical DMX-RDM</v>
      </c>
      <c r="D103" t="str">
        <f t="shared" si="42"/>
        <v>23Вт Elliptical DMX-RDM</v>
      </c>
      <c r="E103" t="str">
        <f t="shared" si="31"/>
        <v>23Вт DMX-RDM</v>
      </c>
      <c r="F103" t="str">
        <f t="shared" si="26"/>
        <v>23Вт</v>
      </c>
      <c r="G103" t="str">
        <f t="shared" si="32"/>
        <v>23Вт</v>
      </c>
      <c r="H103" t="str">
        <f t="shared" si="33"/>
        <v>23Вт</v>
      </c>
      <c r="I103" t="str">
        <f t="shared" si="39"/>
        <v>23Вт</v>
      </c>
      <c r="J103" t="str">
        <f t="shared" si="34"/>
        <v>23</v>
      </c>
      <c r="K103" t="str">
        <f t="shared" si="27"/>
        <v>23</v>
      </c>
      <c r="L103" t="str">
        <f t="shared" si="35"/>
        <v>P180045</v>
      </c>
      <c r="M103" t="str">
        <f>LOOKUP(,-SEARCH(" "&amp;Switches!$A$2:'Switches'!$A$1000&amp;" "," "&amp;TRIM(B103)&amp;" "),Switches!$A$2:'Switches'!$A$1000)</f>
        <v>Aveline RGBW</v>
      </c>
      <c r="N103">
        <f>IFERROR(LOOKUP(,-SEARCH(" "&amp;Switches!$B$2:'Switches'!$B$1000&amp;" "," "&amp;C103&amp;" "),Switches!$B$2:'Switches'!$B$1000), "")</f>
        <v>610</v>
      </c>
      <c r="O103" t="str">
        <f>LOOKUP(,-SEARCH(" "&amp;Switches!$C$2:'Switches'!$C$1000&amp;" "," "&amp;TRIM(B103)&amp;" "),Switches!$C$2:'Switches'!$C$1000)</f>
        <v>Elliptical</v>
      </c>
      <c r="P103" t="str">
        <f t="shared" si="43"/>
        <v>RGBW-Elliptical-red.ies</v>
      </c>
      <c r="Q103" t="s">
        <v>297</v>
      </c>
      <c r="R103">
        <f t="shared" si="44"/>
        <v>6</v>
      </c>
      <c r="S103" s="7" t="str">
        <f t="shared" si="36"/>
        <v>23</v>
      </c>
      <c r="T103">
        <v>57</v>
      </c>
      <c r="U103">
        <f t="shared" si="45"/>
        <v>342</v>
      </c>
      <c r="V103" t="str">
        <f>IF(ISTEXT(LOOKUP(,-SEARCH(" "&amp;Switches!$K$2:'Switches'!$K$60&amp;" "," "&amp;D103&amp;" "),Switches!$K$2:'Switches'!$K$60)), LOOKUP(,-SEARCH(" "&amp;Switches!$K$2:'Switches'!$K$60&amp;" "," "&amp;D103&amp;" "),Switches!$K$2:'Switches'!$K$60),"")</f>
        <v>DMX-RDM</v>
      </c>
      <c r="W103" t="str">
        <f>IFERROR(LOOKUP(,-SEARCH(" "&amp;Switches!$L$2:'Switches'!$L$1000&amp;" "," "&amp;F103&amp;" "),Switches!$L$2:'Switches'!$L$1000),"")</f>
        <v/>
      </c>
      <c r="X103" t="str">
        <f>IFERROR(LOOKUP(,-SEARCH(" "&amp;Switches!$M$2:'Switches'!$M$1000&amp;" "," "&amp;M103&amp;" "),Switches!$M$2:'Switches'!$M$1000),"")</f>
        <v>RGBW</v>
      </c>
      <c r="Y103" t="str">
        <f>IFERROR(LOOKUP(,-SEARCH(" "&amp;Switches!$N$2:'Switches'!$N$1000&amp;" "," "&amp;D103&amp;" "),Switches!$N$2:'Switches'!$N$1000),"")</f>
        <v/>
      </c>
      <c r="Z103">
        <v>0.05</v>
      </c>
      <c r="AA103">
        <v>0.05</v>
      </c>
      <c r="AB103">
        <v>0.05</v>
      </c>
      <c r="AC103">
        <v>2</v>
      </c>
      <c r="AD103">
        <v>2</v>
      </c>
      <c r="AE103">
        <v>0</v>
      </c>
    </row>
    <row r="104" spans="1:31" x14ac:dyDescent="0.25">
      <c r="A104" s="1" t="s">
        <v>222</v>
      </c>
      <c r="B104" s="1" t="s">
        <v>223</v>
      </c>
      <c r="C104" t="str">
        <f t="shared" si="40"/>
        <v>910 35W Medium DMX-RDM</v>
      </c>
      <c r="D104" t="str">
        <f t="shared" si="42"/>
        <v>35W Medium DMX-RDM</v>
      </c>
      <c r="E104" t="str">
        <f t="shared" si="31"/>
        <v>35W DMX-RDM</v>
      </c>
      <c r="F104" t="str">
        <f t="shared" si="26"/>
        <v>35W</v>
      </c>
      <c r="G104" t="str">
        <f t="shared" si="32"/>
        <v>35W</v>
      </c>
      <c r="H104" t="str">
        <f t="shared" si="33"/>
        <v>35W</v>
      </c>
      <c r="I104" t="str">
        <f t="shared" si="39"/>
        <v>35Вт</v>
      </c>
      <c r="J104" t="str">
        <f t="shared" si="34"/>
        <v>35</v>
      </c>
      <c r="K104" t="str">
        <f t="shared" si="27"/>
        <v>35</v>
      </c>
      <c r="L104" t="str">
        <f t="shared" si="35"/>
        <v>P180046</v>
      </c>
      <c r="M104" t="str">
        <f>LOOKUP(,-SEARCH(" "&amp;Switches!$A$2:'Switches'!$A$1000&amp;" "," "&amp;TRIM(B104)&amp;" "),Switches!$A$2:'Switches'!$A$1000)</f>
        <v>Aveline RGBW</v>
      </c>
      <c r="N104">
        <f>IFERROR(LOOKUP(,-SEARCH(" "&amp;Switches!$B$2:'Switches'!$B$1000&amp;" "," "&amp;C104&amp;" "),Switches!$B$2:'Switches'!$B$1000), "")</f>
        <v>910</v>
      </c>
      <c r="O104" t="str">
        <f>LOOKUP(,-SEARCH(" "&amp;Switches!$C$2:'Switches'!$C$1000&amp;" "," "&amp;TRIM(B104)&amp;" "),Switches!$C$2:'Switches'!$C$1000)</f>
        <v>Medium</v>
      </c>
      <c r="P104" t="str">
        <f t="shared" si="43"/>
        <v>RGBW-Medium-red.ies</v>
      </c>
      <c r="Q104" t="s">
        <v>297</v>
      </c>
      <c r="R104">
        <f t="shared" si="44"/>
        <v>9</v>
      </c>
      <c r="S104" s="7" t="str">
        <f t="shared" si="36"/>
        <v>35</v>
      </c>
      <c r="T104">
        <v>57</v>
      </c>
      <c r="U104">
        <f t="shared" si="45"/>
        <v>513</v>
      </c>
      <c r="V104" t="str">
        <f>IF(ISTEXT(LOOKUP(,-SEARCH(" "&amp;Switches!$K$2:'Switches'!$K$60&amp;" "," "&amp;D104&amp;" "),Switches!$K$2:'Switches'!$K$60)), LOOKUP(,-SEARCH(" "&amp;Switches!$K$2:'Switches'!$K$60&amp;" "," "&amp;D104&amp;" "),Switches!$K$2:'Switches'!$K$60),"")</f>
        <v>DMX-RDM</v>
      </c>
      <c r="W104" t="str">
        <f>IFERROR(LOOKUP(,-SEARCH(" "&amp;Switches!$L$2:'Switches'!$L$1000&amp;" "," "&amp;F104&amp;" "),Switches!$L$2:'Switches'!$L$1000),"")</f>
        <v/>
      </c>
      <c r="X104" t="str">
        <f>IFERROR(LOOKUP(,-SEARCH(" "&amp;Switches!$M$2:'Switches'!$M$1000&amp;" "," "&amp;M104&amp;" "),Switches!$M$2:'Switches'!$M$1000),"")</f>
        <v>RGBW</v>
      </c>
      <c r="Y104" t="str">
        <f>IFERROR(LOOKUP(,-SEARCH(" "&amp;Switches!$N$2:'Switches'!$N$1000&amp;" "," "&amp;D104&amp;" "),Switches!$N$2:'Switches'!$N$1000),"")</f>
        <v/>
      </c>
      <c r="Z104">
        <v>0.05</v>
      </c>
      <c r="AA104">
        <v>0.05</v>
      </c>
      <c r="AB104">
        <v>0.05</v>
      </c>
      <c r="AC104">
        <v>2</v>
      </c>
      <c r="AD104">
        <v>2</v>
      </c>
      <c r="AE104">
        <v>0</v>
      </c>
    </row>
    <row r="105" spans="1:31" x14ac:dyDescent="0.25">
      <c r="A105" s="1" t="s">
        <v>224</v>
      </c>
      <c r="B105" s="1" t="s">
        <v>225</v>
      </c>
      <c r="C105" t="str">
        <f t="shared" si="40"/>
        <v>910 35Вт Flood DMX-RDM</v>
      </c>
      <c r="D105" t="str">
        <f t="shared" si="42"/>
        <v>35Вт Flood DMX-RDM</v>
      </c>
      <c r="E105" t="str">
        <f t="shared" si="31"/>
        <v>35Вт DMX-RDM</v>
      </c>
      <c r="F105" t="str">
        <f t="shared" si="26"/>
        <v>35Вт</v>
      </c>
      <c r="G105" t="str">
        <f t="shared" si="32"/>
        <v>35Вт</v>
      </c>
      <c r="H105" t="str">
        <f t="shared" si="33"/>
        <v>35Вт</v>
      </c>
      <c r="I105" t="str">
        <f t="shared" si="39"/>
        <v>35Вт</v>
      </c>
      <c r="J105" t="str">
        <f t="shared" si="34"/>
        <v>35</v>
      </c>
      <c r="K105" t="str">
        <f t="shared" si="27"/>
        <v>35</v>
      </c>
      <c r="L105" t="str">
        <f t="shared" si="35"/>
        <v>P180047</v>
      </c>
      <c r="M105" t="str">
        <f>LOOKUP(,-SEARCH(" "&amp;Switches!$A$2:'Switches'!$A$1000&amp;" "," "&amp;TRIM(B105)&amp;" "),Switches!$A$2:'Switches'!$A$1000)</f>
        <v>Aveline RGBW</v>
      </c>
      <c r="N105">
        <f>IFERROR(LOOKUP(,-SEARCH(" "&amp;Switches!$B$2:'Switches'!$B$1000&amp;" "," "&amp;C105&amp;" "),Switches!$B$2:'Switches'!$B$1000), "")</f>
        <v>910</v>
      </c>
      <c r="O105" t="str">
        <f>LOOKUP(,-SEARCH(" "&amp;Switches!$C$2:'Switches'!$C$1000&amp;" "," "&amp;TRIM(B105)&amp;" "),Switches!$C$2:'Switches'!$C$1000)</f>
        <v>Flood</v>
      </c>
      <c r="P105" t="str">
        <f t="shared" si="43"/>
        <v>RGBW-Flood-red.ies</v>
      </c>
      <c r="Q105" t="s">
        <v>297</v>
      </c>
      <c r="R105">
        <f t="shared" si="44"/>
        <v>9</v>
      </c>
      <c r="S105" s="7" t="str">
        <f t="shared" si="36"/>
        <v>35</v>
      </c>
      <c r="T105">
        <v>57</v>
      </c>
      <c r="U105">
        <f t="shared" si="45"/>
        <v>513</v>
      </c>
      <c r="V105" t="str">
        <f>IF(ISTEXT(LOOKUP(,-SEARCH(" "&amp;Switches!$K$2:'Switches'!$K$60&amp;" "," "&amp;D105&amp;" "),Switches!$K$2:'Switches'!$K$60)), LOOKUP(,-SEARCH(" "&amp;Switches!$K$2:'Switches'!$K$60&amp;" "," "&amp;D105&amp;" "),Switches!$K$2:'Switches'!$K$60),"")</f>
        <v>DMX-RDM</v>
      </c>
      <c r="W105" t="str">
        <f>IFERROR(LOOKUP(,-SEARCH(" "&amp;Switches!$L$2:'Switches'!$L$1000&amp;" "," "&amp;F105&amp;" "),Switches!$L$2:'Switches'!$L$1000),"")</f>
        <v/>
      </c>
      <c r="X105" t="str">
        <f>IFERROR(LOOKUP(,-SEARCH(" "&amp;Switches!$M$2:'Switches'!$M$1000&amp;" "," "&amp;M105&amp;" "),Switches!$M$2:'Switches'!$M$1000),"")</f>
        <v>RGBW</v>
      </c>
      <c r="Y105" t="str">
        <f>IFERROR(LOOKUP(,-SEARCH(" "&amp;Switches!$N$2:'Switches'!$N$1000&amp;" "," "&amp;D105&amp;" "),Switches!$N$2:'Switches'!$N$1000),"")</f>
        <v/>
      </c>
      <c r="Z105">
        <v>0.05</v>
      </c>
      <c r="AA105">
        <v>0.05</v>
      </c>
      <c r="AB105">
        <v>0.05</v>
      </c>
      <c r="AC105">
        <v>2</v>
      </c>
      <c r="AD105">
        <v>2</v>
      </c>
      <c r="AE105">
        <v>0</v>
      </c>
    </row>
    <row r="106" spans="1:31" x14ac:dyDescent="0.25">
      <c r="A106" s="1" t="s">
        <v>226</v>
      </c>
      <c r="B106" s="1" t="s">
        <v>728</v>
      </c>
      <c r="C106" t="str">
        <f t="shared" si="40"/>
        <v>910 35W Elliptical DMX-RDM</v>
      </c>
      <c r="D106" t="str">
        <f t="shared" si="42"/>
        <v>35W Elliptical DMX-RDM</v>
      </c>
      <c r="E106" t="str">
        <f t="shared" si="31"/>
        <v>35W DMX-RDM</v>
      </c>
      <c r="F106" t="str">
        <f t="shared" si="26"/>
        <v>35W</v>
      </c>
      <c r="G106" t="str">
        <f t="shared" si="32"/>
        <v>35W</v>
      </c>
      <c r="H106" t="str">
        <f t="shared" si="33"/>
        <v>35W</v>
      </c>
      <c r="I106" t="str">
        <f t="shared" si="39"/>
        <v>35Вт</v>
      </c>
      <c r="J106" t="str">
        <f t="shared" si="34"/>
        <v>35</v>
      </c>
      <c r="K106" t="str">
        <f t="shared" si="27"/>
        <v>35</v>
      </c>
      <c r="L106" t="str">
        <f t="shared" si="35"/>
        <v>P180048</v>
      </c>
      <c r="M106" t="str">
        <f>LOOKUP(,-SEARCH(" "&amp;Switches!$A$2:'Switches'!$A$1000&amp;" "," "&amp;TRIM(B106)&amp;" "),Switches!$A$2:'Switches'!$A$1000)</f>
        <v>Aveline RGBW</v>
      </c>
      <c r="N106">
        <f>IFERROR(LOOKUP(,-SEARCH(" "&amp;Switches!$B$2:'Switches'!$B$1000&amp;" "," "&amp;C106&amp;" "),Switches!$B$2:'Switches'!$B$1000), "")</f>
        <v>910</v>
      </c>
      <c r="O106" t="str">
        <f>LOOKUP(,-SEARCH(" "&amp;Switches!$C$2:'Switches'!$C$1000&amp;" "," "&amp;TRIM(B106)&amp;" "),Switches!$C$2:'Switches'!$C$1000)</f>
        <v>Elliptical</v>
      </c>
      <c r="P106" t="str">
        <f t="shared" si="43"/>
        <v>RGBW-Elliptical-red.ies</v>
      </c>
      <c r="Q106" t="s">
        <v>297</v>
      </c>
      <c r="R106">
        <f t="shared" si="44"/>
        <v>9</v>
      </c>
      <c r="S106" s="7" t="str">
        <f t="shared" si="36"/>
        <v>35</v>
      </c>
      <c r="T106">
        <v>57</v>
      </c>
      <c r="U106">
        <f t="shared" si="45"/>
        <v>513</v>
      </c>
      <c r="V106" t="str">
        <f>IF(ISTEXT(LOOKUP(,-SEARCH(" "&amp;Switches!$K$2:'Switches'!$K$60&amp;" "," "&amp;D106&amp;" "),Switches!$K$2:'Switches'!$K$60)), LOOKUP(,-SEARCH(" "&amp;Switches!$K$2:'Switches'!$K$60&amp;" "," "&amp;D106&amp;" "),Switches!$K$2:'Switches'!$K$60),"")</f>
        <v>DMX-RDM</v>
      </c>
      <c r="W106" t="str">
        <f>IFERROR(LOOKUP(,-SEARCH(" "&amp;Switches!$L$2:'Switches'!$L$1000&amp;" "," "&amp;F106&amp;" "),Switches!$L$2:'Switches'!$L$1000),"")</f>
        <v/>
      </c>
      <c r="X106" t="str">
        <f>IFERROR(LOOKUP(,-SEARCH(" "&amp;Switches!$M$2:'Switches'!$M$1000&amp;" "," "&amp;M106&amp;" "),Switches!$M$2:'Switches'!$M$1000),"")</f>
        <v>RGBW</v>
      </c>
      <c r="Y106" t="str">
        <f>IFERROR(LOOKUP(,-SEARCH(" "&amp;Switches!$N$2:'Switches'!$N$1000&amp;" "," "&amp;D106&amp;" "),Switches!$N$2:'Switches'!$N$1000),"")</f>
        <v/>
      </c>
      <c r="Z106">
        <v>0.05</v>
      </c>
      <c r="AA106">
        <v>0.05</v>
      </c>
      <c r="AB106">
        <v>0.05</v>
      </c>
      <c r="AC106">
        <v>2</v>
      </c>
      <c r="AD106">
        <v>2</v>
      </c>
      <c r="AE106">
        <v>0</v>
      </c>
    </row>
    <row r="107" spans="1:31" x14ac:dyDescent="0.25">
      <c r="A107" s="1" t="s">
        <v>227</v>
      </c>
      <c r="B107" s="1" t="s">
        <v>228</v>
      </c>
      <c r="C107" t="str">
        <f t="shared" si="40"/>
        <v>1210 46Вт Medium DMX-RDM</v>
      </c>
      <c r="D107" t="str">
        <f t="shared" si="42"/>
        <v>46Вт Medium DMX-RDM</v>
      </c>
      <c r="E107" t="str">
        <f t="shared" si="31"/>
        <v>46Вт DMX-RDM</v>
      </c>
      <c r="F107" t="str">
        <f t="shared" si="26"/>
        <v>46Вт</v>
      </c>
      <c r="G107" t="str">
        <f t="shared" si="32"/>
        <v>46Вт</v>
      </c>
      <c r="H107" t="str">
        <f t="shared" si="33"/>
        <v>46Вт</v>
      </c>
      <c r="I107" t="str">
        <f t="shared" si="39"/>
        <v>46Вт</v>
      </c>
      <c r="J107" t="str">
        <f t="shared" si="34"/>
        <v>46</v>
      </c>
      <c r="K107" t="str">
        <f t="shared" si="27"/>
        <v>46</v>
      </c>
      <c r="L107" t="str">
        <f t="shared" si="35"/>
        <v>P180049</v>
      </c>
      <c r="M107" t="str">
        <f>LOOKUP(,-SEARCH(" "&amp;Switches!$A$2:'Switches'!$A$1000&amp;" "," "&amp;TRIM(B107)&amp;" "),Switches!$A$2:'Switches'!$A$1000)</f>
        <v>Aveline RGBW</v>
      </c>
      <c r="N107">
        <f>IFERROR(LOOKUP(,-SEARCH(" "&amp;Switches!$B$2:'Switches'!$B$1000&amp;" "," "&amp;C107&amp;" "),Switches!$B$2:'Switches'!$B$1000), "")</f>
        <v>1210</v>
      </c>
      <c r="O107" t="str">
        <f>LOOKUP(,-SEARCH(" "&amp;Switches!$C$2:'Switches'!$C$1000&amp;" "," "&amp;TRIM(B107)&amp;" "),Switches!$C$2:'Switches'!$C$1000)</f>
        <v>Medium</v>
      </c>
      <c r="P107" t="str">
        <f t="shared" si="43"/>
        <v>RGBW-Medium-red.ies</v>
      </c>
      <c r="Q107" t="s">
        <v>297</v>
      </c>
      <c r="R107">
        <f t="shared" si="44"/>
        <v>12</v>
      </c>
      <c r="S107" s="7" t="str">
        <f t="shared" si="36"/>
        <v>46</v>
      </c>
      <c r="T107">
        <v>57</v>
      </c>
      <c r="U107">
        <f t="shared" si="45"/>
        <v>684</v>
      </c>
      <c r="V107" t="str">
        <f>IF(ISTEXT(LOOKUP(,-SEARCH(" "&amp;Switches!$K$2:'Switches'!$K$60&amp;" "," "&amp;D107&amp;" "),Switches!$K$2:'Switches'!$K$60)), LOOKUP(,-SEARCH(" "&amp;Switches!$K$2:'Switches'!$K$60&amp;" "," "&amp;D107&amp;" "),Switches!$K$2:'Switches'!$K$60),"")</f>
        <v>DMX-RDM</v>
      </c>
      <c r="W107" t="str">
        <f>IFERROR(LOOKUP(,-SEARCH(" "&amp;Switches!$L$2:'Switches'!$L$1000&amp;" "," "&amp;F107&amp;" "),Switches!$L$2:'Switches'!$L$1000),"")</f>
        <v/>
      </c>
      <c r="X107" t="str">
        <f>IFERROR(LOOKUP(,-SEARCH(" "&amp;Switches!$M$2:'Switches'!$M$1000&amp;" "," "&amp;M107&amp;" "),Switches!$M$2:'Switches'!$M$1000),"")</f>
        <v>RGBW</v>
      </c>
      <c r="Y107" t="str">
        <f>IFERROR(LOOKUP(,-SEARCH(" "&amp;Switches!$N$2:'Switches'!$N$1000&amp;" "," "&amp;D107&amp;" "),Switches!$N$2:'Switches'!$N$1000),"")</f>
        <v/>
      </c>
      <c r="Z107">
        <v>0.05</v>
      </c>
      <c r="AA107">
        <v>0.05</v>
      </c>
      <c r="AB107">
        <v>0.05</v>
      </c>
      <c r="AC107">
        <v>2</v>
      </c>
      <c r="AD107">
        <v>2</v>
      </c>
      <c r="AE107">
        <v>0</v>
      </c>
    </row>
    <row r="108" spans="1:31" x14ac:dyDescent="0.25">
      <c r="A108" s="1" t="s">
        <v>229</v>
      </c>
      <c r="B108" s="1" t="s">
        <v>230</v>
      </c>
      <c r="C108" t="str">
        <f t="shared" si="40"/>
        <v>1210 46Вт Flood DMX-RDM</v>
      </c>
      <c r="D108" t="str">
        <f t="shared" si="42"/>
        <v>46Вт Flood DMX-RDM</v>
      </c>
      <c r="E108" t="str">
        <f t="shared" si="31"/>
        <v>46Вт DMX-RDM</v>
      </c>
      <c r="F108" t="str">
        <f t="shared" si="26"/>
        <v>46Вт</v>
      </c>
      <c r="G108" t="str">
        <f t="shared" si="32"/>
        <v>46Вт</v>
      </c>
      <c r="H108" t="str">
        <f t="shared" si="33"/>
        <v>46Вт</v>
      </c>
      <c r="I108" t="str">
        <f t="shared" si="39"/>
        <v>46Вт</v>
      </c>
      <c r="J108" t="str">
        <f t="shared" si="34"/>
        <v>46</v>
      </c>
      <c r="K108" t="str">
        <f t="shared" si="27"/>
        <v>46</v>
      </c>
      <c r="L108" t="str">
        <f t="shared" si="35"/>
        <v>P180050</v>
      </c>
      <c r="M108" t="str">
        <f>LOOKUP(,-SEARCH(" "&amp;Switches!$A$2:'Switches'!$A$1000&amp;" "," "&amp;TRIM(B108)&amp;" "),Switches!$A$2:'Switches'!$A$1000)</f>
        <v>Aveline RGBW</v>
      </c>
      <c r="N108">
        <f>IFERROR(LOOKUP(,-SEARCH(" "&amp;Switches!$B$2:'Switches'!$B$1000&amp;" "," "&amp;C108&amp;" "),Switches!$B$2:'Switches'!$B$1000), "")</f>
        <v>1210</v>
      </c>
      <c r="O108" t="str">
        <f>LOOKUP(,-SEARCH(" "&amp;Switches!$C$2:'Switches'!$C$1000&amp;" "," "&amp;TRIM(B108)&amp;" "),Switches!$C$2:'Switches'!$C$1000)</f>
        <v>Flood</v>
      </c>
      <c r="P108" t="str">
        <f t="shared" si="43"/>
        <v>RGBW-Flood-red.ies</v>
      </c>
      <c r="Q108" t="s">
        <v>297</v>
      </c>
      <c r="R108">
        <f t="shared" si="44"/>
        <v>12</v>
      </c>
      <c r="S108" s="7" t="str">
        <f t="shared" si="36"/>
        <v>46</v>
      </c>
      <c r="T108">
        <v>57</v>
      </c>
      <c r="U108">
        <f t="shared" si="45"/>
        <v>684</v>
      </c>
      <c r="V108" t="str">
        <f>IF(ISTEXT(LOOKUP(,-SEARCH(" "&amp;Switches!$K$2:'Switches'!$K$60&amp;" "," "&amp;D108&amp;" "),Switches!$K$2:'Switches'!$K$60)), LOOKUP(,-SEARCH(" "&amp;Switches!$K$2:'Switches'!$K$60&amp;" "," "&amp;D108&amp;" "),Switches!$K$2:'Switches'!$K$60),"")</f>
        <v>DMX-RDM</v>
      </c>
      <c r="W108" t="str">
        <f>IFERROR(LOOKUP(,-SEARCH(" "&amp;Switches!$L$2:'Switches'!$L$1000&amp;" "," "&amp;F108&amp;" "),Switches!$L$2:'Switches'!$L$1000),"")</f>
        <v/>
      </c>
      <c r="X108" t="str">
        <f>IFERROR(LOOKUP(,-SEARCH(" "&amp;Switches!$M$2:'Switches'!$M$1000&amp;" "," "&amp;M108&amp;" "),Switches!$M$2:'Switches'!$M$1000),"")</f>
        <v>RGBW</v>
      </c>
      <c r="Y108" t="str">
        <f>IFERROR(LOOKUP(,-SEARCH(" "&amp;Switches!$N$2:'Switches'!$N$1000&amp;" "," "&amp;D108&amp;" "),Switches!$N$2:'Switches'!$N$1000),"")</f>
        <v/>
      </c>
      <c r="Z108">
        <v>0.05</v>
      </c>
      <c r="AA108">
        <v>0.05</v>
      </c>
      <c r="AB108">
        <v>0.05</v>
      </c>
      <c r="AC108">
        <v>2</v>
      </c>
      <c r="AD108">
        <v>2</v>
      </c>
      <c r="AE108">
        <v>0</v>
      </c>
    </row>
    <row r="109" spans="1:31" x14ac:dyDescent="0.25">
      <c r="A109" s="1" t="s">
        <v>231</v>
      </c>
      <c r="B109" s="1" t="s">
        <v>232</v>
      </c>
      <c r="C109" t="str">
        <f t="shared" si="40"/>
        <v>1210 46Вт Elliptical DMX-RDM</v>
      </c>
      <c r="D109" t="str">
        <f t="shared" si="42"/>
        <v>46Вт Elliptical DMX-RDM</v>
      </c>
      <c r="E109" t="str">
        <f t="shared" si="31"/>
        <v>46Вт DMX-RDM</v>
      </c>
      <c r="F109" t="str">
        <f t="shared" si="26"/>
        <v>46Вт</v>
      </c>
      <c r="G109" t="str">
        <f t="shared" si="32"/>
        <v>46Вт</v>
      </c>
      <c r="H109" t="str">
        <f t="shared" si="33"/>
        <v>46Вт</v>
      </c>
      <c r="I109" t="str">
        <f t="shared" si="39"/>
        <v>46Вт</v>
      </c>
      <c r="J109" t="str">
        <f t="shared" si="34"/>
        <v>46</v>
      </c>
      <c r="K109" t="str">
        <f t="shared" si="27"/>
        <v>46</v>
      </c>
      <c r="L109" t="str">
        <f t="shared" si="35"/>
        <v>P180051</v>
      </c>
      <c r="M109" t="str">
        <f>LOOKUP(,-SEARCH(" "&amp;Switches!$A$2:'Switches'!$A$1000&amp;" "," "&amp;TRIM(B109)&amp;" "),Switches!$A$2:'Switches'!$A$1000)</f>
        <v>Aveline RGBW</v>
      </c>
      <c r="N109">
        <f>IFERROR(LOOKUP(,-SEARCH(" "&amp;Switches!$B$2:'Switches'!$B$1000&amp;" "," "&amp;C109&amp;" "),Switches!$B$2:'Switches'!$B$1000), "")</f>
        <v>1210</v>
      </c>
      <c r="O109" t="str">
        <f>LOOKUP(,-SEARCH(" "&amp;Switches!$C$2:'Switches'!$C$1000&amp;" "," "&amp;TRIM(B109)&amp;" "),Switches!$C$2:'Switches'!$C$1000)</f>
        <v>Elliptical</v>
      </c>
      <c r="P109" t="str">
        <f t="shared" si="43"/>
        <v>RGBW-Elliptical-red.ies</v>
      </c>
      <c r="Q109" t="s">
        <v>297</v>
      </c>
      <c r="R109">
        <f t="shared" si="44"/>
        <v>12</v>
      </c>
      <c r="S109" s="7" t="str">
        <f t="shared" si="36"/>
        <v>46</v>
      </c>
      <c r="T109">
        <v>57</v>
      </c>
      <c r="U109">
        <f t="shared" si="45"/>
        <v>684</v>
      </c>
      <c r="V109" t="str">
        <f>IF(ISTEXT(LOOKUP(,-SEARCH(" "&amp;Switches!$K$2:'Switches'!$K$60&amp;" "," "&amp;D109&amp;" "),Switches!$K$2:'Switches'!$K$60)), LOOKUP(,-SEARCH(" "&amp;Switches!$K$2:'Switches'!$K$60&amp;" "," "&amp;D109&amp;" "),Switches!$K$2:'Switches'!$K$60),"")</f>
        <v>DMX-RDM</v>
      </c>
      <c r="W109" t="str">
        <f>IFERROR(LOOKUP(,-SEARCH(" "&amp;Switches!$L$2:'Switches'!$L$1000&amp;" "," "&amp;F109&amp;" "),Switches!$L$2:'Switches'!$L$1000),"")</f>
        <v/>
      </c>
      <c r="X109" t="str">
        <f>IFERROR(LOOKUP(,-SEARCH(" "&amp;Switches!$M$2:'Switches'!$M$1000&amp;" "," "&amp;M109&amp;" "),Switches!$M$2:'Switches'!$M$1000),"")</f>
        <v>RGBW</v>
      </c>
      <c r="Y109" t="str">
        <f>IFERROR(LOOKUP(,-SEARCH(" "&amp;Switches!$N$2:'Switches'!$N$1000&amp;" "," "&amp;D109&amp;" "),Switches!$N$2:'Switches'!$N$1000),"")</f>
        <v/>
      </c>
      <c r="Z109">
        <v>0.05</v>
      </c>
      <c r="AA109">
        <v>0.05</v>
      </c>
      <c r="AB109">
        <v>0.05</v>
      </c>
      <c r="AC109">
        <v>2</v>
      </c>
      <c r="AD109">
        <v>2</v>
      </c>
      <c r="AE109">
        <v>0</v>
      </c>
    </row>
    <row r="110" spans="1:31" x14ac:dyDescent="0.25">
      <c r="A110" s="1" t="s">
        <v>233</v>
      </c>
      <c r="B110" s="1" t="s">
        <v>234</v>
      </c>
      <c r="C110" t="str">
        <f t="shared" si="40"/>
        <v>1510 57Вт Medium DMX-RDM</v>
      </c>
      <c r="D110" t="str">
        <f t="shared" si="42"/>
        <v>57Вт Medium DMX-RDM</v>
      </c>
      <c r="E110" t="str">
        <f t="shared" si="31"/>
        <v>57Вт DMX-RDM</v>
      </c>
      <c r="F110" t="str">
        <f t="shared" si="26"/>
        <v>57Вт</v>
      </c>
      <c r="G110" t="str">
        <f t="shared" si="32"/>
        <v>57Вт</v>
      </c>
      <c r="H110" t="str">
        <f t="shared" si="33"/>
        <v>57Вт</v>
      </c>
      <c r="I110" t="str">
        <f t="shared" si="39"/>
        <v>57Вт</v>
      </c>
      <c r="J110" t="str">
        <f t="shared" si="34"/>
        <v>57</v>
      </c>
      <c r="K110" t="str">
        <f t="shared" si="27"/>
        <v>57</v>
      </c>
      <c r="L110" t="str">
        <f t="shared" si="35"/>
        <v>P180052</v>
      </c>
      <c r="M110" t="str">
        <f>LOOKUP(,-SEARCH(" "&amp;Switches!$A$2:'Switches'!$A$1000&amp;" "," "&amp;TRIM(B110)&amp;" "),Switches!$A$2:'Switches'!$A$1000)</f>
        <v>Aveline RGBW</v>
      </c>
      <c r="N110">
        <f>IFERROR(LOOKUP(,-SEARCH(" "&amp;Switches!$B$2:'Switches'!$B$1000&amp;" "," "&amp;C110&amp;" "),Switches!$B$2:'Switches'!$B$1000), "")</f>
        <v>1510</v>
      </c>
      <c r="O110" t="str">
        <f>LOOKUP(,-SEARCH(" "&amp;Switches!$C$2:'Switches'!$C$1000&amp;" "," "&amp;TRIM(B110)&amp;" "),Switches!$C$2:'Switches'!$C$1000)</f>
        <v>Medium</v>
      </c>
      <c r="P110" t="str">
        <f t="shared" si="43"/>
        <v>RGBW-Medium-red.ies</v>
      </c>
      <c r="Q110" t="s">
        <v>297</v>
      </c>
      <c r="R110">
        <f t="shared" si="44"/>
        <v>15</v>
      </c>
      <c r="S110" s="7" t="str">
        <f t="shared" si="36"/>
        <v>57</v>
      </c>
      <c r="T110">
        <v>57</v>
      </c>
      <c r="U110">
        <f t="shared" si="45"/>
        <v>855</v>
      </c>
      <c r="V110" t="str">
        <f>IF(ISTEXT(LOOKUP(,-SEARCH(" "&amp;Switches!$K$2:'Switches'!$K$60&amp;" "," "&amp;D110&amp;" "),Switches!$K$2:'Switches'!$K$60)), LOOKUP(,-SEARCH(" "&amp;Switches!$K$2:'Switches'!$K$60&amp;" "," "&amp;D110&amp;" "),Switches!$K$2:'Switches'!$K$60),"")</f>
        <v>DMX-RDM</v>
      </c>
      <c r="W110" t="str">
        <f>IFERROR(LOOKUP(,-SEARCH(" "&amp;Switches!$L$2:'Switches'!$L$1000&amp;" "," "&amp;F110&amp;" "),Switches!$L$2:'Switches'!$L$1000),"")</f>
        <v/>
      </c>
      <c r="X110" t="str">
        <f>IFERROR(LOOKUP(,-SEARCH(" "&amp;Switches!$M$2:'Switches'!$M$1000&amp;" "," "&amp;M110&amp;" "),Switches!$M$2:'Switches'!$M$1000),"")</f>
        <v>RGBW</v>
      </c>
      <c r="Y110" t="str">
        <f>IFERROR(LOOKUP(,-SEARCH(" "&amp;Switches!$N$2:'Switches'!$N$1000&amp;" "," "&amp;D110&amp;" "),Switches!$N$2:'Switches'!$N$1000),"")</f>
        <v/>
      </c>
      <c r="Z110">
        <v>0.05</v>
      </c>
      <c r="AA110">
        <v>0.05</v>
      </c>
      <c r="AB110">
        <v>0.05</v>
      </c>
      <c r="AC110">
        <v>2</v>
      </c>
      <c r="AD110">
        <v>2</v>
      </c>
      <c r="AE110">
        <v>0</v>
      </c>
    </row>
    <row r="111" spans="1:31" x14ac:dyDescent="0.25">
      <c r="A111" s="1" t="s">
        <v>235</v>
      </c>
      <c r="B111" s="1" t="s">
        <v>236</v>
      </c>
      <c r="C111" t="str">
        <f t="shared" si="40"/>
        <v>1510 57Вт Flood DMX-RDM</v>
      </c>
      <c r="D111" t="str">
        <f t="shared" si="42"/>
        <v>57Вт Flood DMX-RDM</v>
      </c>
      <c r="E111" t="str">
        <f t="shared" si="31"/>
        <v>57Вт DMX-RDM</v>
      </c>
      <c r="F111" t="str">
        <f t="shared" si="26"/>
        <v>57Вт</v>
      </c>
      <c r="G111" t="str">
        <f t="shared" si="32"/>
        <v>57Вт</v>
      </c>
      <c r="H111" t="str">
        <f t="shared" si="33"/>
        <v>57Вт</v>
      </c>
      <c r="I111" t="str">
        <f t="shared" si="39"/>
        <v>57Вт</v>
      </c>
      <c r="J111" t="str">
        <f t="shared" si="34"/>
        <v>57</v>
      </c>
      <c r="K111" t="str">
        <f t="shared" si="27"/>
        <v>57</v>
      </c>
      <c r="L111" t="str">
        <f t="shared" si="35"/>
        <v>P180053</v>
      </c>
      <c r="M111" t="str">
        <f>LOOKUP(,-SEARCH(" "&amp;Switches!$A$2:'Switches'!$A$1000&amp;" "," "&amp;TRIM(B111)&amp;" "),Switches!$A$2:'Switches'!$A$1000)</f>
        <v>Aveline RGBW</v>
      </c>
      <c r="N111">
        <f>IFERROR(LOOKUP(,-SEARCH(" "&amp;Switches!$B$2:'Switches'!$B$1000&amp;" "," "&amp;C111&amp;" "),Switches!$B$2:'Switches'!$B$1000), "")</f>
        <v>1510</v>
      </c>
      <c r="O111" t="str">
        <f>LOOKUP(,-SEARCH(" "&amp;Switches!$C$2:'Switches'!$C$1000&amp;" "," "&amp;TRIM(B111)&amp;" "),Switches!$C$2:'Switches'!$C$1000)</f>
        <v>Flood</v>
      </c>
      <c r="P111" t="str">
        <f t="shared" si="43"/>
        <v>RGBW-Flood-red.ies</v>
      </c>
      <c r="Q111" t="s">
        <v>297</v>
      </c>
      <c r="R111">
        <f t="shared" si="44"/>
        <v>15</v>
      </c>
      <c r="S111" s="7" t="str">
        <f t="shared" si="36"/>
        <v>57</v>
      </c>
      <c r="T111">
        <v>57</v>
      </c>
      <c r="U111">
        <f t="shared" si="45"/>
        <v>855</v>
      </c>
      <c r="V111" t="str">
        <f>IF(ISTEXT(LOOKUP(,-SEARCH(" "&amp;Switches!$K$2:'Switches'!$K$60&amp;" "," "&amp;D111&amp;" "),Switches!$K$2:'Switches'!$K$60)), LOOKUP(,-SEARCH(" "&amp;Switches!$K$2:'Switches'!$K$60&amp;" "," "&amp;D111&amp;" "),Switches!$K$2:'Switches'!$K$60),"")</f>
        <v>DMX-RDM</v>
      </c>
      <c r="W111" t="str">
        <f>IFERROR(LOOKUP(,-SEARCH(" "&amp;Switches!$L$2:'Switches'!$L$1000&amp;" "," "&amp;F111&amp;" "),Switches!$L$2:'Switches'!$L$1000),"")</f>
        <v/>
      </c>
      <c r="X111" t="str">
        <f>IFERROR(LOOKUP(,-SEARCH(" "&amp;Switches!$M$2:'Switches'!$M$1000&amp;" "," "&amp;M111&amp;" "),Switches!$M$2:'Switches'!$M$1000),"")</f>
        <v>RGBW</v>
      </c>
      <c r="Y111" t="str">
        <f>IFERROR(LOOKUP(,-SEARCH(" "&amp;Switches!$N$2:'Switches'!$N$1000&amp;" "," "&amp;D111&amp;" "),Switches!$N$2:'Switches'!$N$1000),"")</f>
        <v/>
      </c>
      <c r="Z111">
        <v>0.05</v>
      </c>
      <c r="AA111">
        <v>0.05</v>
      </c>
      <c r="AB111">
        <v>0.05</v>
      </c>
      <c r="AC111">
        <v>2</v>
      </c>
      <c r="AD111">
        <v>2</v>
      </c>
      <c r="AE111">
        <v>0</v>
      </c>
    </row>
    <row r="112" spans="1:31" x14ac:dyDescent="0.25">
      <c r="A112" s="1" t="s">
        <v>730</v>
      </c>
      <c r="B112" s="1" t="s">
        <v>729</v>
      </c>
      <c r="C112" t="str">
        <f t="shared" ref="C112" si="46">TRIM(MID(B112,SEARCH(M112,B112)+LEN(M112)+1,500))</f>
        <v>1510 48Вт Elliptical DMX-RDM сквоз. провод</v>
      </c>
      <c r="D112" t="str">
        <f t="shared" ref="D112" si="47">TRIM(REPLACE(C112,SEARCH(N112,C112),LEN(N112),""))</f>
        <v>48Вт Elliptical DMX-RDM сквоз. провод</v>
      </c>
      <c r="E112" t="str">
        <f t="shared" ref="E112" si="48">TRIM(REPLACE(D112,SEARCH(O112,D112),LEN(O112),""))</f>
        <v>48Вт DMX-RDM сквоз. провод</v>
      </c>
      <c r="F112" t="str">
        <f t="shared" ref="F112" si="49">TRIM(REPLACE(E112,SEARCH(V112,E112),LEN(V112),""))</f>
        <v>48Вт сквоз. провод</v>
      </c>
      <c r="G112" t="str">
        <f t="shared" si="32"/>
        <v>48Вт</v>
      </c>
      <c r="H112" t="str">
        <f t="shared" si="33"/>
        <v>48Вт</v>
      </c>
      <c r="I112" t="str">
        <f t="shared" ref="I112" si="50">IFERROR(REPLACE(H112,SEARCH("W",H112),1,"Вт"), H112)</f>
        <v>48Вт</v>
      </c>
      <c r="J112" t="str">
        <f t="shared" ref="J112" si="51">IFERROR(REPLACE(I112,SEARCH("Вт",I112),2,""), I112)</f>
        <v>48</v>
      </c>
      <c r="K112" t="str">
        <f t="shared" ref="K112" si="52">IFERROR(2*REPLACE(J112,1,SEARCH("х",J112),""), J112)</f>
        <v>48</v>
      </c>
      <c r="L112" t="str">
        <f t="shared" si="35"/>
        <v>P180054</v>
      </c>
      <c r="M112" t="str">
        <f>LOOKUP(,-SEARCH(" "&amp;Switches!$A$2:'Switches'!$A$1000&amp;" "," "&amp;TRIM(B112)&amp;" "),Switches!$A$2:'Switches'!$A$1000)</f>
        <v>Aveline RGBW</v>
      </c>
      <c r="N112">
        <f>IFERROR(LOOKUP(,-SEARCH(" "&amp;Switches!$B$2:'Switches'!$B$1000&amp;" "," "&amp;C112&amp;" "),Switches!$B$2:'Switches'!$B$1000), "")</f>
        <v>1510</v>
      </c>
      <c r="O112" t="str">
        <f>LOOKUP(,-SEARCH(" "&amp;Switches!$C$2:'Switches'!$C$1000&amp;" "," "&amp;TRIM(B112)&amp;" "),Switches!$C$2:'Switches'!$C$1000)</f>
        <v>Elliptical</v>
      </c>
      <c r="P112" t="str">
        <f t="shared" ref="P112" si="53">IF(ISNUMBER(SEARCH("RGBW",B112)), "RGBW-"&amp;O112&amp;"-"&amp;Q112&amp;".ies", O112&amp;".ies")</f>
        <v>RGBW-Elliptical-red.ies</v>
      </c>
      <c r="Q112" t="s">
        <v>297</v>
      </c>
      <c r="R112">
        <v>15</v>
      </c>
      <c r="S112" s="7" t="str">
        <f t="shared" si="36"/>
        <v>48</v>
      </c>
      <c r="T112">
        <v>58</v>
      </c>
      <c r="U112">
        <f t="shared" ref="U112" si="54">R112*T112</f>
        <v>870</v>
      </c>
      <c r="V112" t="str">
        <f>IF(ISTEXT(LOOKUP(,-SEARCH(" "&amp;Switches!$K$2:'Switches'!$K$60&amp;" "," "&amp;D112&amp;" "),Switches!$K$2:'Switches'!$K$60)), LOOKUP(,-SEARCH(" "&amp;Switches!$K$2:'Switches'!$K$60&amp;" "," "&amp;D112&amp;" "),Switches!$K$2:'Switches'!$K$60),"")</f>
        <v>DMX-RDM</v>
      </c>
      <c r="W112" t="str">
        <f>IFERROR(LOOKUP(,-SEARCH(" "&amp;Switches!$L$2:'Switches'!$L$1000&amp;" "," "&amp;F112&amp;" "),Switches!$L$2:'Switches'!$L$1000),"")</f>
        <v/>
      </c>
      <c r="X112" t="str">
        <f>IFERROR(LOOKUP(,-SEARCH(" "&amp;Switches!$M$2:'Switches'!$M$1000&amp;" "," "&amp;M112&amp;" "),Switches!$M$2:'Switches'!$M$1000),"")</f>
        <v>RGBW</v>
      </c>
      <c r="Y112" t="str">
        <f>IFERROR(LOOKUP(,-SEARCH(" "&amp;Switches!$N$2:'Switches'!$N$1000&amp;" "," "&amp;D112&amp;" "),Switches!$N$2:'Switches'!$N$1000),"")</f>
        <v>сквоз. провод</v>
      </c>
      <c r="Z112">
        <v>0.05</v>
      </c>
      <c r="AA112">
        <v>0.05</v>
      </c>
      <c r="AB112">
        <v>0.05</v>
      </c>
      <c r="AC112">
        <v>2</v>
      </c>
      <c r="AD112">
        <v>2</v>
      </c>
      <c r="AE112">
        <v>0</v>
      </c>
    </row>
    <row r="113" spans="1:31" x14ac:dyDescent="0.25">
      <c r="A113" s="1" t="s">
        <v>237</v>
      </c>
      <c r="B113" s="1" t="s">
        <v>238</v>
      </c>
      <c r="C113" t="str">
        <f t="shared" si="40"/>
        <v>Г-образный 29Вт Road H=6000</v>
      </c>
      <c r="D113" t="str">
        <f t="shared" si="42"/>
        <v>29Вт Road H=6000</v>
      </c>
      <c r="E113" t="str">
        <f t="shared" si="31"/>
        <v>29Вт H=6000</v>
      </c>
      <c r="F113" t="str">
        <f t="shared" si="26"/>
        <v>29Вт H=6000</v>
      </c>
      <c r="G113" t="str">
        <f t="shared" si="32"/>
        <v>29Вт H=6000</v>
      </c>
      <c r="H113" t="str">
        <f t="shared" si="33"/>
        <v>29Вт</v>
      </c>
      <c r="I113" t="str">
        <f t="shared" si="39"/>
        <v>29Вт</v>
      </c>
      <c r="J113" t="str">
        <f t="shared" si="34"/>
        <v>29</v>
      </c>
      <c r="K113" t="str">
        <f t="shared" si="27"/>
        <v>29</v>
      </c>
      <c r="L113" t="str">
        <f t="shared" si="35"/>
        <v>P866539</v>
      </c>
      <c r="M113" t="str">
        <f>LOOKUP(,-SEARCH(" "&amp;Switches!$A$2:'Switches'!$A$1000&amp;" "," "&amp;TRIM(B113)&amp;" "),Switches!$A$2:'Switches'!$A$1000)</f>
        <v>Bell New</v>
      </c>
      <c r="N113" t="str">
        <f>IFERROR(LOOKUP(,-SEARCH(" "&amp;Switches!$B$2:'Switches'!$B$1000&amp;" "," "&amp;C113&amp;" "),Switches!$B$2:'Switches'!$B$1000), "")</f>
        <v>Г-образный</v>
      </c>
      <c r="O113" t="str">
        <f>LOOKUP(,-SEARCH(" "&amp;Switches!$C$2:'Switches'!$C$1000&amp;" "," "&amp;TRIM(B113)&amp;" "),Switches!$C$2:'Switches'!$C$1000)</f>
        <v>Road</v>
      </c>
      <c r="P113" t="str">
        <f t="shared" si="43"/>
        <v>Road.ies</v>
      </c>
      <c r="Q113" t="s">
        <v>726</v>
      </c>
      <c r="R113">
        <v>12</v>
      </c>
      <c r="S113" s="7" t="str">
        <f t="shared" si="36"/>
        <v>29</v>
      </c>
      <c r="T113">
        <f t="shared" ref="T113:T140" si="55">IF(S113="14",108,217)</f>
        <v>217</v>
      </c>
      <c r="U113">
        <f t="shared" si="45"/>
        <v>2604</v>
      </c>
      <c r="V113" t="str">
        <f>IF(ISTEXT(LOOKUP(,-SEARCH(" "&amp;Switches!$K$2:'Switches'!$K$60&amp;" "," "&amp;D113&amp;" "),Switches!$K$2:'Switches'!$K$60)), LOOKUP(,-SEARCH(" "&amp;Switches!$K$2:'Switches'!$K$60&amp;" "," "&amp;D113&amp;" "),Switches!$K$2:'Switches'!$K$60),"")</f>
        <v/>
      </c>
      <c r="W113" t="str">
        <f>IFERROR(LOOKUP(,-SEARCH(" "&amp;Switches!$L$2:'Switches'!$L$1000&amp;" "," "&amp;F113&amp;" "),Switches!$L$2:'Switches'!$L$1000),"")</f>
        <v>H=6000</v>
      </c>
      <c r="X113" t="str">
        <f>IFERROR(LOOKUP(,-SEARCH(" "&amp;Switches!$M$2:'Switches'!$M$1000&amp;" "," "&amp;M113&amp;" "),Switches!$M$2:'Switches'!$M$1000),"")</f>
        <v/>
      </c>
      <c r="Y113" t="str">
        <f>IFERROR(LOOKUP(,-SEARCH(" "&amp;Switches!$N$2:'Switches'!$N$1000&amp;" "," "&amp;D113&amp;" "),Switches!$N$2:'Switches'!$N$1000),"")</f>
        <v/>
      </c>
      <c r="Z113">
        <v>0.05</v>
      </c>
      <c r="AA113">
        <v>0.05</v>
      </c>
      <c r="AB113">
        <v>0.05</v>
      </c>
      <c r="AC113">
        <v>2</v>
      </c>
      <c r="AD113">
        <v>2</v>
      </c>
      <c r="AE113">
        <v>0</v>
      </c>
    </row>
    <row r="114" spans="1:31" x14ac:dyDescent="0.25">
      <c r="A114" s="1" t="s">
        <v>239</v>
      </c>
      <c r="B114" s="1" t="s">
        <v>240</v>
      </c>
      <c r="C114" t="str">
        <f t="shared" si="40"/>
        <v>Г-образный 29Вт Road H=4500</v>
      </c>
      <c r="D114" t="str">
        <f t="shared" si="42"/>
        <v>29Вт Road H=4500</v>
      </c>
      <c r="E114" t="str">
        <f t="shared" si="31"/>
        <v>29Вт H=4500</v>
      </c>
      <c r="F114" t="str">
        <f t="shared" si="26"/>
        <v>29Вт H=4500</v>
      </c>
      <c r="G114" t="str">
        <f t="shared" si="32"/>
        <v>29Вт H=4500</v>
      </c>
      <c r="H114" t="str">
        <f t="shared" si="33"/>
        <v>29Вт</v>
      </c>
      <c r="I114" t="str">
        <f t="shared" si="39"/>
        <v>29Вт</v>
      </c>
      <c r="J114" t="str">
        <f t="shared" si="34"/>
        <v>29</v>
      </c>
      <c r="K114" t="str">
        <f t="shared" si="27"/>
        <v>29</v>
      </c>
      <c r="L114" t="str">
        <f t="shared" si="35"/>
        <v>P866541</v>
      </c>
      <c r="M114" t="str">
        <f>LOOKUP(,-SEARCH(" "&amp;Switches!$A$2:'Switches'!$A$1000&amp;" "," "&amp;TRIM(B114)&amp;" "),Switches!$A$2:'Switches'!$A$1000)</f>
        <v>Bell New</v>
      </c>
      <c r="N114" t="str">
        <f>IFERROR(LOOKUP(,-SEARCH(" "&amp;Switches!$B$2:'Switches'!$B$1000&amp;" "," "&amp;C114&amp;" "),Switches!$B$2:'Switches'!$B$1000), "")</f>
        <v>Г-образный</v>
      </c>
      <c r="O114" t="str">
        <f>LOOKUP(,-SEARCH(" "&amp;Switches!$C$2:'Switches'!$C$1000&amp;" "," "&amp;TRIM(B114)&amp;" "),Switches!$C$2:'Switches'!$C$1000)</f>
        <v>Road</v>
      </c>
      <c r="P114" t="str">
        <f t="shared" si="43"/>
        <v>Road.ies</v>
      </c>
      <c r="Q114" t="s">
        <v>726</v>
      </c>
      <c r="R114">
        <v>12</v>
      </c>
      <c r="S114" s="7" t="str">
        <f t="shared" si="36"/>
        <v>29</v>
      </c>
      <c r="T114">
        <f t="shared" si="55"/>
        <v>217</v>
      </c>
      <c r="U114">
        <f t="shared" si="45"/>
        <v>2604</v>
      </c>
      <c r="V114" t="str">
        <f>IF(ISTEXT(LOOKUP(,-SEARCH(" "&amp;Switches!$K$2:'Switches'!$K$60&amp;" "," "&amp;D114&amp;" "),Switches!$K$2:'Switches'!$K$60)), LOOKUP(,-SEARCH(" "&amp;Switches!$K$2:'Switches'!$K$60&amp;" "," "&amp;D114&amp;" "),Switches!$K$2:'Switches'!$K$60),"")</f>
        <v/>
      </c>
      <c r="W114" t="str">
        <f>IFERROR(LOOKUP(,-SEARCH(" "&amp;Switches!$L$2:'Switches'!$L$1000&amp;" "," "&amp;F114&amp;" "),Switches!$L$2:'Switches'!$L$1000),"")</f>
        <v>H=4500</v>
      </c>
      <c r="X114" t="str">
        <f>IFERROR(LOOKUP(,-SEARCH(" "&amp;Switches!$M$2:'Switches'!$M$1000&amp;" "," "&amp;M114&amp;" "),Switches!$M$2:'Switches'!$M$1000),"")</f>
        <v/>
      </c>
      <c r="Y114" t="str">
        <f>IFERROR(LOOKUP(,-SEARCH(" "&amp;Switches!$N$2:'Switches'!$N$1000&amp;" "," "&amp;D114&amp;" "),Switches!$N$2:'Switches'!$N$1000),"")</f>
        <v/>
      </c>
      <c r="Z114">
        <v>0.05</v>
      </c>
      <c r="AA114">
        <v>0.05</v>
      </c>
      <c r="AB114">
        <v>0.05</v>
      </c>
      <c r="AC114">
        <v>2</v>
      </c>
      <c r="AD114">
        <v>2</v>
      </c>
      <c r="AE114">
        <v>0</v>
      </c>
    </row>
    <row r="115" spans="1:31" x14ac:dyDescent="0.25">
      <c r="A115" s="1" t="s">
        <v>241</v>
      </c>
      <c r="B115" s="1" t="s">
        <v>242</v>
      </c>
      <c r="C115" t="str">
        <f t="shared" si="40"/>
        <v>Г-образный 14Вт Street H=3000</v>
      </c>
      <c r="D115" t="str">
        <f t="shared" si="42"/>
        <v>14Вт Street H=3000</v>
      </c>
      <c r="E115" t="str">
        <f t="shared" si="31"/>
        <v>14Вт H=3000</v>
      </c>
      <c r="F115" t="str">
        <f t="shared" si="26"/>
        <v>14Вт H=3000</v>
      </c>
      <c r="G115" t="str">
        <f t="shared" si="32"/>
        <v>14Вт H=3000</v>
      </c>
      <c r="H115" t="str">
        <f t="shared" si="33"/>
        <v>14Вт</v>
      </c>
      <c r="I115" t="str">
        <f t="shared" si="39"/>
        <v>14Вт</v>
      </c>
      <c r="J115" t="str">
        <f t="shared" si="34"/>
        <v>14</v>
      </c>
      <c r="K115" t="str">
        <f t="shared" si="27"/>
        <v>14</v>
      </c>
      <c r="L115" t="str">
        <f t="shared" si="35"/>
        <v>P866654</v>
      </c>
      <c r="M115" t="str">
        <f>LOOKUP(,-SEARCH(" "&amp;Switches!$A$2:'Switches'!$A$1000&amp;" "," "&amp;TRIM(B115)&amp;" "),Switches!$A$2:'Switches'!$A$1000)</f>
        <v>Bell New</v>
      </c>
      <c r="N115" t="str">
        <f>IFERROR(LOOKUP(,-SEARCH(" "&amp;Switches!$B$2:'Switches'!$B$1000&amp;" "," "&amp;C115&amp;" "),Switches!$B$2:'Switches'!$B$1000), "")</f>
        <v>Г-образный</v>
      </c>
      <c r="O115" t="str">
        <f>LOOKUP(,-SEARCH(" "&amp;Switches!$C$2:'Switches'!$C$1000&amp;" "," "&amp;TRIM(B115)&amp;" "),Switches!$C$2:'Switches'!$C$1000)</f>
        <v>Street</v>
      </c>
      <c r="P115" t="str">
        <f t="shared" si="43"/>
        <v>Street.ies</v>
      </c>
      <c r="Q115" t="s">
        <v>726</v>
      </c>
      <c r="R115">
        <v>12</v>
      </c>
      <c r="S115" s="7" t="str">
        <f t="shared" si="36"/>
        <v>14</v>
      </c>
      <c r="T115">
        <f t="shared" si="55"/>
        <v>108</v>
      </c>
      <c r="U115">
        <f t="shared" si="45"/>
        <v>1296</v>
      </c>
      <c r="V115" t="str">
        <f>IF(ISTEXT(LOOKUP(,-SEARCH(" "&amp;Switches!$K$2:'Switches'!$K$60&amp;" "," "&amp;D115&amp;" "),Switches!$K$2:'Switches'!$K$60)), LOOKUP(,-SEARCH(" "&amp;Switches!$K$2:'Switches'!$K$60&amp;" "," "&amp;D115&amp;" "),Switches!$K$2:'Switches'!$K$60),"")</f>
        <v/>
      </c>
      <c r="W115" t="str">
        <f>IFERROR(LOOKUP(,-SEARCH(" "&amp;Switches!$L$2:'Switches'!$L$1000&amp;" "," "&amp;F115&amp;" "),Switches!$L$2:'Switches'!$L$1000),"")</f>
        <v>H=3000</v>
      </c>
      <c r="X115" t="str">
        <f>IFERROR(LOOKUP(,-SEARCH(" "&amp;Switches!$M$2:'Switches'!$M$1000&amp;" "," "&amp;M115&amp;" "),Switches!$M$2:'Switches'!$M$1000),"")</f>
        <v/>
      </c>
      <c r="Y115" t="str">
        <f>IFERROR(LOOKUP(,-SEARCH(" "&amp;Switches!$N$2:'Switches'!$N$1000&amp;" "," "&amp;D115&amp;" "),Switches!$N$2:'Switches'!$N$1000),"")</f>
        <v/>
      </c>
      <c r="Z115">
        <v>0.05</v>
      </c>
      <c r="AA115">
        <v>0.05</v>
      </c>
      <c r="AB115">
        <v>0.05</v>
      </c>
      <c r="AC115">
        <v>2</v>
      </c>
      <c r="AD115">
        <v>2</v>
      </c>
      <c r="AE115">
        <v>0</v>
      </c>
    </row>
    <row r="116" spans="1:31" x14ac:dyDescent="0.25">
      <c r="A116" s="1" t="s">
        <v>243</v>
      </c>
      <c r="B116" s="1" t="s">
        <v>244</v>
      </c>
      <c r="C116" t="str">
        <f t="shared" si="40"/>
        <v>Г-образный 14Вт Road H=3000</v>
      </c>
      <c r="D116" t="str">
        <f t="shared" si="42"/>
        <v>14Вт Road H=3000</v>
      </c>
      <c r="E116" t="str">
        <f t="shared" si="31"/>
        <v>14Вт H=3000</v>
      </c>
      <c r="F116" t="str">
        <f t="shared" si="26"/>
        <v>14Вт H=3000</v>
      </c>
      <c r="G116" t="str">
        <f t="shared" si="32"/>
        <v>14Вт H=3000</v>
      </c>
      <c r="H116" t="str">
        <f t="shared" si="33"/>
        <v>14Вт</v>
      </c>
      <c r="I116" t="str">
        <f t="shared" si="39"/>
        <v>14Вт</v>
      </c>
      <c r="J116" t="str">
        <f t="shared" si="34"/>
        <v>14</v>
      </c>
      <c r="K116" t="str">
        <f t="shared" si="27"/>
        <v>14</v>
      </c>
      <c r="L116" t="str">
        <f t="shared" si="35"/>
        <v>P866655</v>
      </c>
      <c r="M116" t="str">
        <f>LOOKUP(,-SEARCH(" "&amp;Switches!$A$2:'Switches'!$A$1000&amp;" "," "&amp;TRIM(B116)&amp;" "),Switches!$A$2:'Switches'!$A$1000)</f>
        <v>Bell New</v>
      </c>
      <c r="N116" t="str">
        <f>IFERROR(LOOKUP(,-SEARCH(" "&amp;Switches!$B$2:'Switches'!$B$1000&amp;" "," "&amp;C116&amp;" "),Switches!$B$2:'Switches'!$B$1000), "")</f>
        <v>Г-образный</v>
      </c>
      <c r="O116" t="str">
        <f>LOOKUP(,-SEARCH(" "&amp;Switches!$C$2:'Switches'!$C$1000&amp;" "," "&amp;TRIM(B116)&amp;" "),Switches!$C$2:'Switches'!$C$1000)</f>
        <v>Road</v>
      </c>
      <c r="P116" t="str">
        <f t="shared" si="43"/>
        <v>Road.ies</v>
      </c>
      <c r="Q116" t="s">
        <v>726</v>
      </c>
      <c r="R116">
        <v>12</v>
      </c>
      <c r="S116" s="7" t="str">
        <f t="shared" si="36"/>
        <v>14</v>
      </c>
      <c r="T116">
        <f t="shared" si="55"/>
        <v>108</v>
      </c>
      <c r="U116">
        <f t="shared" si="45"/>
        <v>1296</v>
      </c>
      <c r="V116" t="str">
        <f>IF(ISTEXT(LOOKUP(,-SEARCH(" "&amp;Switches!$K$2:'Switches'!$K$60&amp;" "," "&amp;D116&amp;" "),Switches!$K$2:'Switches'!$K$60)), LOOKUP(,-SEARCH(" "&amp;Switches!$K$2:'Switches'!$K$60&amp;" "," "&amp;D116&amp;" "),Switches!$K$2:'Switches'!$K$60),"")</f>
        <v/>
      </c>
      <c r="W116" t="str">
        <f>IFERROR(LOOKUP(,-SEARCH(" "&amp;Switches!$L$2:'Switches'!$L$1000&amp;" "," "&amp;F116&amp;" "),Switches!$L$2:'Switches'!$L$1000),"")</f>
        <v>H=3000</v>
      </c>
      <c r="X116" t="str">
        <f>IFERROR(LOOKUP(,-SEARCH(" "&amp;Switches!$M$2:'Switches'!$M$1000&amp;" "," "&amp;M116&amp;" "),Switches!$M$2:'Switches'!$M$1000),"")</f>
        <v/>
      </c>
      <c r="Y116" t="str">
        <f>IFERROR(LOOKUP(,-SEARCH(" "&amp;Switches!$N$2:'Switches'!$N$1000&amp;" "," "&amp;D116&amp;" "),Switches!$N$2:'Switches'!$N$1000),"")</f>
        <v/>
      </c>
      <c r="Z116">
        <v>0.05</v>
      </c>
      <c r="AA116">
        <v>0.05</v>
      </c>
      <c r="AB116">
        <v>0.05</v>
      </c>
      <c r="AC116">
        <v>2</v>
      </c>
      <c r="AD116">
        <v>2</v>
      </c>
      <c r="AE116">
        <v>0</v>
      </c>
    </row>
    <row r="117" spans="1:31" x14ac:dyDescent="0.25">
      <c r="A117" s="1" t="s">
        <v>245</v>
      </c>
      <c r="B117" s="1" t="s">
        <v>246</v>
      </c>
      <c r="C117" t="str">
        <f t="shared" si="40"/>
        <v>Г-образный 14Вт Yard H=3000</v>
      </c>
      <c r="D117" t="str">
        <f t="shared" si="42"/>
        <v>14Вт Yard H=3000</v>
      </c>
      <c r="E117" t="str">
        <f t="shared" si="31"/>
        <v>14Вт H=3000</v>
      </c>
      <c r="F117" t="str">
        <f t="shared" si="26"/>
        <v>14Вт H=3000</v>
      </c>
      <c r="G117" t="str">
        <f t="shared" si="32"/>
        <v>14Вт H=3000</v>
      </c>
      <c r="H117" t="str">
        <f t="shared" si="33"/>
        <v>14Вт</v>
      </c>
      <c r="I117" t="str">
        <f t="shared" si="39"/>
        <v>14Вт</v>
      </c>
      <c r="J117" t="str">
        <f t="shared" si="34"/>
        <v>14</v>
      </c>
      <c r="K117" t="str">
        <f t="shared" si="27"/>
        <v>14</v>
      </c>
      <c r="L117" t="str">
        <f t="shared" si="35"/>
        <v>P866656</v>
      </c>
      <c r="M117" t="str">
        <f>LOOKUP(,-SEARCH(" "&amp;Switches!$A$2:'Switches'!$A$1000&amp;" "," "&amp;TRIM(B117)&amp;" "),Switches!$A$2:'Switches'!$A$1000)</f>
        <v>Bell New</v>
      </c>
      <c r="N117" t="str">
        <f>IFERROR(LOOKUP(,-SEARCH(" "&amp;Switches!$B$2:'Switches'!$B$1000&amp;" "," "&amp;C117&amp;" "),Switches!$B$2:'Switches'!$B$1000), "")</f>
        <v>Г-образный</v>
      </c>
      <c r="O117" t="str">
        <f>LOOKUP(,-SEARCH(" "&amp;Switches!$C$2:'Switches'!$C$1000&amp;" "," "&amp;TRIM(B117)&amp;" "),Switches!$C$2:'Switches'!$C$1000)</f>
        <v>Yard</v>
      </c>
      <c r="P117" t="str">
        <f t="shared" si="43"/>
        <v>Yard.ies</v>
      </c>
      <c r="Q117" t="s">
        <v>726</v>
      </c>
      <c r="R117">
        <v>12</v>
      </c>
      <c r="S117" s="7" t="str">
        <f t="shared" si="36"/>
        <v>14</v>
      </c>
      <c r="T117">
        <f t="shared" si="55"/>
        <v>108</v>
      </c>
      <c r="U117">
        <f t="shared" si="45"/>
        <v>1296</v>
      </c>
      <c r="V117" t="str">
        <f>IF(ISTEXT(LOOKUP(,-SEARCH(" "&amp;Switches!$K$2:'Switches'!$K$60&amp;" "," "&amp;D117&amp;" "),Switches!$K$2:'Switches'!$K$60)), LOOKUP(,-SEARCH(" "&amp;Switches!$K$2:'Switches'!$K$60&amp;" "," "&amp;D117&amp;" "),Switches!$K$2:'Switches'!$K$60),"")</f>
        <v/>
      </c>
      <c r="W117" t="str">
        <f>IFERROR(LOOKUP(,-SEARCH(" "&amp;Switches!$L$2:'Switches'!$L$1000&amp;" "," "&amp;F117&amp;" "),Switches!$L$2:'Switches'!$L$1000),"")</f>
        <v>H=3000</v>
      </c>
      <c r="X117" t="str">
        <f>IFERROR(LOOKUP(,-SEARCH(" "&amp;Switches!$M$2:'Switches'!$M$1000&amp;" "," "&amp;M117&amp;" "),Switches!$M$2:'Switches'!$M$1000),"")</f>
        <v/>
      </c>
      <c r="Y117" t="str">
        <f>IFERROR(LOOKUP(,-SEARCH(" "&amp;Switches!$N$2:'Switches'!$N$1000&amp;" "," "&amp;D117&amp;" "),Switches!$N$2:'Switches'!$N$1000),"")</f>
        <v/>
      </c>
      <c r="Z117">
        <v>0.05</v>
      </c>
      <c r="AA117">
        <v>0.05</v>
      </c>
      <c r="AB117">
        <v>0.05</v>
      </c>
      <c r="AC117">
        <v>2</v>
      </c>
      <c r="AD117">
        <v>2</v>
      </c>
      <c r="AE117">
        <v>0</v>
      </c>
    </row>
    <row r="118" spans="1:31" x14ac:dyDescent="0.25">
      <c r="A118" s="1" t="s">
        <v>247</v>
      </c>
      <c r="B118" s="1" t="s">
        <v>248</v>
      </c>
      <c r="C118" t="str">
        <f t="shared" si="40"/>
        <v>Г-образный 14Вт Street H=4500</v>
      </c>
      <c r="D118" t="str">
        <f t="shared" si="42"/>
        <v>14Вт Street H=4500</v>
      </c>
      <c r="E118" t="str">
        <f t="shared" si="31"/>
        <v>14Вт H=4500</v>
      </c>
      <c r="F118" t="str">
        <f t="shared" si="26"/>
        <v>14Вт H=4500</v>
      </c>
      <c r="G118" t="str">
        <f t="shared" si="32"/>
        <v>14Вт H=4500</v>
      </c>
      <c r="H118" t="str">
        <f t="shared" si="33"/>
        <v>14Вт</v>
      </c>
      <c r="I118" t="str">
        <f t="shared" si="39"/>
        <v>14Вт</v>
      </c>
      <c r="J118" t="str">
        <f t="shared" si="34"/>
        <v>14</v>
      </c>
      <c r="K118" t="str">
        <f t="shared" si="27"/>
        <v>14</v>
      </c>
      <c r="L118" t="str">
        <f t="shared" si="35"/>
        <v>P866657</v>
      </c>
      <c r="M118" t="str">
        <f>LOOKUP(,-SEARCH(" "&amp;Switches!$A$2:'Switches'!$A$1000&amp;" "," "&amp;TRIM(B118)&amp;" "),Switches!$A$2:'Switches'!$A$1000)</f>
        <v>Bell New</v>
      </c>
      <c r="N118" t="str">
        <f>IFERROR(LOOKUP(,-SEARCH(" "&amp;Switches!$B$2:'Switches'!$B$1000&amp;" "," "&amp;C118&amp;" "),Switches!$B$2:'Switches'!$B$1000), "")</f>
        <v>Г-образный</v>
      </c>
      <c r="O118" t="str">
        <f>LOOKUP(,-SEARCH(" "&amp;Switches!$C$2:'Switches'!$C$1000&amp;" "," "&amp;TRIM(B118)&amp;" "),Switches!$C$2:'Switches'!$C$1000)</f>
        <v>Street</v>
      </c>
      <c r="P118" t="str">
        <f t="shared" si="43"/>
        <v>Street.ies</v>
      </c>
      <c r="Q118" t="s">
        <v>726</v>
      </c>
      <c r="R118">
        <v>12</v>
      </c>
      <c r="S118" s="7" t="str">
        <f t="shared" si="36"/>
        <v>14</v>
      </c>
      <c r="T118">
        <f t="shared" si="55"/>
        <v>108</v>
      </c>
      <c r="U118">
        <f t="shared" si="45"/>
        <v>1296</v>
      </c>
      <c r="V118" t="str">
        <f>IF(ISTEXT(LOOKUP(,-SEARCH(" "&amp;Switches!$K$2:'Switches'!$K$60&amp;" "," "&amp;D118&amp;" "),Switches!$K$2:'Switches'!$K$60)), LOOKUP(,-SEARCH(" "&amp;Switches!$K$2:'Switches'!$K$60&amp;" "," "&amp;D118&amp;" "),Switches!$K$2:'Switches'!$K$60),"")</f>
        <v/>
      </c>
      <c r="W118" t="str">
        <f>IFERROR(LOOKUP(,-SEARCH(" "&amp;Switches!$L$2:'Switches'!$L$1000&amp;" "," "&amp;F118&amp;" "),Switches!$L$2:'Switches'!$L$1000),"")</f>
        <v>H=4500</v>
      </c>
      <c r="X118" t="str">
        <f>IFERROR(LOOKUP(,-SEARCH(" "&amp;Switches!$M$2:'Switches'!$M$1000&amp;" "," "&amp;M118&amp;" "),Switches!$M$2:'Switches'!$M$1000),"")</f>
        <v/>
      </c>
      <c r="Y118" t="str">
        <f>IFERROR(LOOKUP(,-SEARCH(" "&amp;Switches!$N$2:'Switches'!$N$1000&amp;" "," "&amp;D118&amp;" "),Switches!$N$2:'Switches'!$N$1000),"")</f>
        <v/>
      </c>
      <c r="Z118">
        <v>0.05</v>
      </c>
      <c r="AA118">
        <v>0.05</v>
      </c>
      <c r="AB118">
        <v>0.05</v>
      </c>
      <c r="AC118">
        <v>2</v>
      </c>
      <c r="AD118">
        <v>2</v>
      </c>
      <c r="AE118">
        <v>0</v>
      </c>
    </row>
    <row r="119" spans="1:31" x14ac:dyDescent="0.25">
      <c r="A119" s="1" t="s">
        <v>249</v>
      </c>
      <c r="B119" s="1" t="s">
        <v>250</v>
      </c>
      <c r="C119" t="str">
        <f t="shared" si="40"/>
        <v>Г-образный 14Вт Road H=4500</v>
      </c>
      <c r="D119" t="str">
        <f t="shared" si="42"/>
        <v>14Вт Road H=4500</v>
      </c>
      <c r="E119" t="str">
        <f t="shared" si="31"/>
        <v>14Вт H=4500</v>
      </c>
      <c r="F119" t="str">
        <f t="shared" si="26"/>
        <v>14Вт H=4500</v>
      </c>
      <c r="G119" t="str">
        <f t="shared" si="32"/>
        <v>14Вт H=4500</v>
      </c>
      <c r="H119" t="str">
        <f t="shared" si="33"/>
        <v>14Вт</v>
      </c>
      <c r="I119" t="str">
        <f t="shared" si="39"/>
        <v>14Вт</v>
      </c>
      <c r="J119" t="str">
        <f t="shared" si="34"/>
        <v>14</v>
      </c>
      <c r="K119" t="str">
        <f t="shared" si="27"/>
        <v>14</v>
      </c>
      <c r="L119" t="str">
        <f t="shared" si="35"/>
        <v>P866658</v>
      </c>
      <c r="M119" t="str">
        <f>LOOKUP(,-SEARCH(" "&amp;Switches!$A$2:'Switches'!$A$1000&amp;" "," "&amp;TRIM(B119)&amp;" "),Switches!$A$2:'Switches'!$A$1000)</f>
        <v>Bell New</v>
      </c>
      <c r="N119" t="str">
        <f>IFERROR(LOOKUP(,-SEARCH(" "&amp;Switches!$B$2:'Switches'!$B$1000&amp;" "," "&amp;C119&amp;" "),Switches!$B$2:'Switches'!$B$1000), "")</f>
        <v>Г-образный</v>
      </c>
      <c r="O119" t="str">
        <f>LOOKUP(,-SEARCH(" "&amp;Switches!$C$2:'Switches'!$C$1000&amp;" "," "&amp;TRIM(B119)&amp;" "),Switches!$C$2:'Switches'!$C$1000)</f>
        <v>Road</v>
      </c>
      <c r="P119" t="str">
        <f t="shared" si="43"/>
        <v>Road.ies</v>
      </c>
      <c r="Q119" t="s">
        <v>726</v>
      </c>
      <c r="R119">
        <v>12</v>
      </c>
      <c r="S119" s="7" t="str">
        <f t="shared" si="36"/>
        <v>14</v>
      </c>
      <c r="T119">
        <f t="shared" si="55"/>
        <v>108</v>
      </c>
      <c r="U119">
        <f t="shared" si="45"/>
        <v>1296</v>
      </c>
      <c r="V119" t="str">
        <f>IF(ISTEXT(LOOKUP(,-SEARCH(" "&amp;Switches!$K$2:'Switches'!$K$60&amp;" "," "&amp;D119&amp;" "),Switches!$K$2:'Switches'!$K$60)), LOOKUP(,-SEARCH(" "&amp;Switches!$K$2:'Switches'!$K$60&amp;" "," "&amp;D119&amp;" "),Switches!$K$2:'Switches'!$K$60),"")</f>
        <v/>
      </c>
      <c r="W119" t="str">
        <f>IFERROR(LOOKUP(,-SEARCH(" "&amp;Switches!$L$2:'Switches'!$L$1000&amp;" "," "&amp;F119&amp;" "),Switches!$L$2:'Switches'!$L$1000),"")</f>
        <v>H=4500</v>
      </c>
      <c r="X119" t="str">
        <f>IFERROR(LOOKUP(,-SEARCH(" "&amp;Switches!$M$2:'Switches'!$M$1000&amp;" "," "&amp;M119&amp;" "),Switches!$M$2:'Switches'!$M$1000),"")</f>
        <v/>
      </c>
      <c r="Y119" t="str">
        <f>IFERROR(LOOKUP(,-SEARCH(" "&amp;Switches!$N$2:'Switches'!$N$1000&amp;" "," "&amp;D119&amp;" "),Switches!$N$2:'Switches'!$N$1000),"")</f>
        <v/>
      </c>
      <c r="Z119">
        <v>0.05</v>
      </c>
      <c r="AA119">
        <v>0.05</v>
      </c>
      <c r="AB119">
        <v>0.05</v>
      </c>
      <c r="AC119">
        <v>2</v>
      </c>
      <c r="AD119">
        <v>2</v>
      </c>
      <c r="AE119">
        <v>0</v>
      </c>
    </row>
    <row r="120" spans="1:31" x14ac:dyDescent="0.25">
      <c r="A120" s="1" t="s">
        <v>251</v>
      </c>
      <c r="B120" s="1" t="s">
        <v>252</v>
      </c>
      <c r="C120" t="str">
        <f t="shared" si="40"/>
        <v>Г-образный 14Вт Yard H=4500</v>
      </c>
      <c r="D120" t="str">
        <f t="shared" si="42"/>
        <v>14Вт Yard H=4500</v>
      </c>
      <c r="E120" t="str">
        <f t="shared" si="31"/>
        <v>14Вт H=4500</v>
      </c>
      <c r="F120" t="str">
        <f t="shared" si="26"/>
        <v>14Вт H=4500</v>
      </c>
      <c r="G120" t="str">
        <f t="shared" si="32"/>
        <v>14Вт H=4500</v>
      </c>
      <c r="H120" t="str">
        <f t="shared" si="33"/>
        <v>14Вт</v>
      </c>
      <c r="I120" t="str">
        <f t="shared" si="39"/>
        <v>14Вт</v>
      </c>
      <c r="J120" t="str">
        <f t="shared" si="34"/>
        <v>14</v>
      </c>
      <c r="K120" t="str">
        <f t="shared" si="27"/>
        <v>14</v>
      </c>
      <c r="L120" t="str">
        <f t="shared" si="35"/>
        <v>P866659</v>
      </c>
      <c r="M120" t="str">
        <f>LOOKUP(,-SEARCH(" "&amp;Switches!$A$2:'Switches'!$A$1000&amp;" "," "&amp;TRIM(B120)&amp;" "),Switches!$A$2:'Switches'!$A$1000)</f>
        <v>Bell New</v>
      </c>
      <c r="N120" t="str">
        <f>IFERROR(LOOKUP(,-SEARCH(" "&amp;Switches!$B$2:'Switches'!$B$1000&amp;" "," "&amp;C120&amp;" "),Switches!$B$2:'Switches'!$B$1000), "")</f>
        <v>Г-образный</v>
      </c>
      <c r="O120" t="str">
        <f>LOOKUP(,-SEARCH(" "&amp;Switches!$C$2:'Switches'!$C$1000&amp;" "," "&amp;TRIM(B120)&amp;" "),Switches!$C$2:'Switches'!$C$1000)</f>
        <v>Yard</v>
      </c>
      <c r="P120" t="str">
        <f t="shared" si="43"/>
        <v>Yard.ies</v>
      </c>
      <c r="Q120" t="s">
        <v>726</v>
      </c>
      <c r="R120">
        <v>12</v>
      </c>
      <c r="S120" s="7" t="str">
        <f t="shared" si="36"/>
        <v>14</v>
      </c>
      <c r="T120">
        <f t="shared" si="55"/>
        <v>108</v>
      </c>
      <c r="U120">
        <f t="shared" si="45"/>
        <v>1296</v>
      </c>
      <c r="V120" t="str">
        <f>IF(ISTEXT(LOOKUP(,-SEARCH(" "&amp;Switches!$K$2:'Switches'!$K$60&amp;" "," "&amp;D120&amp;" "),Switches!$K$2:'Switches'!$K$60)), LOOKUP(,-SEARCH(" "&amp;Switches!$K$2:'Switches'!$K$60&amp;" "," "&amp;D120&amp;" "),Switches!$K$2:'Switches'!$K$60),"")</f>
        <v/>
      </c>
      <c r="W120" t="str">
        <f>IFERROR(LOOKUP(,-SEARCH(" "&amp;Switches!$L$2:'Switches'!$L$1000&amp;" "," "&amp;F120&amp;" "),Switches!$L$2:'Switches'!$L$1000),"")</f>
        <v>H=4500</v>
      </c>
      <c r="X120" t="str">
        <f>IFERROR(LOOKUP(,-SEARCH(" "&amp;Switches!$M$2:'Switches'!$M$1000&amp;" "," "&amp;M120&amp;" "),Switches!$M$2:'Switches'!$M$1000),"")</f>
        <v/>
      </c>
      <c r="Y120" t="str">
        <f>IFERROR(LOOKUP(,-SEARCH(" "&amp;Switches!$N$2:'Switches'!$N$1000&amp;" "," "&amp;D120&amp;" "),Switches!$N$2:'Switches'!$N$1000),"")</f>
        <v/>
      </c>
      <c r="Z120">
        <v>0.05</v>
      </c>
      <c r="AA120">
        <v>0.05</v>
      </c>
      <c r="AB120">
        <v>0.05</v>
      </c>
      <c r="AC120">
        <v>2</v>
      </c>
      <c r="AD120">
        <v>2</v>
      </c>
      <c r="AE120">
        <v>0</v>
      </c>
    </row>
    <row r="121" spans="1:31" x14ac:dyDescent="0.25">
      <c r="A121" s="1" t="s">
        <v>253</v>
      </c>
      <c r="B121" s="1" t="s">
        <v>254</v>
      </c>
      <c r="C121" t="str">
        <f t="shared" si="40"/>
        <v>Г-образный 14Вт Street H=6000</v>
      </c>
      <c r="D121" t="str">
        <f t="shared" si="42"/>
        <v>14Вт Street H=6000</v>
      </c>
      <c r="E121" t="str">
        <f t="shared" si="31"/>
        <v>14Вт H=6000</v>
      </c>
      <c r="F121" t="str">
        <f t="shared" si="26"/>
        <v>14Вт H=6000</v>
      </c>
      <c r="G121" t="str">
        <f t="shared" si="32"/>
        <v>14Вт H=6000</v>
      </c>
      <c r="H121" t="str">
        <f t="shared" si="33"/>
        <v>14Вт</v>
      </c>
      <c r="I121" t="str">
        <f t="shared" si="39"/>
        <v>14Вт</v>
      </c>
      <c r="J121" t="str">
        <f t="shared" si="34"/>
        <v>14</v>
      </c>
      <c r="K121" t="str">
        <f t="shared" si="27"/>
        <v>14</v>
      </c>
      <c r="L121" t="str">
        <f t="shared" si="35"/>
        <v>P866660</v>
      </c>
      <c r="M121" t="str">
        <f>LOOKUP(,-SEARCH(" "&amp;Switches!$A$2:'Switches'!$A$1000&amp;" "," "&amp;TRIM(B121)&amp;" "),Switches!$A$2:'Switches'!$A$1000)</f>
        <v>Bell New</v>
      </c>
      <c r="N121" t="str">
        <f>IFERROR(LOOKUP(,-SEARCH(" "&amp;Switches!$B$2:'Switches'!$B$1000&amp;" "," "&amp;C121&amp;" "),Switches!$B$2:'Switches'!$B$1000), "")</f>
        <v>Г-образный</v>
      </c>
      <c r="O121" t="str">
        <f>LOOKUP(,-SEARCH(" "&amp;Switches!$C$2:'Switches'!$C$1000&amp;" "," "&amp;TRIM(B121)&amp;" "),Switches!$C$2:'Switches'!$C$1000)</f>
        <v>Street</v>
      </c>
      <c r="P121" t="str">
        <f t="shared" si="43"/>
        <v>Street.ies</v>
      </c>
      <c r="Q121" t="s">
        <v>726</v>
      </c>
      <c r="R121">
        <v>12</v>
      </c>
      <c r="S121" s="7" t="str">
        <f t="shared" si="36"/>
        <v>14</v>
      </c>
      <c r="T121">
        <f t="shared" si="55"/>
        <v>108</v>
      </c>
      <c r="U121">
        <f t="shared" si="45"/>
        <v>1296</v>
      </c>
      <c r="V121" t="str">
        <f>IF(ISTEXT(LOOKUP(,-SEARCH(" "&amp;Switches!$K$2:'Switches'!$K$60&amp;" "," "&amp;D121&amp;" "),Switches!$K$2:'Switches'!$K$60)), LOOKUP(,-SEARCH(" "&amp;Switches!$K$2:'Switches'!$K$60&amp;" "," "&amp;D121&amp;" "),Switches!$K$2:'Switches'!$K$60),"")</f>
        <v/>
      </c>
      <c r="W121" t="str">
        <f>IFERROR(LOOKUP(,-SEARCH(" "&amp;Switches!$L$2:'Switches'!$L$1000&amp;" "," "&amp;F121&amp;" "),Switches!$L$2:'Switches'!$L$1000),"")</f>
        <v>H=6000</v>
      </c>
      <c r="X121" t="str">
        <f>IFERROR(LOOKUP(,-SEARCH(" "&amp;Switches!$M$2:'Switches'!$M$1000&amp;" "," "&amp;M121&amp;" "),Switches!$M$2:'Switches'!$M$1000),"")</f>
        <v/>
      </c>
      <c r="Y121" t="str">
        <f>IFERROR(LOOKUP(,-SEARCH(" "&amp;Switches!$N$2:'Switches'!$N$1000&amp;" "," "&amp;D121&amp;" "),Switches!$N$2:'Switches'!$N$1000),"")</f>
        <v/>
      </c>
      <c r="Z121">
        <v>0.05</v>
      </c>
      <c r="AA121">
        <v>0.05</v>
      </c>
      <c r="AB121">
        <v>0.05</v>
      </c>
      <c r="AC121">
        <v>2</v>
      </c>
      <c r="AD121">
        <v>2</v>
      </c>
      <c r="AE121">
        <v>0</v>
      </c>
    </row>
    <row r="122" spans="1:31" x14ac:dyDescent="0.25">
      <c r="A122" s="1" t="s">
        <v>255</v>
      </c>
      <c r="B122" s="1" t="s">
        <v>256</v>
      </c>
      <c r="C122" t="str">
        <f t="shared" si="40"/>
        <v>Г-образный 14Вт Road H=6000</v>
      </c>
      <c r="D122" t="str">
        <f t="shared" si="42"/>
        <v>14Вт Road H=6000</v>
      </c>
      <c r="E122" t="str">
        <f t="shared" si="31"/>
        <v>14Вт H=6000</v>
      </c>
      <c r="F122" t="str">
        <f t="shared" si="26"/>
        <v>14Вт H=6000</v>
      </c>
      <c r="G122" t="str">
        <f t="shared" si="32"/>
        <v>14Вт H=6000</v>
      </c>
      <c r="H122" t="str">
        <f t="shared" si="33"/>
        <v>14Вт</v>
      </c>
      <c r="I122" t="str">
        <f t="shared" si="39"/>
        <v>14Вт</v>
      </c>
      <c r="J122" t="str">
        <f t="shared" si="34"/>
        <v>14</v>
      </c>
      <c r="K122" t="str">
        <f t="shared" si="27"/>
        <v>14</v>
      </c>
      <c r="L122" t="str">
        <f t="shared" si="35"/>
        <v>P866661</v>
      </c>
      <c r="M122" t="str">
        <f>LOOKUP(,-SEARCH(" "&amp;Switches!$A$2:'Switches'!$A$1000&amp;" "," "&amp;TRIM(B122)&amp;" "),Switches!$A$2:'Switches'!$A$1000)</f>
        <v>Bell New</v>
      </c>
      <c r="N122" t="str">
        <f>IFERROR(LOOKUP(,-SEARCH(" "&amp;Switches!$B$2:'Switches'!$B$1000&amp;" "," "&amp;C122&amp;" "),Switches!$B$2:'Switches'!$B$1000), "")</f>
        <v>Г-образный</v>
      </c>
      <c r="O122" t="str">
        <f>LOOKUP(,-SEARCH(" "&amp;Switches!$C$2:'Switches'!$C$1000&amp;" "," "&amp;TRIM(B122)&amp;" "),Switches!$C$2:'Switches'!$C$1000)</f>
        <v>Road</v>
      </c>
      <c r="P122" t="str">
        <f t="shared" si="43"/>
        <v>Road.ies</v>
      </c>
      <c r="Q122" t="s">
        <v>726</v>
      </c>
      <c r="R122">
        <v>12</v>
      </c>
      <c r="S122" s="7" t="str">
        <f t="shared" si="36"/>
        <v>14</v>
      </c>
      <c r="T122">
        <f t="shared" si="55"/>
        <v>108</v>
      </c>
      <c r="U122">
        <f t="shared" si="45"/>
        <v>1296</v>
      </c>
      <c r="V122" t="str">
        <f>IF(ISTEXT(LOOKUP(,-SEARCH(" "&amp;Switches!$K$2:'Switches'!$K$60&amp;" "," "&amp;D122&amp;" "),Switches!$K$2:'Switches'!$K$60)), LOOKUP(,-SEARCH(" "&amp;Switches!$K$2:'Switches'!$K$60&amp;" "," "&amp;D122&amp;" "),Switches!$K$2:'Switches'!$K$60),"")</f>
        <v/>
      </c>
      <c r="W122" t="str">
        <f>IFERROR(LOOKUP(,-SEARCH(" "&amp;Switches!$L$2:'Switches'!$L$1000&amp;" "," "&amp;F122&amp;" "),Switches!$L$2:'Switches'!$L$1000),"")</f>
        <v>H=6000</v>
      </c>
      <c r="X122" t="str">
        <f>IFERROR(LOOKUP(,-SEARCH(" "&amp;Switches!$M$2:'Switches'!$M$1000&amp;" "," "&amp;M122&amp;" "),Switches!$M$2:'Switches'!$M$1000),"")</f>
        <v/>
      </c>
      <c r="Y122" t="str">
        <f>IFERROR(LOOKUP(,-SEARCH(" "&amp;Switches!$N$2:'Switches'!$N$1000&amp;" "," "&amp;D122&amp;" "),Switches!$N$2:'Switches'!$N$1000),"")</f>
        <v/>
      </c>
      <c r="Z122">
        <v>0.05</v>
      </c>
      <c r="AA122">
        <v>0.05</v>
      </c>
      <c r="AB122">
        <v>0.05</v>
      </c>
      <c r="AC122">
        <v>2</v>
      </c>
      <c r="AD122">
        <v>2</v>
      </c>
      <c r="AE122">
        <v>0</v>
      </c>
    </row>
    <row r="123" spans="1:31" x14ac:dyDescent="0.25">
      <c r="A123" s="1" t="s">
        <v>257</v>
      </c>
      <c r="B123" s="1" t="s">
        <v>258</v>
      </c>
      <c r="C123" t="str">
        <f t="shared" si="40"/>
        <v>Г-образный 14Вт Yard H=6000</v>
      </c>
      <c r="D123" t="str">
        <f t="shared" si="42"/>
        <v>14Вт Yard H=6000</v>
      </c>
      <c r="E123" t="str">
        <f t="shared" si="31"/>
        <v>14Вт H=6000</v>
      </c>
      <c r="F123" t="str">
        <f t="shared" si="26"/>
        <v>14Вт H=6000</v>
      </c>
      <c r="G123" t="str">
        <f t="shared" si="32"/>
        <v>14Вт H=6000</v>
      </c>
      <c r="H123" t="str">
        <f t="shared" si="33"/>
        <v>14Вт</v>
      </c>
      <c r="I123" t="str">
        <f t="shared" si="39"/>
        <v>14Вт</v>
      </c>
      <c r="J123" t="str">
        <f t="shared" si="34"/>
        <v>14</v>
      </c>
      <c r="K123" t="str">
        <f t="shared" si="27"/>
        <v>14</v>
      </c>
      <c r="L123" t="str">
        <f t="shared" si="35"/>
        <v>P866662</v>
      </c>
      <c r="M123" t="str">
        <f>LOOKUP(,-SEARCH(" "&amp;Switches!$A$2:'Switches'!$A$1000&amp;" "," "&amp;TRIM(B123)&amp;" "),Switches!$A$2:'Switches'!$A$1000)</f>
        <v>Bell New</v>
      </c>
      <c r="N123" t="str">
        <f>IFERROR(LOOKUP(,-SEARCH(" "&amp;Switches!$B$2:'Switches'!$B$1000&amp;" "," "&amp;C123&amp;" "),Switches!$B$2:'Switches'!$B$1000), "")</f>
        <v>Г-образный</v>
      </c>
      <c r="O123" t="str">
        <f>LOOKUP(,-SEARCH(" "&amp;Switches!$C$2:'Switches'!$C$1000&amp;" "," "&amp;TRIM(B123)&amp;" "),Switches!$C$2:'Switches'!$C$1000)</f>
        <v>Yard</v>
      </c>
      <c r="P123" t="str">
        <f t="shared" si="43"/>
        <v>Yard.ies</v>
      </c>
      <c r="Q123" t="s">
        <v>726</v>
      </c>
      <c r="R123">
        <v>12</v>
      </c>
      <c r="S123" s="7" t="str">
        <f t="shared" si="36"/>
        <v>14</v>
      </c>
      <c r="T123">
        <f t="shared" si="55"/>
        <v>108</v>
      </c>
      <c r="U123">
        <f t="shared" si="45"/>
        <v>1296</v>
      </c>
      <c r="V123" t="str">
        <f>IF(ISTEXT(LOOKUP(,-SEARCH(" "&amp;Switches!$K$2:'Switches'!$K$60&amp;" "," "&amp;D123&amp;" "),Switches!$K$2:'Switches'!$K$60)), LOOKUP(,-SEARCH(" "&amp;Switches!$K$2:'Switches'!$K$60&amp;" "," "&amp;D123&amp;" "),Switches!$K$2:'Switches'!$K$60),"")</f>
        <v/>
      </c>
      <c r="W123" t="str">
        <f>IFERROR(LOOKUP(,-SEARCH(" "&amp;Switches!$L$2:'Switches'!$L$1000&amp;" "," "&amp;F123&amp;" "),Switches!$L$2:'Switches'!$L$1000),"")</f>
        <v>H=6000</v>
      </c>
      <c r="X123" t="str">
        <f>IFERROR(LOOKUP(,-SEARCH(" "&amp;Switches!$M$2:'Switches'!$M$1000&amp;" "," "&amp;M123&amp;" "),Switches!$M$2:'Switches'!$M$1000),"")</f>
        <v/>
      </c>
      <c r="Y123" t="str">
        <f>IFERROR(LOOKUP(,-SEARCH(" "&amp;Switches!$N$2:'Switches'!$N$1000&amp;" "," "&amp;D123&amp;" "),Switches!$N$2:'Switches'!$N$1000),"")</f>
        <v/>
      </c>
      <c r="Z123">
        <v>0.05</v>
      </c>
      <c r="AA123">
        <v>0.05</v>
      </c>
      <c r="AB123">
        <v>0.05</v>
      </c>
      <c r="AC123">
        <v>2</v>
      </c>
      <c r="AD123">
        <v>2</v>
      </c>
      <c r="AE123">
        <v>0</v>
      </c>
    </row>
    <row r="124" spans="1:31" x14ac:dyDescent="0.25">
      <c r="A124" s="1" t="s">
        <v>259</v>
      </c>
      <c r="B124" s="1" t="s">
        <v>260</v>
      </c>
      <c r="C124" t="str">
        <f t="shared" si="40"/>
        <v>Г-образный 29Вт Street H=3000</v>
      </c>
      <c r="D124" t="str">
        <f t="shared" si="42"/>
        <v>29Вт Street H=3000</v>
      </c>
      <c r="E124" t="str">
        <f t="shared" si="31"/>
        <v>29Вт H=3000</v>
      </c>
      <c r="F124" t="str">
        <f t="shared" si="26"/>
        <v>29Вт H=3000</v>
      </c>
      <c r="G124" t="str">
        <f t="shared" si="32"/>
        <v>29Вт H=3000</v>
      </c>
      <c r="H124" t="str">
        <f t="shared" si="33"/>
        <v>29Вт</v>
      </c>
      <c r="I124" t="str">
        <f t="shared" si="39"/>
        <v>29Вт</v>
      </c>
      <c r="J124" t="str">
        <f t="shared" si="34"/>
        <v>29</v>
      </c>
      <c r="K124" t="str">
        <f t="shared" si="27"/>
        <v>29</v>
      </c>
      <c r="L124" t="str">
        <f t="shared" si="35"/>
        <v>P866663</v>
      </c>
      <c r="M124" t="str">
        <f>LOOKUP(,-SEARCH(" "&amp;Switches!$A$2:'Switches'!$A$1000&amp;" "," "&amp;TRIM(B124)&amp;" "),Switches!$A$2:'Switches'!$A$1000)</f>
        <v>Bell New</v>
      </c>
      <c r="N124" t="str">
        <f>IFERROR(LOOKUP(,-SEARCH(" "&amp;Switches!$B$2:'Switches'!$B$1000&amp;" "," "&amp;C124&amp;" "),Switches!$B$2:'Switches'!$B$1000), "")</f>
        <v>Г-образный</v>
      </c>
      <c r="O124" t="str">
        <f>LOOKUP(,-SEARCH(" "&amp;Switches!$C$2:'Switches'!$C$1000&amp;" "," "&amp;TRIM(B124)&amp;" "),Switches!$C$2:'Switches'!$C$1000)</f>
        <v>Street</v>
      </c>
      <c r="P124" t="str">
        <f t="shared" si="43"/>
        <v>Street.ies</v>
      </c>
      <c r="Q124" t="s">
        <v>726</v>
      </c>
      <c r="R124">
        <v>12</v>
      </c>
      <c r="S124" s="7" t="str">
        <f t="shared" si="36"/>
        <v>29</v>
      </c>
      <c r="T124">
        <f t="shared" si="55"/>
        <v>217</v>
      </c>
      <c r="U124">
        <f t="shared" si="45"/>
        <v>2604</v>
      </c>
      <c r="V124" t="str">
        <f>IF(ISTEXT(LOOKUP(,-SEARCH(" "&amp;Switches!$K$2:'Switches'!$K$60&amp;" "," "&amp;D124&amp;" "),Switches!$K$2:'Switches'!$K$60)), LOOKUP(,-SEARCH(" "&amp;Switches!$K$2:'Switches'!$K$60&amp;" "," "&amp;D124&amp;" "),Switches!$K$2:'Switches'!$K$60),"")</f>
        <v/>
      </c>
      <c r="W124" t="str">
        <f>IFERROR(LOOKUP(,-SEARCH(" "&amp;Switches!$L$2:'Switches'!$L$1000&amp;" "," "&amp;F124&amp;" "),Switches!$L$2:'Switches'!$L$1000),"")</f>
        <v>H=3000</v>
      </c>
      <c r="X124" t="str">
        <f>IFERROR(LOOKUP(,-SEARCH(" "&amp;Switches!$M$2:'Switches'!$M$1000&amp;" "," "&amp;M124&amp;" "),Switches!$M$2:'Switches'!$M$1000),"")</f>
        <v/>
      </c>
      <c r="Y124" t="str">
        <f>IFERROR(LOOKUP(,-SEARCH(" "&amp;Switches!$N$2:'Switches'!$N$1000&amp;" "," "&amp;D124&amp;" "),Switches!$N$2:'Switches'!$N$1000),"")</f>
        <v/>
      </c>
      <c r="Z124">
        <v>0.05</v>
      </c>
      <c r="AA124">
        <v>0.05</v>
      </c>
      <c r="AB124">
        <v>0.05</v>
      </c>
      <c r="AC124">
        <v>2</v>
      </c>
      <c r="AD124">
        <v>2</v>
      </c>
      <c r="AE124">
        <v>0</v>
      </c>
    </row>
    <row r="125" spans="1:31" x14ac:dyDescent="0.25">
      <c r="A125" s="1" t="s">
        <v>261</v>
      </c>
      <c r="B125" s="1" t="s">
        <v>262</v>
      </c>
      <c r="C125" t="str">
        <f t="shared" si="40"/>
        <v>Г-образный 29Вт Road H=3000</v>
      </c>
      <c r="D125" t="str">
        <f t="shared" si="42"/>
        <v>29Вт Road H=3000</v>
      </c>
      <c r="E125" t="str">
        <f t="shared" si="31"/>
        <v>29Вт H=3000</v>
      </c>
      <c r="F125" t="str">
        <f t="shared" si="26"/>
        <v>29Вт H=3000</v>
      </c>
      <c r="G125" t="str">
        <f t="shared" si="32"/>
        <v>29Вт H=3000</v>
      </c>
      <c r="H125" t="str">
        <f t="shared" si="33"/>
        <v>29Вт</v>
      </c>
      <c r="I125" t="str">
        <f t="shared" si="39"/>
        <v>29Вт</v>
      </c>
      <c r="J125" t="str">
        <f t="shared" si="34"/>
        <v>29</v>
      </c>
      <c r="K125" t="str">
        <f t="shared" si="27"/>
        <v>29</v>
      </c>
      <c r="L125" t="str">
        <f t="shared" si="35"/>
        <v>P866664</v>
      </c>
      <c r="M125" t="str">
        <f>LOOKUP(,-SEARCH(" "&amp;Switches!$A$2:'Switches'!$A$1000&amp;" "," "&amp;TRIM(B125)&amp;" "),Switches!$A$2:'Switches'!$A$1000)</f>
        <v>Bell New</v>
      </c>
      <c r="N125" t="str">
        <f>IFERROR(LOOKUP(,-SEARCH(" "&amp;Switches!$B$2:'Switches'!$B$1000&amp;" "," "&amp;C125&amp;" "),Switches!$B$2:'Switches'!$B$1000), "")</f>
        <v>Г-образный</v>
      </c>
      <c r="O125" t="str">
        <f>LOOKUP(,-SEARCH(" "&amp;Switches!$C$2:'Switches'!$C$1000&amp;" "," "&amp;TRIM(B125)&amp;" "),Switches!$C$2:'Switches'!$C$1000)</f>
        <v>Road</v>
      </c>
      <c r="P125" t="str">
        <f t="shared" si="43"/>
        <v>Road.ies</v>
      </c>
      <c r="Q125" t="s">
        <v>726</v>
      </c>
      <c r="R125">
        <v>12</v>
      </c>
      <c r="S125" s="7" t="str">
        <f t="shared" si="36"/>
        <v>29</v>
      </c>
      <c r="T125">
        <f t="shared" si="55"/>
        <v>217</v>
      </c>
      <c r="U125">
        <f t="shared" si="45"/>
        <v>2604</v>
      </c>
      <c r="V125" t="str">
        <f>IF(ISTEXT(LOOKUP(,-SEARCH(" "&amp;Switches!$K$2:'Switches'!$K$60&amp;" "," "&amp;D125&amp;" "),Switches!$K$2:'Switches'!$K$60)), LOOKUP(,-SEARCH(" "&amp;Switches!$K$2:'Switches'!$K$60&amp;" "," "&amp;D125&amp;" "),Switches!$K$2:'Switches'!$K$60),"")</f>
        <v/>
      </c>
      <c r="W125" t="str">
        <f>IFERROR(LOOKUP(,-SEARCH(" "&amp;Switches!$L$2:'Switches'!$L$1000&amp;" "," "&amp;F125&amp;" "),Switches!$L$2:'Switches'!$L$1000),"")</f>
        <v>H=3000</v>
      </c>
      <c r="X125" t="str">
        <f>IFERROR(LOOKUP(,-SEARCH(" "&amp;Switches!$M$2:'Switches'!$M$1000&amp;" "," "&amp;M125&amp;" "),Switches!$M$2:'Switches'!$M$1000),"")</f>
        <v/>
      </c>
      <c r="Y125" t="str">
        <f>IFERROR(LOOKUP(,-SEARCH(" "&amp;Switches!$N$2:'Switches'!$N$1000&amp;" "," "&amp;D125&amp;" "),Switches!$N$2:'Switches'!$N$1000),"")</f>
        <v/>
      </c>
      <c r="Z125">
        <v>0.05</v>
      </c>
      <c r="AA125">
        <v>0.05</v>
      </c>
      <c r="AB125">
        <v>0.05</v>
      </c>
      <c r="AC125">
        <v>2</v>
      </c>
      <c r="AD125">
        <v>2</v>
      </c>
      <c r="AE125">
        <v>0</v>
      </c>
    </row>
    <row r="126" spans="1:31" x14ac:dyDescent="0.25">
      <c r="A126" s="1" t="s">
        <v>263</v>
      </c>
      <c r="B126" s="1" t="s">
        <v>264</v>
      </c>
      <c r="C126" t="str">
        <f t="shared" si="40"/>
        <v>Г-образный 29Вт Yard H=3000</v>
      </c>
      <c r="D126" t="str">
        <f t="shared" si="42"/>
        <v>29Вт Yard H=3000</v>
      </c>
      <c r="E126" t="str">
        <f t="shared" si="31"/>
        <v>29Вт H=3000</v>
      </c>
      <c r="F126" t="str">
        <f t="shared" si="26"/>
        <v>29Вт H=3000</v>
      </c>
      <c r="G126" t="str">
        <f t="shared" si="32"/>
        <v>29Вт H=3000</v>
      </c>
      <c r="H126" t="str">
        <f t="shared" si="33"/>
        <v>29Вт</v>
      </c>
      <c r="I126" t="str">
        <f t="shared" si="39"/>
        <v>29Вт</v>
      </c>
      <c r="J126" t="str">
        <f t="shared" si="34"/>
        <v>29</v>
      </c>
      <c r="K126" t="str">
        <f t="shared" si="27"/>
        <v>29</v>
      </c>
      <c r="L126" t="str">
        <f t="shared" si="35"/>
        <v>P866665</v>
      </c>
      <c r="M126" t="str">
        <f>LOOKUP(,-SEARCH(" "&amp;Switches!$A$2:'Switches'!$A$1000&amp;" "," "&amp;TRIM(B126)&amp;" "),Switches!$A$2:'Switches'!$A$1000)</f>
        <v>Bell New</v>
      </c>
      <c r="N126" t="str">
        <f>IFERROR(LOOKUP(,-SEARCH(" "&amp;Switches!$B$2:'Switches'!$B$1000&amp;" "," "&amp;C126&amp;" "),Switches!$B$2:'Switches'!$B$1000), "")</f>
        <v>Г-образный</v>
      </c>
      <c r="O126" t="str">
        <f>LOOKUP(,-SEARCH(" "&amp;Switches!$C$2:'Switches'!$C$1000&amp;" "," "&amp;TRIM(B126)&amp;" "),Switches!$C$2:'Switches'!$C$1000)</f>
        <v>Yard</v>
      </c>
      <c r="P126" t="str">
        <f t="shared" si="43"/>
        <v>Yard.ies</v>
      </c>
      <c r="Q126" t="s">
        <v>726</v>
      </c>
      <c r="R126">
        <v>12</v>
      </c>
      <c r="S126" s="7" t="str">
        <f t="shared" si="36"/>
        <v>29</v>
      </c>
      <c r="T126">
        <f t="shared" si="55"/>
        <v>217</v>
      </c>
      <c r="U126">
        <f t="shared" si="45"/>
        <v>2604</v>
      </c>
      <c r="V126" t="str">
        <f>IF(ISTEXT(LOOKUP(,-SEARCH(" "&amp;Switches!$K$2:'Switches'!$K$60&amp;" "," "&amp;D126&amp;" "),Switches!$K$2:'Switches'!$K$60)), LOOKUP(,-SEARCH(" "&amp;Switches!$K$2:'Switches'!$K$60&amp;" "," "&amp;D126&amp;" "),Switches!$K$2:'Switches'!$K$60),"")</f>
        <v/>
      </c>
      <c r="W126" t="str">
        <f>IFERROR(LOOKUP(,-SEARCH(" "&amp;Switches!$L$2:'Switches'!$L$1000&amp;" "," "&amp;F126&amp;" "),Switches!$L$2:'Switches'!$L$1000),"")</f>
        <v>H=3000</v>
      </c>
      <c r="X126" t="str">
        <f>IFERROR(LOOKUP(,-SEARCH(" "&amp;Switches!$M$2:'Switches'!$M$1000&amp;" "," "&amp;M126&amp;" "),Switches!$M$2:'Switches'!$M$1000),"")</f>
        <v/>
      </c>
      <c r="Y126" t="str">
        <f>IFERROR(LOOKUP(,-SEARCH(" "&amp;Switches!$N$2:'Switches'!$N$1000&amp;" "," "&amp;D126&amp;" "),Switches!$N$2:'Switches'!$N$1000),"")</f>
        <v/>
      </c>
      <c r="Z126">
        <v>0.05</v>
      </c>
      <c r="AA126">
        <v>0.05</v>
      </c>
      <c r="AB126">
        <v>0.05</v>
      </c>
      <c r="AC126">
        <v>2</v>
      </c>
      <c r="AD126">
        <v>2</v>
      </c>
      <c r="AE126">
        <v>0</v>
      </c>
    </row>
    <row r="127" spans="1:31" x14ac:dyDescent="0.25">
      <c r="A127" s="1" t="s">
        <v>265</v>
      </c>
      <c r="B127" s="1" t="s">
        <v>266</v>
      </c>
      <c r="C127" t="str">
        <f t="shared" si="40"/>
        <v>Г-образный 29Вт Street H=4500</v>
      </c>
      <c r="D127" t="str">
        <f t="shared" si="42"/>
        <v>29Вт Street H=4500</v>
      </c>
      <c r="E127" t="str">
        <f t="shared" si="31"/>
        <v>29Вт H=4500</v>
      </c>
      <c r="F127" t="str">
        <f t="shared" si="26"/>
        <v>29Вт H=4500</v>
      </c>
      <c r="G127" t="str">
        <f t="shared" si="32"/>
        <v>29Вт H=4500</v>
      </c>
      <c r="H127" t="str">
        <f t="shared" si="33"/>
        <v>29Вт</v>
      </c>
      <c r="I127" t="str">
        <f t="shared" si="39"/>
        <v>29Вт</v>
      </c>
      <c r="J127" t="str">
        <f t="shared" si="34"/>
        <v>29</v>
      </c>
      <c r="K127" t="str">
        <f t="shared" si="27"/>
        <v>29</v>
      </c>
      <c r="L127" t="str">
        <f t="shared" si="35"/>
        <v>P866666</v>
      </c>
      <c r="M127" t="str">
        <f>LOOKUP(,-SEARCH(" "&amp;Switches!$A$2:'Switches'!$A$1000&amp;" "," "&amp;TRIM(B127)&amp;" "),Switches!$A$2:'Switches'!$A$1000)</f>
        <v>Bell New</v>
      </c>
      <c r="N127" t="str">
        <f>IFERROR(LOOKUP(,-SEARCH(" "&amp;Switches!$B$2:'Switches'!$B$1000&amp;" "," "&amp;C127&amp;" "),Switches!$B$2:'Switches'!$B$1000), "")</f>
        <v>Г-образный</v>
      </c>
      <c r="O127" t="str">
        <f>LOOKUP(,-SEARCH(" "&amp;Switches!$C$2:'Switches'!$C$1000&amp;" "," "&amp;TRIM(B127)&amp;" "),Switches!$C$2:'Switches'!$C$1000)</f>
        <v>Street</v>
      </c>
      <c r="P127" t="str">
        <f t="shared" si="43"/>
        <v>Street.ies</v>
      </c>
      <c r="Q127" t="s">
        <v>726</v>
      </c>
      <c r="R127">
        <v>12</v>
      </c>
      <c r="S127" s="7" t="str">
        <f t="shared" si="36"/>
        <v>29</v>
      </c>
      <c r="T127">
        <f t="shared" si="55"/>
        <v>217</v>
      </c>
      <c r="U127">
        <f t="shared" si="45"/>
        <v>2604</v>
      </c>
      <c r="V127" t="str">
        <f>IF(ISTEXT(LOOKUP(,-SEARCH(" "&amp;Switches!$K$2:'Switches'!$K$60&amp;" "," "&amp;D127&amp;" "),Switches!$K$2:'Switches'!$K$60)), LOOKUP(,-SEARCH(" "&amp;Switches!$K$2:'Switches'!$K$60&amp;" "," "&amp;D127&amp;" "),Switches!$K$2:'Switches'!$K$60),"")</f>
        <v/>
      </c>
      <c r="W127" t="str">
        <f>IFERROR(LOOKUP(,-SEARCH(" "&amp;Switches!$L$2:'Switches'!$L$1000&amp;" "," "&amp;F127&amp;" "),Switches!$L$2:'Switches'!$L$1000),"")</f>
        <v>H=4500</v>
      </c>
      <c r="X127" t="str">
        <f>IFERROR(LOOKUP(,-SEARCH(" "&amp;Switches!$M$2:'Switches'!$M$1000&amp;" "," "&amp;M127&amp;" "),Switches!$M$2:'Switches'!$M$1000),"")</f>
        <v/>
      </c>
      <c r="Y127" t="str">
        <f>IFERROR(LOOKUP(,-SEARCH(" "&amp;Switches!$N$2:'Switches'!$N$1000&amp;" "," "&amp;D127&amp;" "),Switches!$N$2:'Switches'!$N$1000),"")</f>
        <v/>
      </c>
      <c r="Z127">
        <v>0.05</v>
      </c>
      <c r="AA127">
        <v>0.05</v>
      </c>
      <c r="AB127">
        <v>0.05</v>
      </c>
      <c r="AC127">
        <v>2</v>
      </c>
      <c r="AD127">
        <v>2</v>
      </c>
      <c r="AE127">
        <v>0</v>
      </c>
    </row>
    <row r="128" spans="1:31" x14ac:dyDescent="0.25">
      <c r="A128" s="1" t="s">
        <v>267</v>
      </c>
      <c r="B128" s="1" t="s">
        <v>268</v>
      </c>
      <c r="C128" t="str">
        <f t="shared" si="40"/>
        <v>Г-образный 29Вт Yard H=4500</v>
      </c>
      <c r="D128" t="str">
        <f t="shared" si="42"/>
        <v>29Вт Yard H=4500</v>
      </c>
      <c r="E128" t="str">
        <f t="shared" si="31"/>
        <v>29Вт H=4500</v>
      </c>
      <c r="F128" t="str">
        <f t="shared" si="26"/>
        <v>29Вт H=4500</v>
      </c>
      <c r="G128" t="str">
        <f t="shared" si="32"/>
        <v>29Вт H=4500</v>
      </c>
      <c r="H128" t="str">
        <f t="shared" si="33"/>
        <v>29Вт</v>
      </c>
      <c r="I128" t="str">
        <f t="shared" si="39"/>
        <v>29Вт</v>
      </c>
      <c r="J128" t="str">
        <f t="shared" si="34"/>
        <v>29</v>
      </c>
      <c r="K128" t="str">
        <f t="shared" si="27"/>
        <v>29</v>
      </c>
      <c r="L128" t="str">
        <f t="shared" si="35"/>
        <v>P866667</v>
      </c>
      <c r="M128" t="str">
        <f>LOOKUP(,-SEARCH(" "&amp;Switches!$A$2:'Switches'!$A$1000&amp;" "," "&amp;TRIM(B128)&amp;" "),Switches!$A$2:'Switches'!$A$1000)</f>
        <v>Bell New</v>
      </c>
      <c r="N128" t="str">
        <f>IFERROR(LOOKUP(,-SEARCH(" "&amp;Switches!$B$2:'Switches'!$B$1000&amp;" "," "&amp;C128&amp;" "),Switches!$B$2:'Switches'!$B$1000), "")</f>
        <v>Г-образный</v>
      </c>
      <c r="O128" t="str">
        <f>LOOKUP(,-SEARCH(" "&amp;Switches!$C$2:'Switches'!$C$1000&amp;" "," "&amp;TRIM(B128)&amp;" "),Switches!$C$2:'Switches'!$C$1000)</f>
        <v>Yard</v>
      </c>
      <c r="P128" t="str">
        <f t="shared" si="43"/>
        <v>Yard.ies</v>
      </c>
      <c r="Q128" t="s">
        <v>726</v>
      </c>
      <c r="R128">
        <v>12</v>
      </c>
      <c r="S128" s="7" t="str">
        <f t="shared" si="36"/>
        <v>29</v>
      </c>
      <c r="T128">
        <f t="shared" si="55"/>
        <v>217</v>
      </c>
      <c r="U128">
        <f t="shared" si="45"/>
        <v>2604</v>
      </c>
      <c r="V128" t="str">
        <f>IF(ISTEXT(LOOKUP(,-SEARCH(" "&amp;Switches!$K$2:'Switches'!$K$60&amp;" "," "&amp;D128&amp;" "),Switches!$K$2:'Switches'!$K$60)), LOOKUP(,-SEARCH(" "&amp;Switches!$K$2:'Switches'!$K$60&amp;" "," "&amp;D128&amp;" "),Switches!$K$2:'Switches'!$K$60),"")</f>
        <v/>
      </c>
      <c r="W128" t="str">
        <f>IFERROR(LOOKUP(,-SEARCH(" "&amp;Switches!$L$2:'Switches'!$L$1000&amp;" "," "&amp;F128&amp;" "),Switches!$L$2:'Switches'!$L$1000),"")</f>
        <v>H=4500</v>
      </c>
      <c r="X128" t="str">
        <f>IFERROR(LOOKUP(,-SEARCH(" "&amp;Switches!$M$2:'Switches'!$M$1000&amp;" "," "&amp;M128&amp;" "),Switches!$M$2:'Switches'!$M$1000),"")</f>
        <v/>
      </c>
      <c r="Y128" t="str">
        <f>IFERROR(LOOKUP(,-SEARCH(" "&amp;Switches!$N$2:'Switches'!$N$1000&amp;" "," "&amp;D128&amp;" "),Switches!$N$2:'Switches'!$N$1000),"")</f>
        <v/>
      </c>
      <c r="Z128">
        <v>0.05</v>
      </c>
      <c r="AA128">
        <v>0.05</v>
      </c>
      <c r="AB128">
        <v>0.05</v>
      </c>
      <c r="AC128">
        <v>2</v>
      </c>
      <c r="AD128">
        <v>2</v>
      </c>
      <c r="AE128">
        <v>0</v>
      </c>
    </row>
    <row r="129" spans="1:31" x14ac:dyDescent="0.25">
      <c r="A129" s="1" t="s">
        <v>269</v>
      </c>
      <c r="B129" s="1" t="s">
        <v>270</v>
      </c>
      <c r="C129" t="str">
        <f t="shared" si="40"/>
        <v>Г-образный 29Вт Street H=6000</v>
      </c>
      <c r="D129" t="str">
        <f t="shared" si="42"/>
        <v>29Вт Street H=6000</v>
      </c>
      <c r="E129" t="str">
        <f t="shared" si="31"/>
        <v>29Вт H=6000</v>
      </c>
      <c r="F129" t="str">
        <f t="shared" si="26"/>
        <v>29Вт H=6000</v>
      </c>
      <c r="G129" t="str">
        <f t="shared" si="32"/>
        <v>29Вт H=6000</v>
      </c>
      <c r="H129" t="str">
        <f t="shared" si="33"/>
        <v>29Вт</v>
      </c>
      <c r="I129" t="str">
        <f t="shared" si="39"/>
        <v>29Вт</v>
      </c>
      <c r="J129" t="str">
        <f t="shared" si="34"/>
        <v>29</v>
      </c>
      <c r="K129" t="str">
        <f t="shared" si="27"/>
        <v>29</v>
      </c>
      <c r="L129" t="str">
        <f t="shared" si="35"/>
        <v>P866668</v>
      </c>
      <c r="M129" t="str">
        <f>LOOKUP(,-SEARCH(" "&amp;Switches!$A$2:'Switches'!$A$1000&amp;" "," "&amp;TRIM(B129)&amp;" "),Switches!$A$2:'Switches'!$A$1000)</f>
        <v>Bell New</v>
      </c>
      <c r="N129" t="str">
        <f>IFERROR(LOOKUP(,-SEARCH(" "&amp;Switches!$B$2:'Switches'!$B$1000&amp;" "," "&amp;C129&amp;" "),Switches!$B$2:'Switches'!$B$1000), "")</f>
        <v>Г-образный</v>
      </c>
      <c r="O129" t="str">
        <f>LOOKUP(,-SEARCH(" "&amp;Switches!$C$2:'Switches'!$C$1000&amp;" "," "&amp;TRIM(B129)&amp;" "),Switches!$C$2:'Switches'!$C$1000)</f>
        <v>Street</v>
      </c>
      <c r="P129" t="str">
        <f t="shared" si="43"/>
        <v>Street.ies</v>
      </c>
      <c r="Q129" t="s">
        <v>726</v>
      </c>
      <c r="R129">
        <v>12</v>
      </c>
      <c r="S129" s="7" t="str">
        <f t="shared" si="36"/>
        <v>29</v>
      </c>
      <c r="T129">
        <f t="shared" si="55"/>
        <v>217</v>
      </c>
      <c r="U129">
        <f t="shared" si="45"/>
        <v>2604</v>
      </c>
      <c r="V129" t="str">
        <f>IF(ISTEXT(LOOKUP(,-SEARCH(" "&amp;Switches!$K$2:'Switches'!$K$60&amp;" "," "&amp;D129&amp;" "),Switches!$K$2:'Switches'!$K$60)), LOOKUP(,-SEARCH(" "&amp;Switches!$K$2:'Switches'!$K$60&amp;" "," "&amp;D129&amp;" "),Switches!$K$2:'Switches'!$K$60),"")</f>
        <v/>
      </c>
      <c r="W129" t="str">
        <f>IFERROR(LOOKUP(,-SEARCH(" "&amp;Switches!$L$2:'Switches'!$L$1000&amp;" "," "&amp;F129&amp;" "),Switches!$L$2:'Switches'!$L$1000),"")</f>
        <v>H=6000</v>
      </c>
      <c r="X129" t="str">
        <f>IFERROR(LOOKUP(,-SEARCH(" "&amp;Switches!$M$2:'Switches'!$M$1000&amp;" "," "&amp;M129&amp;" "),Switches!$M$2:'Switches'!$M$1000),"")</f>
        <v/>
      </c>
      <c r="Y129" t="str">
        <f>IFERROR(LOOKUP(,-SEARCH(" "&amp;Switches!$N$2:'Switches'!$N$1000&amp;" "," "&amp;D129&amp;" "),Switches!$N$2:'Switches'!$N$1000),"")</f>
        <v/>
      </c>
      <c r="Z129">
        <v>0.05</v>
      </c>
      <c r="AA129">
        <v>0.05</v>
      </c>
      <c r="AB129">
        <v>0.05</v>
      </c>
      <c r="AC129">
        <v>2</v>
      </c>
      <c r="AD129">
        <v>2</v>
      </c>
      <c r="AE129">
        <v>0</v>
      </c>
    </row>
    <row r="130" spans="1:31" x14ac:dyDescent="0.25">
      <c r="A130" s="1" t="s">
        <v>271</v>
      </c>
      <c r="B130" s="1" t="s">
        <v>272</v>
      </c>
      <c r="C130" t="str">
        <f t="shared" si="40"/>
        <v>Г-образный 29Вт Yard H=6000</v>
      </c>
      <c r="D130" t="str">
        <f t="shared" si="42"/>
        <v>29Вт Yard H=6000</v>
      </c>
      <c r="E130" t="str">
        <f t="shared" si="31"/>
        <v>29Вт H=6000</v>
      </c>
      <c r="F130" t="str">
        <f t="shared" si="26"/>
        <v>29Вт H=6000</v>
      </c>
      <c r="G130" t="str">
        <f t="shared" si="32"/>
        <v>29Вт H=6000</v>
      </c>
      <c r="H130" t="str">
        <f t="shared" si="33"/>
        <v>29Вт</v>
      </c>
      <c r="I130" t="str">
        <f t="shared" si="39"/>
        <v>29Вт</v>
      </c>
      <c r="J130" t="str">
        <f t="shared" si="34"/>
        <v>29</v>
      </c>
      <c r="K130" t="str">
        <f t="shared" si="27"/>
        <v>29</v>
      </c>
      <c r="L130" t="str">
        <f t="shared" si="35"/>
        <v>P866669</v>
      </c>
      <c r="M130" t="str">
        <f>LOOKUP(,-SEARCH(" "&amp;Switches!$A$2:'Switches'!$A$1000&amp;" "," "&amp;TRIM(B130)&amp;" "),Switches!$A$2:'Switches'!$A$1000)</f>
        <v>Bell New</v>
      </c>
      <c r="N130" t="str">
        <f>IFERROR(LOOKUP(,-SEARCH(" "&amp;Switches!$B$2:'Switches'!$B$1000&amp;" "," "&amp;C130&amp;" "),Switches!$B$2:'Switches'!$B$1000), "")</f>
        <v>Г-образный</v>
      </c>
      <c r="O130" t="str">
        <f>LOOKUP(,-SEARCH(" "&amp;Switches!$C$2:'Switches'!$C$1000&amp;" "," "&amp;TRIM(B130)&amp;" "),Switches!$C$2:'Switches'!$C$1000)</f>
        <v>Yard</v>
      </c>
      <c r="P130" t="str">
        <f t="shared" si="43"/>
        <v>Yard.ies</v>
      </c>
      <c r="Q130" t="s">
        <v>726</v>
      </c>
      <c r="R130">
        <v>12</v>
      </c>
      <c r="S130" s="7" t="str">
        <f t="shared" si="36"/>
        <v>29</v>
      </c>
      <c r="T130">
        <f t="shared" si="55"/>
        <v>217</v>
      </c>
      <c r="U130">
        <f t="shared" si="45"/>
        <v>2604</v>
      </c>
      <c r="V130" t="str">
        <f>IF(ISTEXT(LOOKUP(,-SEARCH(" "&amp;Switches!$K$2:'Switches'!$K$60&amp;" "," "&amp;D130&amp;" "),Switches!$K$2:'Switches'!$K$60)), LOOKUP(,-SEARCH(" "&amp;Switches!$K$2:'Switches'!$K$60&amp;" "," "&amp;D130&amp;" "),Switches!$K$2:'Switches'!$K$60),"")</f>
        <v/>
      </c>
      <c r="W130" t="str">
        <f>IFERROR(LOOKUP(,-SEARCH(" "&amp;Switches!$L$2:'Switches'!$L$1000&amp;" "," "&amp;F130&amp;" "),Switches!$L$2:'Switches'!$L$1000),"")</f>
        <v>H=6000</v>
      </c>
      <c r="X130" t="str">
        <f>IFERROR(LOOKUP(,-SEARCH(" "&amp;Switches!$M$2:'Switches'!$M$1000&amp;" "," "&amp;M130&amp;" "),Switches!$M$2:'Switches'!$M$1000),"")</f>
        <v/>
      </c>
      <c r="Y130" t="str">
        <f>IFERROR(LOOKUP(,-SEARCH(" "&amp;Switches!$N$2:'Switches'!$N$1000&amp;" "," "&amp;D130&amp;" "),Switches!$N$2:'Switches'!$N$1000),"")</f>
        <v/>
      </c>
      <c r="Z130">
        <v>0.05</v>
      </c>
      <c r="AA130">
        <v>0.05</v>
      </c>
      <c r="AB130">
        <v>0.05</v>
      </c>
      <c r="AC130">
        <v>2</v>
      </c>
      <c r="AD130">
        <v>2</v>
      </c>
      <c r="AE130">
        <v>0</v>
      </c>
    </row>
    <row r="131" spans="1:31" x14ac:dyDescent="0.25">
      <c r="A131" s="1" t="s">
        <v>273</v>
      </c>
      <c r="B131" s="1" t="s">
        <v>274</v>
      </c>
      <c r="C131" t="str">
        <f t="shared" ref="C131:C140" si="56">TRIM(MID(B131,SEARCH(M131,B131)+LEN(M131)+1,500))</f>
        <v>Г-образный 58Вт Street H=3000</v>
      </c>
      <c r="D131" t="str">
        <f t="shared" si="42"/>
        <v>58Вт Street H=3000</v>
      </c>
      <c r="E131" t="str">
        <f t="shared" si="31"/>
        <v>58Вт H=3000</v>
      </c>
      <c r="F131" t="str">
        <f t="shared" ref="F131:F167" si="57">TRIM(REPLACE(E131,SEARCH(V131,E131),LEN(V131),""))</f>
        <v>58Вт H=3000</v>
      </c>
      <c r="G131" t="str">
        <f t="shared" ref="G131:G194" si="58">TRIM(REPLACE(F131,SEARCH(Y131,F131),LEN(Y131),""))</f>
        <v>58Вт H=3000</v>
      </c>
      <c r="H131" t="str">
        <f t="shared" ref="H131:H194" si="59">TRIM(REPLACE(G131,SEARCH(W131,G131),LEN(W131),""))</f>
        <v>58Вт</v>
      </c>
      <c r="I131" t="str">
        <f t="shared" si="39"/>
        <v>58Вт</v>
      </c>
      <c r="J131" t="str">
        <f t="shared" si="34"/>
        <v>58</v>
      </c>
      <c r="K131" t="str">
        <f t="shared" ref="K131:K140" si="60">IFERROR(2*REPLACE(J131,1,SEARCH("х",J131),""), J131)</f>
        <v>58</v>
      </c>
      <c r="L131" t="str">
        <f t="shared" si="35"/>
        <v>P866670</v>
      </c>
      <c r="M131" t="str">
        <f>LOOKUP(,-SEARCH(" "&amp;Switches!$A$2:'Switches'!$A$1000&amp;" "," "&amp;TRIM(B131)&amp;" "),Switches!$A$2:'Switches'!$A$1000)</f>
        <v>Bell New</v>
      </c>
      <c r="N131" t="str">
        <f>IFERROR(LOOKUP(,-SEARCH(" "&amp;Switches!$B$2:'Switches'!$B$1000&amp;" "," "&amp;C131&amp;" "),Switches!$B$2:'Switches'!$B$1000), "")</f>
        <v>Г-образный</v>
      </c>
      <c r="O131" t="str">
        <f>LOOKUP(,-SEARCH(" "&amp;Switches!$C$2:'Switches'!$C$1000&amp;" "," "&amp;TRIM(B131)&amp;" "),Switches!$C$2:'Switches'!$C$1000)</f>
        <v>Street</v>
      </c>
      <c r="P131" t="str">
        <f t="shared" si="43"/>
        <v>Street.ies</v>
      </c>
      <c r="Q131" t="s">
        <v>726</v>
      </c>
      <c r="R131">
        <v>24</v>
      </c>
      <c r="S131" s="7" t="str">
        <f t="shared" si="36"/>
        <v>58</v>
      </c>
      <c r="T131">
        <f t="shared" si="55"/>
        <v>217</v>
      </c>
      <c r="U131">
        <f t="shared" si="45"/>
        <v>5208</v>
      </c>
      <c r="V131" t="str">
        <f>IF(ISTEXT(LOOKUP(,-SEARCH(" "&amp;Switches!$K$2:'Switches'!$K$60&amp;" "," "&amp;D131&amp;" "),Switches!$K$2:'Switches'!$K$60)), LOOKUP(,-SEARCH(" "&amp;Switches!$K$2:'Switches'!$K$60&amp;" "," "&amp;D131&amp;" "),Switches!$K$2:'Switches'!$K$60),"")</f>
        <v/>
      </c>
      <c r="W131" t="str">
        <f>IFERROR(LOOKUP(,-SEARCH(" "&amp;Switches!$L$2:'Switches'!$L$1000&amp;" "," "&amp;F131&amp;" "),Switches!$L$2:'Switches'!$L$1000),"")</f>
        <v>H=3000</v>
      </c>
      <c r="X131" t="str">
        <f>IFERROR(LOOKUP(,-SEARCH(" "&amp;Switches!$M$2:'Switches'!$M$1000&amp;" "," "&amp;M131&amp;" "),Switches!$M$2:'Switches'!$M$1000),"")</f>
        <v/>
      </c>
      <c r="Y131" t="str">
        <f>IFERROR(LOOKUP(,-SEARCH(" "&amp;Switches!$N$2:'Switches'!$N$1000&amp;" "," "&amp;D131&amp;" "),Switches!$N$2:'Switches'!$N$1000),"")</f>
        <v/>
      </c>
      <c r="Z131">
        <v>0.05</v>
      </c>
      <c r="AA131">
        <v>0.05</v>
      </c>
      <c r="AB131">
        <v>0.05</v>
      </c>
      <c r="AC131">
        <v>2</v>
      </c>
      <c r="AD131">
        <v>2</v>
      </c>
      <c r="AE131">
        <v>0</v>
      </c>
    </row>
    <row r="132" spans="1:31" x14ac:dyDescent="0.25">
      <c r="A132" s="1" t="s">
        <v>275</v>
      </c>
      <c r="B132" s="1" t="s">
        <v>276</v>
      </c>
      <c r="C132" t="str">
        <f t="shared" si="56"/>
        <v>Г-образный 58Вт Road H=3000</v>
      </c>
      <c r="D132" t="str">
        <f t="shared" ref="D132:D140" si="61">TRIM(REPLACE(C132,SEARCH(N132,C132),LEN(N132),""))</f>
        <v>58Вт Road H=3000</v>
      </c>
      <c r="E132" t="str">
        <f t="shared" ref="E132:E140" si="62">TRIM(REPLACE(D132,SEARCH(O132,D132),LEN(O132),""))</f>
        <v>58Вт H=3000</v>
      </c>
      <c r="F132" t="str">
        <f t="shared" si="57"/>
        <v>58Вт H=3000</v>
      </c>
      <c r="G132" t="str">
        <f t="shared" si="58"/>
        <v>58Вт H=3000</v>
      </c>
      <c r="H132" t="str">
        <f t="shared" si="59"/>
        <v>58Вт</v>
      </c>
      <c r="I132" t="str">
        <f t="shared" si="39"/>
        <v>58Вт</v>
      </c>
      <c r="J132" t="str">
        <f t="shared" ref="J132:J168" si="63">IFERROR(REPLACE(I132,SEARCH("Вт",I132),2,""), I132)</f>
        <v>58</v>
      </c>
      <c r="K132" t="str">
        <f t="shared" si="60"/>
        <v>58</v>
      </c>
      <c r="L132" t="str">
        <f t="shared" ref="L132:L140" si="64">LEFT(A132,7)</f>
        <v>P866671</v>
      </c>
      <c r="M132" t="str">
        <f>LOOKUP(,-SEARCH(" "&amp;Switches!$A$2:'Switches'!$A$1000&amp;" "," "&amp;TRIM(B132)&amp;" "),Switches!$A$2:'Switches'!$A$1000)</f>
        <v>Bell New</v>
      </c>
      <c r="N132" t="str">
        <f>IFERROR(LOOKUP(,-SEARCH(" "&amp;Switches!$B$2:'Switches'!$B$1000&amp;" "," "&amp;C132&amp;" "),Switches!$B$2:'Switches'!$B$1000), "")</f>
        <v>Г-образный</v>
      </c>
      <c r="O132" t="str">
        <f>LOOKUP(,-SEARCH(" "&amp;Switches!$C$2:'Switches'!$C$1000&amp;" "," "&amp;TRIM(B132)&amp;" "),Switches!$C$2:'Switches'!$C$1000)</f>
        <v>Road</v>
      </c>
      <c r="P132" t="str">
        <f t="shared" si="43"/>
        <v>Road.ies</v>
      </c>
      <c r="Q132" t="s">
        <v>726</v>
      </c>
      <c r="R132">
        <v>24</v>
      </c>
      <c r="S132" s="7" t="str">
        <f t="shared" ref="S132:S168" si="65">K132</f>
        <v>58</v>
      </c>
      <c r="T132">
        <f t="shared" si="55"/>
        <v>217</v>
      </c>
      <c r="U132">
        <f t="shared" si="45"/>
        <v>5208</v>
      </c>
      <c r="V132" t="str">
        <f>IF(ISTEXT(LOOKUP(,-SEARCH(" "&amp;Switches!$K$2:'Switches'!$K$60&amp;" "," "&amp;D132&amp;" "),Switches!$K$2:'Switches'!$K$60)), LOOKUP(,-SEARCH(" "&amp;Switches!$K$2:'Switches'!$K$60&amp;" "," "&amp;D132&amp;" "),Switches!$K$2:'Switches'!$K$60),"")</f>
        <v/>
      </c>
      <c r="W132" t="str">
        <f>IFERROR(LOOKUP(,-SEARCH(" "&amp;Switches!$L$2:'Switches'!$L$1000&amp;" "," "&amp;F132&amp;" "),Switches!$L$2:'Switches'!$L$1000),"")</f>
        <v>H=3000</v>
      </c>
      <c r="X132" t="str">
        <f>IFERROR(LOOKUP(,-SEARCH(" "&amp;Switches!$M$2:'Switches'!$M$1000&amp;" "," "&amp;M132&amp;" "),Switches!$M$2:'Switches'!$M$1000),"")</f>
        <v/>
      </c>
      <c r="Y132" t="str">
        <f>IFERROR(LOOKUP(,-SEARCH(" "&amp;Switches!$N$2:'Switches'!$N$1000&amp;" "," "&amp;D132&amp;" "),Switches!$N$2:'Switches'!$N$1000),"")</f>
        <v/>
      </c>
      <c r="Z132">
        <v>0.05</v>
      </c>
      <c r="AA132">
        <v>0.05</v>
      </c>
      <c r="AB132">
        <v>0.05</v>
      </c>
      <c r="AC132">
        <v>2</v>
      </c>
      <c r="AD132">
        <v>2</v>
      </c>
      <c r="AE132">
        <v>0</v>
      </c>
    </row>
    <row r="133" spans="1:31" x14ac:dyDescent="0.25">
      <c r="A133" s="1" t="s">
        <v>277</v>
      </c>
      <c r="B133" s="1" t="s">
        <v>278</v>
      </c>
      <c r="C133" t="str">
        <f t="shared" si="56"/>
        <v>Г-образный 58Вт Yard H=3000</v>
      </c>
      <c r="D133" t="str">
        <f t="shared" si="61"/>
        <v>58Вт Yard H=3000</v>
      </c>
      <c r="E133" t="str">
        <f t="shared" si="62"/>
        <v>58Вт H=3000</v>
      </c>
      <c r="F133" t="str">
        <f t="shared" si="57"/>
        <v>58Вт H=3000</v>
      </c>
      <c r="G133" t="str">
        <f t="shared" si="58"/>
        <v>58Вт H=3000</v>
      </c>
      <c r="H133" t="str">
        <f t="shared" si="59"/>
        <v>58Вт</v>
      </c>
      <c r="I133" t="str">
        <f t="shared" si="39"/>
        <v>58Вт</v>
      </c>
      <c r="J133" t="str">
        <f t="shared" si="63"/>
        <v>58</v>
      </c>
      <c r="K133" t="str">
        <f t="shared" si="60"/>
        <v>58</v>
      </c>
      <c r="L133" t="str">
        <f t="shared" si="64"/>
        <v>P866672</v>
      </c>
      <c r="M133" t="str">
        <f>LOOKUP(,-SEARCH(" "&amp;Switches!$A$2:'Switches'!$A$1000&amp;" "," "&amp;TRIM(B133)&amp;" "),Switches!$A$2:'Switches'!$A$1000)</f>
        <v>Bell New</v>
      </c>
      <c r="N133" t="str">
        <f>IFERROR(LOOKUP(,-SEARCH(" "&amp;Switches!$B$2:'Switches'!$B$1000&amp;" "," "&amp;C133&amp;" "),Switches!$B$2:'Switches'!$B$1000), "")</f>
        <v>Г-образный</v>
      </c>
      <c r="O133" t="str">
        <f>LOOKUP(,-SEARCH(" "&amp;Switches!$C$2:'Switches'!$C$1000&amp;" "," "&amp;TRIM(B133)&amp;" "),Switches!$C$2:'Switches'!$C$1000)</f>
        <v>Yard</v>
      </c>
      <c r="P133" t="str">
        <f t="shared" si="43"/>
        <v>Yard.ies</v>
      </c>
      <c r="Q133" t="s">
        <v>726</v>
      </c>
      <c r="R133">
        <v>24</v>
      </c>
      <c r="S133" s="7" t="str">
        <f t="shared" si="65"/>
        <v>58</v>
      </c>
      <c r="T133">
        <f t="shared" si="55"/>
        <v>217</v>
      </c>
      <c r="U133">
        <f t="shared" si="45"/>
        <v>5208</v>
      </c>
      <c r="V133" t="str">
        <f>IF(ISTEXT(LOOKUP(,-SEARCH(" "&amp;Switches!$K$2:'Switches'!$K$60&amp;" "," "&amp;D133&amp;" "),Switches!$K$2:'Switches'!$K$60)), LOOKUP(,-SEARCH(" "&amp;Switches!$K$2:'Switches'!$K$60&amp;" "," "&amp;D133&amp;" "),Switches!$K$2:'Switches'!$K$60),"")</f>
        <v/>
      </c>
      <c r="W133" t="str">
        <f>IFERROR(LOOKUP(,-SEARCH(" "&amp;Switches!$L$2:'Switches'!$L$1000&amp;" "," "&amp;F133&amp;" "),Switches!$L$2:'Switches'!$L$1000),"")</f>
        <v>H=3000</v>
      </c>
      <c r="X133" t="str">
        <f>IFERROR(LOOKUP(,-SEARCH(" "&amp;Switches!$M$2:'Switches'!$M$1000&amp;" "," "&amp;M133&amp;" "),Switches!$M$2:'Switches'!$M$1000),"")</f>
        <v/>
      </c>
      <c r="Y133" t="str">
        <f>IFERROR(LOOKUP(,-SEARCH(" "&amp;Switches!$N$2:'Switches'!$N$1000&amp;" "," "&amp;D133&amp;" "),Switches!$N$2:'Switches'!$N$1000),"")</f>
        <v/>
      </c>
      <c r="Z133">
        <v>0.05</v>
      </c>
      <c r="AA133">
        <v>0.05</v>
      </c>
      <c r="AB133">
        <v>0.05</v>
      </c>
      <c r="AC133">
        <v>2</v>
      </c>
      <c r="AD133">
        <v>2</v>
      </c>
      <c r="AE133">
        <v>0</v>
      </c>
    </row>
    <row r="134" spans="1:31" x14ac:dyDescent="0.25">
      <c r="A134" s="1" t="s">
        <v>279</v>
      </c>
      <c r="B134" s="1" t="s">
        <v>280</v>
      </c>
      <c r="C134" t="str">
        <f t="shared" si="56"/>
        <v>Г-образный 58Вт Street H=4500</v>
      </c>
      <c r="D134" t="str">
        <f t="shared" si="61"/>
        <v>58Вт Street H=4500</v>
      </c>
      <c r="E134" t="str">
        <f t="shared" si="62"/>
        <v>58Вт H=4500</v>
      </c>
      <c r="F134" t="str">
        <f t="shared" si="57"/>
        <v>58Вт H=4500</v>
      </c>
      <c r="G134" t="str">
        <f t="shared" si="58"/>
        <v>58Вт H=4500</v>
      </c>
      <c r="H134" t="str">
        <f t="shared" si="59"/>
        <v>58Вт</v>
      </c>
      <c r="I134" t="str">
        <f t="shared" si="39"/>
        <v>58Вт</v>
      </c>
      <c r="J134" t="str">
        <f t="shared" si="63"/>
        <v>58</v>
      </c>
      <c r="K134" t="str">
        <f t="shared" si="60"/>
        <v>58</v>
      </c>
      <c r="L134" t="str">
        <f t="shared" si="64"/>
        <v>P866673</v>
      </c>
      <c r="M134" t="str">
        <f>LOOKUP(,-SEARCH(" "&amp;Switches!$A$2:'Switches'!$A$1000&amp;" "," "&amp;TRIM(B134)&amp;" "),Switches!$A$2:'Switches'!$A$1000)</f>
        <v>Bell New</v>
      </c>
      <c r="N134" t="str">
        <f>IFERROR(LOOKUP(,-SEARCH(" "&amp;Switches!$B$2:'Switches'!$B$1000&amp;" "," "&amp;C134&amp;" "),Switches!$B$2:'Switches'!$B$1000), "")</f>
        <v>Г-образный</v>
      </c>
      <c r="O134" t="str">
        <f>LOOKUP(,-SEARCH(" "&amp;Switches!$C$2:'Switches'!$C$1000&amp;" "," "&amp;TRIM(B134)&amp;" "),Switches!$C$2:'Switches'!$C$1000)</f>
        <v>Street</v>
      </c>
      <c r="P134" t="str">
        <f t="shared" ref="P134:P140" si="66">IF(ISNUMBER(SEARCH("RGBW",B134)), "RGBW-"&amp;O134&amp;"-"&amp;Q134&amp;".ies", O134&amp;".ies")</f>
        <v>Street.ies</v>
      </c>
      <c r="Q134" t="s">
        <v>726</v>
      </c>
      <c r="R134">
        <v>24</v>
      </c>
      <c r="S134" s="7" t="str">
        <f t="shared" si="65"/>
        <v>58</v>
      </c>
      <c r="T134">
        <f t="shared" si="55"/>
        <v>217</v>
      </c>
      <c r="U134">
        <f t="shared" si="45"/>
        <v>5208</v>
      </c>
      <c r="V134" t="str">
        <f>IF(ISTEXT(LOOKUP(,-SEARCH(" "&amp;Switches!$K$2:'Switches'!$K$60&amp;" "," "&amp;D134&amp;" "),Switches!$K$2:'Switches'!$K$60)), LOOKUP(,-SEARCH(" "&amp;Switches!$K$2:'Switches'!$K$60&amp;" "," "&amp;D134&amp;" "),Switches!$K$2:'Switches'!$K$60),"")</f>
        <v/>
      </c>
      <c r="W134" t="str">
        <f>IFERROR(LOOKUP(,-SEARCH(" "&amp;Switches!$L$2:'Switches'!$L$1000&amp;" "," "&amp;F134&amp;" "),Switches!$L$2:'Switches'!$L$1000),"")</f>
        <v>H=4500</v>
      </c>
      <c r="X134" t="str">
        <f>IFERROR(LOOKUP(,-SEARCH(" "&amp;Switches!$M$2:'Switches'!$M$1000&amp;" "," "&amp;M134&amp;" "),Switches!$M$2:'Switches'!$M$1000),"")</f>
        <v/>
      </c>
      <c r="Y134" t="str">
        <f>IFERROR(LOOKUP(,-SEARCH(" "&amp;Switches!$N$2:'Switches'!$N$1000&amp;" "," "&amp;D134&amp;" "),Switches!$N$2:'Switches'!$N$1000),"")</f>
        <v/>
      </c>
      <c r="Z134">
        <v>0.05</v>
      </c>
      <c r="AA134">
        <v>0.05</v>
      </c>
      <c r="AB134">
        <v>0.05</v>
      </c>
      <c r="AC134">
        <v>2</v>
      </c>
      <c r="AD134">
        <v>2</v>
      </c>
      <c r="AE134">
        <v>0</v>
      </c>
    </row>
    <row r="135" spans="1:31" x14ac:dyDescent="0.25">
      <c r="A135" s="1" t="s">
        <v>281</v>
      </c>
      <c r="B135" s="1" t="s">
        <v>282</v>
      </c>
      <c r="C135" t="str">
        <f t="shared" si="56"/>
        <v>Г-образный 58Вт Road H=4500</v>
      </c>
      <c r="D135" t="str">
        <f t="shared" si="61"/>
        <v>58Вт Road H=4500</v>
      </c>
      <c r="E135" t="str">
        <f t="shared" si="62"/>
        <v>58Вт H=4500</v>
      </c>
      <c r="F135" t="str">
        <f t="shared" si="57"/>
        <v>58Вт H=4500</v>
      </c>
      <c r="G135" t="str">
        <f t="shared" si="58"/>
        <v>58Вт H=4500</v>
      </c>
      <c r="H135" t="str">
        <f t="shared" si="59"/>
        <v>58Вт</v>
      </c>
      <c r="I135" t="str">
        <f t="shared" si="39"/>
        <v>58Вт</v>
      </c>
      <c r="J135" t="str">
        <f t="shared" si="63"/>
        <v>58</v>
      </c>
      <c r="K135" t="str">
        <f t="shared" si="60"/>
        <v>58</v>
      </c>
      <c r="L135" t="str">
        <f t="shared" si="64"/>
        <v>P866674</v>
      </c>
      <c r="M135" t="str">
        <f>LOOKUP(,-SEARCH(" "&amp;Switches!$A$2:'Switches'!$A$1000&amp;" "," "&amp;TRIM(B135)&amp;" "),Switches!$A$2:'Switches'!$A$1000)</f>
        <v>Bell New</v>
      </c>
      <c r="N135" t="str">
        <f>IFERROR(LOOKUP(,-SEARCH(" "&amp;Switches!$B$2:'Switches'!$B$1000&amp;" "," "&amp;C135&amp;" "),Switches!$B$2:'Switches'!$B$1000), "")</f>
        <v>Г-образный</v>
      </c>
      <c r="O135" t="str">
        <f>LOOKUP(,-SEARCH(" "&amp;Switches!$C$2:'Switches'!$C$1000&amp;" "," "&amp;TRIM(B135)&amp;" "),Switches!$C$2:'Switches'!$C$1000)</f>
        <v>Road</v>
      </c>
      <c r="P135" t="str">
        <f t="shared" si="66"/>
        <v>Road.ies</v>
      </c>
      <c r="Q135" t="s">
        <v>726</v>
      </c>
      <c r="R135">
        <v>24</v>
      </c>
      <c r="S135" s="7" t="str">
        <f t="shared" si="65"/>
        <v>58</v>
      </c>
      <c r="T135">
        <f t="shared" si="55"/>
        <v>217</v>
      </c>
      <c r="U135">
        <f t="shared" si="45"/>
        <v>5208</v>
      </c>
      <c r="V135" t="str">
        <f>IF(ISTEXT(LOOKUP(,-SEARCH(" "&amp;Switches!$K$2:'Switches'!$K$60&amp;" "," "&amp;D135&amp;" "),Switches!$K$2:'Switches'!$K$60)), LOOKUP(,-SEARCH(" "&amp;Switches!$K$2:'Switches'!$K$60&amp;" "," "&amp;D135&amp;" "),Switches!$K$2:'Switches'!$K$60),"")</f>
        <v/>
      </c>
      <c r="W135" t="str">
        <f>IFERROR(LOOKUP(,-SEARCH(" "&amp;Switches!$L$2:'Switches'!$L$1000&amp;" "," "&amp;F135&amp;" "),Switches!$L$2:'Switches'!$L$1000),"")</f>
        <v>H=4500</v>
      </c>
      <c r="X135" t="str">
        <f>IFERROR(LOOKUP(,-SEARCH(" "&amp;Switches!$M$2:'Switches'!$M$1000&amp;" "," "&amp;M135&amp;" "),Switches!$M$2:'Switches'!$M$1000),"")</f>
        <v/>
      </c>
      <c r="Y135" t="str">
        <f>IFERROR(LOOKUP(,-SEARCH(" "&amp;Switches!$N$2:'Switches'!$N$1000&amp;" "," "&amp;D135&amp;" "),Switches!$N$2:'Switches'!$N$1000),"")</f>
        <v/>
      </c>
      <c r="Z135">
        <v>0.05</v>
      </c>
      <c r="AA135">
        <v>0.05</v>
      </c>
      <c r="AB135">
        <v>0.05</v>
      </c>
      <c r="AC135">
        <v>2</v>
      </c>
      <c r="AD135">
        <v>2</v>
      </c>
      <c r="AE135">
        <v>0</v>
      </c>
    </row>
    <row r="136" spans="1:31" x14ac:dyDescent="0.25">
      <c r="A136" s="1" t="s">
        <v>283</v>
      </c>
      <c r="B136" s="1" t="s">
        <v>284</v>
      </c>
      <c r="C136" t="str">
        <f t="shared" si="56"/>
        <v>Г-образный 58Вт Yard H=4500</v>
      </c>
      <c r="D136" t="str">
        <f t="shared" si="61"/>
        <v>58Вт Yard H=4500</v>
      </c>
      <c r="E136" t="str">
        <f t="shared" si="62"/>
        <v>58Вт H=4500</v>
      </c>
      <c r="F136" t="str">
        <f t="shared" si="57"/>
        <v>58Вт H=4500</v>
      </c>
      <c r="G136" t="str">
        <f t="shared" si="58"/>
        <v>58Вт H=4500</v>
      </c>
      <c r="H136" t="str">
        <f t="shared" si="59"/>
        <v>58Вт</v>
      </c>
      <c r="I136" t="str">
        <f t="shared" si="39"/>
        <v>58Вт</v>
      </c>
      <c r="J136" t="str">
        <f t="shared" si="63"/>
        <v>58</v>
      </c>
      <c r="K136" t="str">
        <f t="shared" si="60"/>
        <v>58</v>
      </c>
      <c r="L136" t="str">
        <f t="shared" si="64"/>
        <v>P866675</v>
      </c>
      <c r="M136" t="str">
        <f>LOOKUP(,-SEARCH(" "&amp;Switches!$A$2:'Switches'!$A$1000&amp;" "," "&amp;TRIM(B136)&amp;" "),Switches!$A$2:'Switches'!$A$1000)</f>
        <v>Bell New</v>
      </c>
      <c r="N136" t="str">
        <f>IFERROR(LOOKUP(,-SEARCH(" "&amp;Switches!$B$2:'Switches'!$B$1000&amp;" "," "&amp;C136&amp;" "),Switches!$B$2:'Switches'!$B$1000), "")</f>
        <v>Г-образный</v>
      </c>
      <c r="O136" t="str">
        <f>LOOKUP(,-SEARCH(" "&amp;Switches!$C$2:'Switches'!$C$1000&amp;" "," "&amp;TRIM(B136)&amp;" "),Switches!$C$2:'Switches'!$C$1000)</f>
        <v>Yard</v>
      </c>
      <c r="P136" t="str">
        <f t="shared" si="66"/>
        <v>Yard.ies</v>
      </c>
      <c r="Q136" t="s">
        <v>726</v>
      </c>
      <c r="R136">
        <v>24</v>
      </c>
      <c r="S136" s="7" t="str">
        <f t="shared" si="65"/>
        <v>58</v>
      </c>
      <c r="T136">
        <f t="shared" si="55"/>
        <v>217</v>
      </c>
      <c r="U136">
        <f t="shared" si="45"/>
        <v>5208</v>
      </c>
      <c r="V136" t="str">
        <f>IF(ISTEXT(LOOKUP(,-SEARCH(" "&amp;Switches!$K$2:'Switches'!$K$60&amp;" "," "&amp;D136&amp;" "),Switches!$K$2:'Switches'!$K$60)), LOOKUP(,-SEARCH(" "&amp;Switches!$K$2:'Switches'!$K$60&amp;" "," "&amp;D136&amp;" "),Switches!$K$2:'Switches'!$K$60),"")</f>
        <v/>
      </c>
      <c r="W136" t="str">
        <f>IFERROR(LOOKUP(,-SEARCH(" "&amp;Switches!$L$2:'Switches'!$L$1000&amp;" "," "&amp;F136&amp;" "),Switches!$L$2:'Switches'!$L$1000),"")</f>
        <v>H=4500</v>
      </c>
      <c r="X136" t="str">
        <f>IFERROR(LOOKUP(,-SEARCH(" "&amp;Switches!$M$2:'Switches'!$M$1000&amp;" "," "&amp;M136&amp;" "),Switches!$M$2:'Switches'!$M$1000),"")</f>
        <v/>
      </c>
      <c r="Y136" t="str">
        <f>IFERROR(LOOKUP(,-SEARCH(" "&amp;Switches!$N$2:'Switches'!$N$1000&amp;" "," "&amp;D136&amp;" "),Switches!$N$2:'Switches'!$N$1000),"")</f>
        <v/>
      </c>
      <c r="Z136">
        <v>0.05</v>
      </c>
      <c r="AA136">
        <v>0.05</v>
      </c>
      <c r="AB136">
        <v>0.05</v>
      </c>
      <c r="AC136">
        <v>2</v>
      </c>
      <c r="AD136">
        <v>2</v>
      </c>
      <c r="AE136">
        <v>0</v>
      </c>
    </row>
    <row r="137" spans="1:31" x14ac:dyDescent="0.25">
      <c r="A137" s="1" t="s">
        <v>285</v>
      </c>
      <c r="B137" s="1" t="s">
        <v>286</v>
      </c>
      <c r="C137" t="str">
        <f t="shared" si="56"/>
        <v>Г-образный 58Вт Street H=6000</v>
      </c>
      <c r="D137" t="str">
        <f t="shared" si="61"/>
        <v>58Вт Street H=6000</v>
      </c>
      <c r="E137" t="str">
        <f t="shared" si="62"/>
        <v>58Вт H=6000</v>
      </c>
      <c r="F137" t="str">
        <f t="shared" si="57"/>
        <v>58Вт H=6000</v>
      </c>
      <c r="G137" t="str">
        <f t="shared" si="58"/>
        <v>58Вт H=6000</v>
      </c>
      <c r="H137" t="str">
        <f t="shared" si="59"/>
        <v>58Вт</v>
      </c>
      <c r="I137" t="str">
        <f t="shared" si="39"/>
        <v>58Вт</v>
      </c>
      <c r="J137" t="str">
        <f t="shared" si="63"/>
        <v>58</v>
      </c>
      <c r="K137" t="str">
        <f t="shared" si="60"/>
        <v>58</v>
      </c>
      <c r="L137" t="str">
        <f t="shared" si="64"/>
        <v>P866676</v>
      </c>
      <c r="M137" t="str">
        <f>LOOKUP(,-SEARCH(" "&amp;Switches!$A$2:'Switches'!$A$1000&amp;" "," "&amp;TRIM(B137)&amp;" "),Switches!$A$2:'Switches'!$A$1000)</f>
        <v>Bell New</v>
      </c>
      <c r="N137" t="str">
        <f>IFERROR(LOOKUP(,-SEARCH(" "&amp;Switches!$B$2:'Switches'!$B$1000&amp;" "," "&amp;C137&amp;" "),Switches!$B$2:'Switches'!$B$1000), "")</f>
        <v>Г-образный</v>
      </c>
      <c r="O137" t="str">
        <f>LOOKUP(,-SEARCH(" "&amp;Switches!$C$2:'Switches'!$C$1000&amp;" "," "&amp;TRIM(B137)&amp;" "),Switches!$C$2:'Switches'!$C$1000)</f>
        <v>Street</v>
      </c>
      <c r="P137" t="str">
        <f t="shared" si="66"/>
        <v>Street.ies</v>
      </c>
      <c r="Q137" t="s">
        <v>726</v>
      </c>
      <c r="R137">
        <v>24</v>
      </c>
      <c r="S137" s="7" t="str">
        <f t="shared" si="65"/>
        <v>58</v>
      </c>
      <c r="T137">
        <f t="shared" si="55"/>
        <v>217</v>
      </c>
      <c r="U137">
        <f t="shared" si="45"/>
        <v>5208</v>
      </c>
      <c r="V137" t="str">
        <f>IF(ISTEXT(LOOKUP(,-SEARCH(" "&amp;Switches!$K$2:'Switches'!$K$60&amp;" "," "&amp;D137&amp;" "),Switches!$K$2:'Switches'!$K$60)), LOOKUP(,-SEARCH(" "&amp;Switches!$K$2:'Switches'!$K$60&amp;" "," "&amp;D137&amp;" "),Switches!$K$2:'Switches'!$K$60),"")</f>
        <v/>
      </c>
      <c r="W137" t="str">
        <f>IFERROR(LOOKUP(,-SEARCH(" "&amp;Switches!$L$2:'Switches'!$L$1000&amp;" "," "&amp;F137&amp;" "),Switches!$L$2:'Switches'!$L$1000),"")</f>
        <v>H=6000</v>
      </c>
      <c r="X137" t="str">
        <f>IFERROR(LOOKUP(,-SEARCH(" "&amp;Switches!$M$2:'Switches'!$M$1000&amp;" "," "&amp;M137&amp;" "),Switches!$M$2:'Switches'!$M$1000),"")</f>
        <v/>
      </c>
      <c r="Y137" t="str">
        <f>IFERROR(LOOKUP(,-SEARCH(" "&amp;Switches!$N$2:'Switches'!$N$1000&amp;" "," "&amp;D137&amp;" "),Switches!$N$2:'Switches'!$N$1000),"")</f>
        <v/>
      </c>
      <c r="Z137">
        <v>0.05</v>
      </c>
      <c r="AA137">
        <v>0.05</v>
      </c>
      <c r="AB137">
        <v>0.05</v>
      </c>
      <c r="AC137">
        <v>2</v>
      </c>
      <c r="AD137">
        <v>2</v>
      </c>
      <c r="AE137">
        <v>0</v>
      </c>
    </row>
    <row r="138" spans="1:31" x14ac:dyDescent="0.25">
      <c r="A138" s="1" t="s">
        <v>287</v>
      </c>
      <c r="B138" s="1" t="s">
        <v>288</v>
      </c>
      <c r="C138" t="str">
        <f t="shared" si="56"/>
        <v>Г-образный 58Вт Road H=6000</v>
      </c>
      <c r="D138" t="str">
        <f t="shared" si="61"/>
        <v>58Вт Road H=6000</v>
      </c>
      <c r="E138" t="str">
        <f t="shared" si="62"/>
        <v>58Вт H=6000</v>
      </c>
      <c r="F138" t="str">
        <f t="shared" si="57"/>
        <v>58Вт H=6000</v>
      </c>
      <c r="G138" t="str">
        <f t="shared" si="58"/>
        <v>58Вт H=6000</v>
      </c>
      <c r="H138" t="str">
        <f t="shared" si="59"/>
        <v>58Вт</v>
      </c>
      <c r="I138" t="str">
        <f t="shared" si="39"/>
        <v>58Вт</v>
      </c>
      <c r="J138" t="str">
        <f t="shared" si="63"/>
        <v>58</v>
      </c>
      <c r="K138" t="str">
        <f t="shared" si="60"/>
        <v>58</v>
      </c>
      <c r="L138" t="str">
        <f t="shared" si="64"/>
        <v>P866677</v>
      </c>
      <c r="M138" t="str">
        <f>LOOKUP(,-SEARCH(" "&amp;Switches!$A$2:'Switches'!$A$1000&amp;" "," "&amp;TRIM(B138)&amp;" "),Switches!$A$2:'Switches'!$A$1000)</f>
        <v>Bell New</v>
      </c>
      <c r="N138" t="str">
        <f>IFERROR(LOOKUP(,-SEARCH(" "&amp;Switches!$B$2:'Switches'!$B$1000&amp;" "," "&amp;C138&amp;" "),Switches!$B$2:'Switches'!$B$1000), "")</f>
        <v>Г-образный</v>
      </c>
      <c r="O138" t="str">
        <f>LOOKUP(,-SEARCH(" "&amp;Switches!$C$2:'Switches'!$C$1000&amp;" "," "&amp;TRIM(B138)&amp;" "),Switches!$C$2:'Switches'!$C$1000)</f>
        <v>Road</v>
      </c>
      <c r="P138" t="str">
        <f t="shared" si="66"/>
        <v>Road.ies</v>
      </c>
      <c r="Q138" t="s">
        <v>726</v>
      </c>
      <c r="R138">
        <v>24</v>
      </c>
      <c r="S138" s="7" t="str">
        <f t="shared" si="65"/>
        <v>58</v>
      </c>
      <c r="T138">
        <f t="shared" si="55"/>
        <v>217</v>
      </c>
      <c r="U138">
        <f t="shared" si="45"/>
        <v>5208</v>
      </c>
      <c r="V138" t="str">
        <f>IF(ISTEXT(LOOKUP(,-SEARCH(" "&amp;Switches!$K$2:'Switches'!$K$60&amp;" "," "&amp;D138&amp;" "),Switches!$K$2:'Switches'!$K$60)), LOOKUP(,-SEARCH(" "&amp;Switches!$K$2:'Switches'!$K$60&amp;" "," "&amp;D138&amp;" "),Switches!$K$2:'Switches'!$K$60),"")</f>
        <v/>
      </c>
      <c r="W138" t="str">
        <f>IFERROR(LOOKUP(,-SEARCH(" "&amp;Switches!$L$2:'Switches'!$L$1000&amp;" "," "&amp;F138&amp;" "),Switches!$L$2:'Switches'!$L$1000),"")</f>
        <v>H=6000</v>
      </c>
      <c r="X138" t="str">
        <f>IFERROR(LOOKUP(,-SEARCH(" "&amp;Switches!$M$2:'Switches'!$M$1000&amp;" "," "&amp;M138&amp;" "),Switches!$M$2:'Switches'!$M$1000),"")</f>
        <v/>
      </c>
      <c r="Y138" t="str">
        <f>IFERROR(LOOKUP(,-SEARCH(" "&amp;Switches!$N$2:'Switches'!$N$1000&amp;" "," "&amp;D138&amp;" "),Switches!$N$2:'Switches'!$N$1000),"")</f>
        <v/>
      </c>
      <c r="Z138">
        <v>0.05</v>
      </c>
      <c r="AA138">
        <v>0.05</v>
      </c>
      <c r="AB138">
        <v>0.05</v>
      </c>
      <c r="AC138">
        <v>2</v>
      </c>
      <c r="AD138">
        <v>2</v>
      </c>
      <c r="AE138">
        <v>0</v>
      </c>
    </row>
    <row r="139" spans="1:31" x14ac:dyDescent="0.25">
      <c r="A139" s="1" t="s">
        <v>289</v>
      </c>
      <c r="B139" s="1" t="s">
        <v>290</v>
      </c>
      <c r="C139" t="str">
        <f t="shared" si="56"/>
        <v>Г-образный 58Вт Yard H=6000</v>
      </c>
      <c r="D139" t="str">
        <f t="shared" si="61"/>
        <v>58Вт Yard H=6000</v>
      </c>
      <c r="E139" t="str">
        <f t="shared" si="62"/>
        <v>58Вт H=6000</v>
      </c>
      <c r="F139" t="str">
        <f t="shared" si="57"/>
        <v>58Вт H=6000</v>
      </c>
      <c r="G139" t="str">
        <f t="shared" si="58"/>
        <v>58Вт H=6000</v>
      </c>
      <c r="H139" t="str">
        <f t="shared" si="59"/>
        <v>58Вт</v>
      </c>
      <c r="I139" t="str">
        <f t="shared" si="39"/>
        <v>58Вт</v>
      </c>
      <c r="J139" t="str">
        <f t="shared" si="63"/>
        <v>58</v>
      </c>
      <c r="K139" t="str">
        <f t="shared" si="60"/>
        <v>58</v>
      </c>
      <c r="L139" t="str">
        <f t="shared" si="64"/>
        <v>P866678</v>
      </c>
      <c r="M139" t="str">
        <f>LOOKUP(,-SEARCH(" "&amp;Switches!$A$2:'Switches'!$A$1000&amp;" "," "&amp;TRIM(B139)&amp;" "),Switches!$A$2:'Switches'!$A$1000)</f>
        <v>Bell New</v>
      </c>
      <c r="N139" t="str">
        <f>IFERROR(LOOKUP(,-SEARCH(" "&amp;Switches!$B$2:'Switches'!$B$1000&amp;" "," "&amp;C139&amp;" "),Switches!$B$2:'Switches'!$B$1000), "")</f>
        <v>Г-образный</v>
      </c>
      <c r="O139" t="str">
        <f>LOOKUP(,-SEARCH(" "&amp;Switches!$C$2:'Switches'!$C$1000&amp;" "," "&amp;TRIM(B139)&amp;" "),Switches!$C$2:'Switches'!$C$1000)</f>
        <v>Yard</v>
      </c>
      <c r="P139" t="str">
        <f t="shared" si="66"/>
        <v>Yard.ies</v>
      </c>
      <c r="Q139" t="s">
        <v>726</v>
      </c>
      <c r="R139">
        <v>24</v>
      </c>
      <c r="S139" s="7" t="str">
        <f t="shared" si="65"/>
        <v>58</v>
      </c>
      <c r="T139">
        <f t="shared" si="55"/>
        <v>217</v>
      </c>
      <c r="U139">
        <f t="shared" si="45"/>
        <v>5208</v>
      </c>
      <c r="V139" t="str">
        <f>IF(ISTEXT(LOOKUP(,-SEARCH(" "&amp;Switches!$K$2:'Switches'!$K$60&amp;" "," "&amp;D139&amp;" "),Switches!$K$2:'Switches'!$K$60)), LOOKUP(,-SEARCH(" "&amp;Switches!$K$2:'Switches'!$K$60&amp;" "," "&amp;D139&amp;" "),Switches!$K$2:'Switches'!$K$60),"")</f>
        <v/>
      </c>
      <c r="W139" t="str">
        <f>IFERROR(LOOKUP(,-SEARCH(" "&amp;Switches!$L$2:'Switches'!$L$1000&amp;" "," "&amp;F139&amp;" "),Switches!$L$2:'Switches'!$L$1000),"")</f>
        <v>H=6000</v>
      </c>
      <c r="X139" t="str">
        <f>IFERROR(LOOKUP(,-SEARCH(" "&amp;Switches!$M$2:'Switches'!$M$1000&amp;" "," "&amp;M139&amp;" "),Switches!$M$2:'Switches'!$M$1000),"")</f>
        <v/>
      </c>
      <c r="Y139" t="str">
        <f>IFERROR(LOOKUP(,-SEARCH(" "&amp;Switches!$N$2:'Switches'!$N$1000&amp;" "," "&amp;D139&amp;" "),Switches!$N$2:'Switches'!$N$1000),"")</f>
        <v/>
      </c>
      <c r="Z139">
        <v>0.05</v>
      </c>
      <c r="AA139">
        <v>0.05</v>
      </c>
      <c r="AB139">
        <v>0.05</v>
      </c>
      <c r="AC139">
        <v>2</v>
      </c>
      <c r="AD139">
        <v>2</v>
      </c>
      <c r="AE139">
        <v>0</v>
      </c>
    </row>
    <row r="140" spans="1:31" x14ac:dyDescent="0.25">
      <c r="A140" s="1" t="s">
        <v>291</v>
      </c>
      <c r="B140" s="1" t="s">
        <v>292</v>
      </c>
      <c r="C140" t="str">
        <f t="shared" si="56"/>
        <v>Г-образный 29Вт Road H=6000</v>
      </c>
      <c r="D140" t="str">
        <f t="shared" si="61"/>
        <v>29Вт Road H=6000</v>
      </c>
      <c r="E140" t="str">
        <f t="shared" si="62"/>
        <v>29Вт H=6000</v>
      </c>
      <c r="F140" t="str">
        <f t="shared" si="57"/>
        <v>29Вт H=6000</v>
      </c>
      <c r="G140" t="str">
        <f t="shared" si="58"/>
        <v>29Вт H=6000</v>
      </c>
      <c r="H140" t="str">
        <f t="shared" si="59"/>
        <v>29Вт</v>
      </c>
      <c r="I140" t="str">
        <f t="shared" si="39"/>
        <v>29Вт</v>
      </c>
      <c r="J140" t="str">
        <f t="shared" si="63"/>
        <v>29</v>
      </c>
      <c r="K140" t="str">
        <f t="shared" si="60"/>
        <v>29</v>
      </c>
      <c r="L140" t="str">
        <f t="shared" si="64"/>
        <v>P867989</v>
      </c>
      <c r="M140" t="str">
        <f>LOOKUP(,-SEARCH(" "&amp;Switches!$A$2:'Switches'!$A$1000&amp;" "," "&amp;TRIM(B140)&amp;" "),Switches!$A$2:'Switches'!$A$1000)</f>
        <v>Bell New</v>
      </c>
      <c r="N140" t="str">
        <f>IFERROR(LOOKUP(,-SEARCH(" "&amp;Switches!$B$2:'Switches'!$B$1000&amp;" "," "&amp;C140&amp;" "),Switches!$B$2:'Switches'!$B$1000), "")</f>
        <v>Г-образный</v>
      </c>
      <c r="O140" t="str">
        <f>LOOKUP(,-SEARCH(" "&amp;Switches!$C$2:'Switches'!$C$1000&amp;" "," "&amp;TRIM(B140)&amp;" "),Switches!$C$2:'Switches'!$C$1000)</f>
        <v>Road</v>
      </c>
      <c r="P140" t="str">
        <f t="shared" si="66"/>
        <v>Road.ies</v>
      </c>
      <c r="Q140" t="s">
        <v>726</v>
      </c>
      <c r="R140">
        <v>12</v>
      </c>
      <c r="S140" s="7" t="str">
        <f t="shared" si="65"/>
        <v>29</v>
      </c>
      <c r="T140">
        <f t="shared" si="55"/>
        <v>217</v>
      </c>
      <c r="U140">
        <f t="shared" si="45"/>
        <v>2604</v>
      </c>
      <c r="V140" t="str">
        <f>IF(ISTEXT(LOOKUP(,-SEARCH(" "&amp;Switches!$K$2:'Switches'!$K$60&amp;" "," "&amp;D140&amp;" "),Switches!$K$2:'Switches'!$K$60)), LOOKUP(,-SEARCH(" "&amp;Switches!$K$2:'Switches'!$K$60&amp;" "," "&amp;D140&amp;" "),Switches!$K$2:'Switches'!$K$60),"")</f>
        <v/>
      </c>
      <c r="W140" t="str">
        <f>IFERROR(LOOKUP(,-SEARCH(" "&amp;Switches!$L$2:'Switches'!$L$1000&amp;" "," "&amp;F140&amp;" "),Switches!$L$2:'Switches'!$L$1000),"")</f>
        <v>H=6000</v>
      </c>
      <c r="X140" t="str">
        <f>IFERROR(LOOKUP(,-SEARCH(" "&amp;Switches!$M$2:'Switches'!$M$1000&amp;" "," "&amp;M140&amp;" "),Switches!$M$2:'Switches'!$M$1000),"")</f>
        <v/>
      </c>
      <c r="Y140" t="str">
        <f>IFERROR(LOOKUP(,-SEARCH(" "&amp;Switches!$N$2:'Switches'!$N$1000&amp;" "," "&amp;D140&amp;" "),Switches!$N$2:'Switches'!$N$1000),"")</f>
        <v/>
      </c>
      <c r="Z140">
        <v>0.05</v>
      </c>
      <c r="AA140">
        <v>0.05</v>
      </c>
      <c r="AB140">
        <v>0.05</v>
      </c>
      <c r="AC140">
        <v>2</v>
      </c>
      <c r="AD140">
        <v>2</v>
      </c>
      <c r="AE140">
        <v>0</v>
      </c>
    </row>
    <row r="141" spans="1:31" x14ac:dyDescent="0.25">
      <c r="A141" s="1" t="s">
        <v>299</v>
      </c>
      <c r="B141" s="1" t="s">
        <v>300</v>
      </c>
      <c r="C141" t="str">
        <f t="shared" ref="C141:C204" si="67">TRIM(MID(B141,SEARCH(M141,B141)+LEN(M141)+1,500))</f>
        <v>60W SuperSpot</v>
      </c>
      <c r="D141" t="str">
        <f t="shared" ref="D141:D204" si="68">TRIM(REPLACE(C141,SEARCH(N141,C141),LEN(N141),""))</f>
        <v>60W SuperSpot</v>
      </c>
      <c r="E141" t="str">
        <f t="shared" ref="E141:E204" si="69">TRIM(REPLACE(D141,SEARCH(O141,D141),LEN(O141),""))</f>
        <v>60W</v>
      </c>
      <c r="F141" t="str">
        <f t="shared" si="57"/>
        <v>60W</v>
      </c>
      <c r="G141" t="str">
        <f t="shared" si="58"/>
        <v>60W</v>
      </c>
      <c r="H141" t="str">
        <f t="shared" si="59"/>
        <v>60W</v>
      </c>
      <c r="I141" t="str">
        <f t="shared" ref="I141:I184" si="70">IFERROR(REPLACE(H141,SEARCH("W",H141),1,"Вт"), H141)</f>
        <v>60Вт</v>
      </c>
      <c r="J141" t="str">
        <f t="shared" si="63"/>
        <v>60</v>
      </c>
      <c r="K141" t="str">
        <f t="shared" ref="K141:K178" si="71">IFERROR(2*REPLACE(J141,1,SEARCH("х",J141),""), J141)</f>
        <v>60</v>
      </c>
      <c r="L141" t="str">
        <f t="shared" ref="L141:L204" si="72">LEFT(A141,7)</f>
        <v>P865354</v>
      </c>
      <c r="M141" t="str">
        <f>LOOKUP(,-SEARCH(" "&amp;Switches!$A$2:'Switches'!$A$1000&amp;" "," "&amp;TRIM(B141)&amp;" "),Switches!$A$2:'Switches'!$A$1000)</f>
        <v>Aveplane</v>
      </c>
      <c r="N141" t="str">
        <f>IFERROR(LOOKUP(,-SEARCH(" "&amp;Switches!$B$2:'Switches'!$B$1000&amp;" "," "&amp;C141&amp;" "),Switches!$B$2:'Switches'!$B$1000), "")</f>
        <v/>
      </c>
      <c r="O141" t="str">
        <f>LOOKUP(,-SEARCH(" "&amp;Switches!$C$2:'Switches'!$C$1000&amp;" "," "&amp;TRIM(B141)&amp;" "),Switches!$C$2:'Switches'!$C$1000)</f>
        <v>SuperSpot</v>
      </c>
      <c r="P141" t="str">
        <f t="shared" ref="P141:P204" si="73">IF(ISNUMBER(SEARCH("RGBW",B141)), "RGBW-"&amp;O141&amp;"-"&amp;Q141&amp;".ies", O141&amp;".ies")</f>
        <v>SuperSpot.ies</v>
      </c>
      <c r="Q141" t="s">
        <v>726</v>
      </c>
      <c r="R141">
        <v>24</v>
      </c>
      <c r="S141" s="7" t="str">
        <f t="shared" si="65"/>
        <v>60</v>
      </c>
      <c r="T141">
        <v>217</v>
      </c>
      <c r="U141">
        <f t="shared" ref="U141:U203" si="74">R141*T141</f>
        <v>5208</v>
      </c>
      <c r="V141" t="str">
        <f>IF(ISTEXT(LOOKUP(,-SEARCH(" "&amp;Switches!$K$2:'Switches'!$K$60&amp;" "," "&amp;D141&amp;" "),Switches!$K$2:'Switches'!$K$60)), LOOKUP(,-SEARCH(" "&amp;Switches!$K$2:'Switches'!$K$60&amp;" "," "&amp;D141&amp;" "),Switches!$K$2:'Switches'!$K$60),"")</f>
        <v/>
      </c>
      <c r="W141" t="str">
        <f>IFERROR(LOOKUP(,-SEARCH(" "&amp;Switches!$L$2:'Switches'!$L$1000&amp;" "," "&amp;F141&amp;" "),Switches!$L$2:'Switches'!$L$1000),"")</f>
        <v/>
      </c>
      <c r="X141" t="str">
        <f>IFERROR(LOOKUP(,-SEARCH(" "&amp;Switches!$M$2:'Switches'!$M$1000&amp;" "," "&amp;M141&amp;" "),Switches!$M$2:'Switches'!$M$1000),"")</f>
        <v/>
      </c>
      <c r="Y141" t="str">
        <f>IFERROR(LOOKUP(,-SEARCH(" "&amp;Switches!$N$2:'Switches'!$N$1000&amp;" "," "&amp;D141&amp;" "),Switches!$N$2:'Switches'!$N$1000),"")</f>
        <v/>
      </c>
      <c r="Z141">
        <v>0.05</v>
      </c>
      <c r="AA141">
        <v>0.05</v>
      </c>
      <c r="AB141">
        <v>0.05</v>
      </c>
      <c r="AC141">
        <v>2</v>
      </c>
      <c r="AD141">
        <v>2</v>
      </c>
      <c r="AE141">
        <v>0</v>
      </c>
    </row>
    <row r="142" spans="1:31" x14ac:dyDescent="0.25">
      <c r="A142" s="1" t="s">
        <v>301</v>
      </c>
      <c r="B142" s="1" t="s">
        <v>302</v>
      </c>
      <c r="C142" t="str">
        <f t="shared" si="67"/>
        <v>60W Spot</v>
      </c>
      <c r="D142" t="str">
        <f t="shared" si="68"/>
        <v>60W Spot</v>
      </c>
      <c r="E142" t="str">
        <f t="shared" si="69"/>
        <v>60W</v>
      </c>
      <c r="F142" t="str">
        <f t="shared" si="57"/>
        <v>60W</v>
      </c>
      <c r="G142" t="str">
        <f t="shared" si="58"/>
        <v>60W</v>
      </c>
      <c r="H142" t="str">
        <f t="shared" si="59"/>
        <v>60W</v>
      </c>
      <c r="I142" t="str">
        <f t="shared" si="70"/>
        <v>60Вт</v>
      </c>
      <c r="J142" t="str">
        <f t="shared" si="63"/>
        <v>60</v>
      </c>
      <c r="K142" t="str">
        <f t="shared" si="71"/>
        <v>60</v>
      </c>
      <c r="L142" t="str">
        <f t="shared" si="72"/>
        <v>P865355</v>
      </c>
      <c r="M142" t="str">
        <f>LOOKUP(,-SEARCH(" "&amp;Switches!$A$2:'Switches'!$A$1000&amp;" "," "&amp;TRIM(B142)&amp;" "),Switches!$A$2:'Switches'!$A$1000)</f>
        <v>Aveplane</v>
      </c>
      <c r="N142" t="str">
        <f>IFERROR(LOOKUP(,-SEARCH(" "&amp;Switches!$B$2:'Switches'!$B$1000&amp;" "," "&amp;C142&amp;" "),Switches!$B$2:'Switches'!$B$1000), "")</f>
        <v/>
      </c>
      <c r="O142" t="str">
        <f>LOOKUP(,-SEARCH(" "&amp;Switches!$C$2:'Switches'!$C$1000&amp;" "," "&amp;TRIM(B142)&amp;" "),Switches!$C$2:'Switches'!$C$1000)</f>
        <v>Spot</v>
      </c>
      <c r="P142" t="str">
        <f t="shared" si="73"/>
        <v>Spot.ies</v>
      </c>
      <c r="Q142" t="s">
        <v>726</v>
      </c>
      <c r="R142">
        <v>24</v>
      </c>
      <c r="S142" s="7" t="str">
        <f t="shared" si="65"/>
        <v>60</v>
      </c>
      <c r="T142">
        <v>217</v>
      </c>
      <c r="U142">
        <f t="shared" si="74"/>
        <v>5208</v>
      </c>
      <c r="V142" t="str">
        <f>IF(ISTEXT(LOOKUP(,-SEARCH(" "&amp;Switches!$K$2:'Switches'!$K$60&amp;" "," "&amp;D142&amp;" "),Switches!$K$2:'Switches'!$K$60)), LOOKUP(,-SEARCH(" "&amp;Switches!$K$2:'Switches'!$K$60&amp;" "," "&amp;D142&amp;" "),Switches!$K$2:'Switches'!$K$60),"")</f>
        <v/>
      </c>
      <c r="W142" t="str">
        <f>IFERROR(LOOKUP(,-SEARCH(" "&amp;Switches!$L$2:'Switches'!$L$1000&amp;" "," "&amp;F142&amp;" "),Switches!$L$2:'Switches'!$L$1000),"")</f>
        <v/>
      </c>
      <c r="X142" t="str">
        <f>IFERROR(LOOKUP(,-SEARCH(" "&amp;Switches!$M$2:'Switches'!$M$1000&amp;" "," "&amp;M142&amp;" "),Switches!$M$2:'Switches'!$M$1000),"")</f>
        <v/>
      </c>
      <c r="Y142" t="str">
        <f>IFERROR(LOOKUP(,-SEARCH(" "&amp;Switches!$N$2:'Switches'!$N$1000&amp;" "," "&amp;D142&amp;" "),Switches!$N$2:'Switches'!$N$1000),"")</f>
        <v/>
      </c>
      <c r="Z142">
        <v>0.05</v>
      </c>
      <c r="AA142">
        <v>0.05</v>
      </c>
      <c r="AB142">
        <v>0.05</v>
      </c>
      <c r="AC142">
        <v>2</v>
      </c>
      <c r="AD142">
        <v>2</v>
      </c>
      <c r="AE142">
        <v>0</v>
      </c>
    </row>
    <row r="143" spans="1:31" x14ac:dyDescent="0.25">
      <c r="A143" s="1" t="s">
        <v>303</v>
      </c>
      <c r="B143" s="1" t="s">
        <v>304</v>
      </c>
      <c r="C143" t="str">
        <f t="shared" si="67"/>
        <v>60W Medium</v>
      </c>
      <c r="D143" t="str">
        <f t="shared" si="68"/>
        <v>60W Medium</v>
      </c>
      <c r="E143" t="str">
        <f t="shared" si="69"/>
        <v>60W</v>
      </c>
      <c r="F143" t="str">
        <f t="shared" si="57"/>
        <v>60W</v>
      </c>
      <c r="G143" t="str">
        <f t="shared" si="58"/>
        <v>60W</v>
      </c>
      <c r="H143" t="str">
        <f t="shared" si="59"/>
        <v>60W</v>
      </c>
      <c r="I143" t="str">
        <f t="shared" si="70"/>
        <v>60Вт</v>
      </c>
      <c r="J143" t="str">
        <f t="shared" si="63"/>
        <v>60</v>
      </c>
      <c r="K143" t="str">
        <f t="shared" si="71"/>
        <v>60</v>
      </c>
      <c r="L143" t="str">
        <f t="shared" si="72"/>
        <v>P865356</v>
      </c>
      <c r="M143" t="str">
        <f>LOOKUP(,-SEARCH(" "&amp;Switches!$A$2:'Switches'!$A$1000&amp;" "," "&amp;TRIM(B143)&amp;" "),Switches!$A$2:'Switches'!$A$1000)</f>
        <v>Aveplane</v>
      </c>
      <c r="N143" t="str">
        <f>IFERROR(LOOKUP(,-SEARCH(" "&amp;Switches!$B$2:'Switches'!$B$1000&amp;" "," "&amp;C143&amp;" "),Switches!$B$2:'Switches'!$B$1000), "")</f>
        <v/>
      </c>
      <c r="O143" t="str">
        <f>LOOKUP(,-SEARCH(" "&amp;Switches!$C$2:'Switches'!$C$1000&amp;" "," "&amp;TRIM(B143)&amp;" "),Switches!$C$2:'Switches'!$C$1000)</f>
        <v>Medium</v>
      </c>
      <c r="P143" t="str">
        <f t="shared" si="73"/>
        <v>Medium.ies</v>
      </c>
      <c r="Q143" t="s">
        <v>726</v>
      </c>
      <c r="R143">
        <v>24</v>
      </c>
      <c r="S143" s="7" t="str">
        <f t="shared" si="65"/>
        <v>60</v>
      </c>
      <c r="T143">
        <v>217</v>
      </c>
      <c r="U143">
        <f t="shared" si="74"/>
        <v>5208</v>
      </c>
      <c r="V143" t="str">
        <f>IF(ISTEXT(LOOKUP(,-SEARCH(" "&amp;Switches!$K$2:'Switches'!$K$60&amp;" "," "&amp;D143&amp;" "),Switches!$K$2:'Switches'!$K$60)), LOOKUP(,-SEARCH(" "&amp;Switches!$K$2:'Switches'!$K$60&amp;" "," "&amp;D143&amp;" "),Switches!$K$2:'Switches'!$K$60),"")</f>
        <v/>
      </c>
      <c r="W143" t="str">
        <f>IFERROR(LOOKUP(,-SEARCH(" "&amp;Switches!$L$2:'Switches'!$L$1000&amp;" "," "&amp;F143&amp;" "),Switches!$L$2:'Switches'!$L$1000),"")</f>
        <v/>
      </c>
      <c r="X143" t="str">
        <f>IFERROR(LOOKUP(,-SEARCH(" "&amp;Switches!$M$2:'Switches'!$M$1000&amp;" "," "&amp;M143&amp;" "),Switches!$M$2:'Switches'!$M$1000),"")</f>
        <v/>
      </c>
      <c r="Y143" t="str">
        <f>IFERROR(LOOKUP(,-SEARCH(" "&amp;Switches!$N$2:'Switches'!$N$1000&amp;" "," "&amp;D143&amp;" "),Switches!$N$2:'Switches'!$N$1000),"")</f>
        <v/>
      </c>
      <c r="Z143">
        <v>0.05</v>
      </c>
      <c r="AA143">
        <v>0.05</v>
      </c>
      <c r="AB143">
        <v>0.05</v>
      </c>
      <c r="AC143">
        <v>2</v>
      </c>
      <c r="AD143">
        <v>2</v>
      </c>
      <c r="AE143">
        <v>0</v>
      </c>
    </row>
    <row r="144" spans="1:31" x14ac:dyDescent="0.25">
      <c r="A144" s="1" t="s">
        <v>305</v>
      </c>
      <c r="B144" s="1" t="s">
        <v>306</v>
      </c>
      <c r="C144" t="str">
        <f t="shared" si="67"/>
        <v>60W Flood</v>
      </c>
      <c r="D144" t="str">
        <f t="shared" si="68"/>
        <v>60W Flood</v>
      </c>
      <c r="E144" t="str">
        <f t="shared" si="69"/>
        <v>60W</v>
      </c>
      <c r="F144" t="str">
        <f t="shared" si="57"/>
        <v>60W</v>
      </c>
      <c r="G144" t="str">
        <f t="shared" si="58"/>
        <v>60W</v>
      </c>
      <c r="H144" t="str">
        <f t="shared" si="59"/>
        <v>60W</v>
      </c>
      <c r="I144" t="str">
        <f t="shared" si="70"/>
        <v>60Вт</v>
      </c>
      <c r="J144" t="str">
        <f t="shared" si="63"/>
        <v>60</v>
      </c>
      <c r="K144" t="str">
        <f t="shared" si="71"/>
        <v>60</v>
      </c>
      <c r="L144" t="str">
        <f t="shared" si="72"/>
        <v>P865357</v>
      </c>
      <c r="M144" t="str">
        <f>LOOKUP(,-SEARCH(" "&amp;Switches!$A$2:'Switches'!$A$1000&amp;" "," "&amp;TRIM(B144)&amp;" "),Switches!$A$2:'Switches'!$A$1000)</f>
        <v>Aveplane</v>
      </c>
      <c r="N144" t="str">
        <f>IFERROR(LOOKUP(,-SEARCH(" "&amp;Switches!$B$2:'Switches'!$B$1000&amp;" "," "&amp;C144&amp;" "),Switches!$B$2:'Switches'!$B$1000), "")</f>
        <v/>
      </c>
      <c r="O144" t="str">
        <f>LOOKUP(,-SEARCH(" "&amp;Switches!$C$2:'Switches'!$C$1000&amp;" "," "&amp;TRIM(B144)&amp;" "),Switches!$C$2:'Switches'!$C$1000)</f>
        <v>Flood</v>
      </c>
      <c r="P144" t="str">
        <f t="shared" si="73"/>
        <v>Flood.ies</v>
      </c>
      <c r="Q144" t="s">
        <v>726</v>
      </c>
      <c r="R144">
        <v>24</v>
      </c>
      <c r="S144" s="7" t="str">
        <f t="shared" si="65"/>
        <v>60</v>
      </c>
      <c r="T144">
        <v>217</v>
      </c>
      <c r="U144">
        <f t="shared" si="74"/>
        <v>5208</v>
      </c>
      <c r="V144" t="str">
        <f>IF(ISTEXT(LOOKUP(,-SEARCH(" "&amp;Switches!$K$2:'Switches'!$K$60&amp;" "," "&amp;D144&amp;" "),Switches!$K$2:'Switches'!$K$60)), LOOKUP(,-SEARCH(" "&amp;Switches!$K$2:'Switches'!$K$60&amp;" "," "&amp;D144&amp;" "),Switches!$K$2:'Switches'!$K$60),"")</f>
        <v/>
      </c>
      <c r="W144" t="str">
        <f>IFERROR(LOOKUP(,-SEARCH(" "&amp;Switches!$L$2:'Switches'!$L$1000&amp;" "," "&amp;F144&amp;" "),Switches!$L$2:'Switches'!$L$1000),"")</f>
        <v/>
      </c>
      <c r="X144" t="str">
        <f>IFERROR(LOOKUP(,-SEARCH(" "&amp;Switches!$M$2:'Switches'!$M$1000&amp;" "," "&amp;M144&amp;" "),Switches!$M$2:'Switches'!$M$1000),"")</f>
        <v/>
      </c>
      <c r="Y144" t="str">
        <f>IFERROR(LOOKUP(,-SEARCH(" "&amp;Switches!$N$2:'Switches'!$N$1000&amp;" "," "&amp;D144&amp;" "),Switches!$N$2:'Switches'!$N$1000),"")</f>
        <v/>
      </c>
      <c r="Z144">
        <v>0.05</v>
      </c>
      <c r="AA144">
        <v>0.05</v>
      </c>
      <c r="AB144">
        <v>0.05</v>
      </c>
      <c r="AC144">
        <v>2</v>
      </c>
      <c r="AD144">
        <v>2</v>
      </c>
      <c r="AE144">
        <v>0</v>
      </c>
    </row>
    <row r="145" spans="1:31" x14ac:dyDescent="0.25">
      <c r="A145" s="1" t="s">
        <v>307</v>
      </c>
      <c r="B145" s="1" t="s">
        <v>308</v>
      </c>
      <c r="C145" t="str">
        <f t="shared" si="67"/>
        <v>60W Wide</v>
      </c>
      <c r="D145" t="str">
        <f t="shared" si="68"/>
        <v>60W Wide</v>
      </c>
      <c r="E145" t="str">
        <f t="shared" si="69"/>
        <v>60W</v>
      </c>
      <c r="F145" t="str">
        <f t="shared" si="57"/>
        <v>60W</v>
      </c>
      <c r="G145" t="str">
        <f t="shared" si="58"/>
        <v>60W</v>
      </c>
      <c r="H145" t="str">
        <f t="shared" si="59"/>
        <v>60W</v>
      </c>
      <c r="I145" t="str">
        <f t="shared" si="70"/>
        <v>60Вт</v>
      </c>
      <c r="J145" t="str">
        <f t="shared" si="63"/>
        <v>60</v>
      </c>
      <c r="K145" t="str">
        <f t="shared" si="71"/>
        <v>60</v>
      </c>
      <c r="L145" t="str">
        <f t="shared" si="72"/>
        <v>P865358</v>
      </c>
      <c r="M145" t="str">
        <f>LOOKUP(,-SEARCH(" "&amp;Switches!$A$2:'Switches'!$A$1000&amp;" "," "&amp;TRIM(B145)&amp;" "),Switches!$A$2:'Switches'!$A$1000)</f>
        <v>Aveplane</v>
      </c>
      <c r="N145" t="str">
        <f>IFERROR(LOOKUP(,-SEARCH(" "&amp;Switches!$B$2:'Switches'!$B$1000&amp;" "," "&amp;C145&amp;" "),Switches!$B$2:'Switches'!$B$1000), "")</f>
        <v/>
      </c>
      <c r="O145" t="str">
        <f>LOOKUP(,-SEARCH(" "&amp;Switches!$C$2:'Switches'!$C$1000&amp;" "," "&amp;TRIM(B145)&amp;" "),Switches!$C$2:'Switches'!$C$1000)</f>
        <v>Wide</v>
      </c>
      <c r="P145" t="str">
        <f t="shared" si="73"/>
        <v>Wide.ies</v>
      </c>
      <c r="Q145" t="s">
        <v>726</v>
      </c>
      <c r="R145">
        <v>24</v>
      </c>
      <c r="S145" s="7" t="str">
        <f t="shared" si="65"/>
        <v>60</v>
      </c>
      <c r="T145">
        <v>217</v>
      </c>
      <c r="U145">
        <f t="shared" si="74"/>
        <v>5208</v>
      </c>
      <c r="V145" t="str">
        <f>IF(ISTEXT(LOOKUP(,-SEARCH(" "&amp;Switches!$K$2:'Switches'!$K$60&amp;" "," "&amp;D145&amp;" "),Switches!$K$2:'Switches'!$K$60)), LOOKUP(,-SEARCH(" "&amp;Switches!$K$2:'Switches'!$K$60&amp;" "," "&amp;D145&amp;" "),Switches!$K$2:'Switches'!$K$60),"")</f>
        <v/>
      </c>
      <c r="W145" t="str">
        <f>IFERROR(LOOKUP(,-SEARCH(" "&amp;Switches!$L$2:'Switches'!$L$1000&amp;" "," "&amp;F145&amp;" "),Switches!$L$2:'Switches'!$L$1000),"")</f>
        <v/>
      </c>
      <c r="X145" t="str">
        <f>IFERROR(LOOKUP(,-SEARCH(" "&amp;Switches!$M$2:'Switches'!$M$1000&amp;" "," "&amp;M145&amp;" "),Switches!$M$2:'Switches'!$M$1000),"")</f>
        <v/>
      </c>
      <c r="Y145" t="str">
        <f>IFERROR(LOOKUP(,-SEARCH(" "&amp;Switches!$N$2:'Switches'!$N$1000&amp;" "," "&amp;D145&amp;" "),Switches!$N$2:'Switches'!$N$1000),"")</f>
        <v/>
      </c>
      <c r="Z145">
        <v>0.05</v>
      </c>
      <c r="AA145">
        <v>0.05</v>
      </c>
      <c r="AB145">
        <v>0.05</v>
      </c>
      <c r="AC145">
        <v>2</v>
      </c>
      <c r="AD145">
        <v>2</v>
      </c>
      <c r="AE145">
        <v>0</v>
      </c>
    </row>
    <row r="146" spans="1:31" x14ac:dyDescent="0.25">
      <c r="A146" s="1" t="s">
        <v>309</v>
      </c>
      <c r="B146" s="1" t="s">
        <v>310</v>
      </c>
      <c r="C146" t="str">
        <f t="shared" si="67"/>
        <v>90W SuperSpot</v>
      </c>
      <c r="D146" t="str">
        <f t="shared" si="68"/>
        <v>90W SuperSpot</v>
      </c>
      <c r="E146" t="str">
        <f t="shared" si="69"/>
        <v>90W</v>
      </c>
      <c r="F146" t="str">
        <f t="shared" si="57"/>
        <v>90W</v>
      </c>
      <c r="G146" t="str">
        <f t="shared" si="58"/>
        <v>90W</v>
      </c>
      <c r="H146" t="str">
        <f t="shared" si="59"/>
        <v>90W</v>
      </c>
      <c r="I146" t="str">
        <f t="shared" si="70"/>
        <v>90Вт</v>
      </c>
      <c r="J146" t="str">
        <f t="shared" si="63"/>
        <v>90</v>
      </c>
      <c r="K146" t="str">
        <f t="shared" si="71"/>
        <v>90</v>
      </c>
      <c r="L146" t="str">
        <f t="shared" si="72"/>
        <v>P865381</v>
      </c>
      <c r="M146" t="str">
        <f>LOOKUP(,-SEARCH(" "&amp;Switches!$A$2:'Switches'!$A$1000&amp;" "," "&amp;TRIM(B146)&amp;" "),Switches!$A$2:'Switches'!$A$1000)</f>
        <v>Aveplane</v>
      </c>
      <c r="N146" t="str">
        <f>IFERROR(LOOKUP(,-SEARCH(" "&amp;Switches!$B$2:'Switches'!$B$1000&amp;" "," "&amp;C146&amp;" "),Switches!$B$2:'Switches'!$B$1000), "")</f>
        <v/>
      </c>
      <c r="O146" t="str">
        <f>LOOKUP(,-SEARCH(" "&amp;Switches!$C$2:'Switches'!$C$1000&amp;" "," "&amp;TRIM(B146)&amp;" "),Switches!$C$2:'Switches'!$C$1000)</f>
        <v>SuperSpot</v>
      </c>
      <c r="P146" t="str">
        <f t="shared" si="73"/>
        <v>SuperSpot.ies</v>
      </c>
      <c r="Q146" t="s">
        <v>726</v>
      </c>
      <c r="R146">
        <v>36</v>
      </c>
      <c r="S146" s="7" t="str">
        <f t="shared" si="65"/>
        <v>90</v>
      </c>
      <c r="T146">
        <v>217</v>
      </c>
      <c r="U146">
        <f t="shared" si="74"/>
        <v>7812</v>
      </c>
      <c r="V146" t="str">
        <f>IF(ISTEXT(LOOKUP(,-SEARCH(" "&amp;Switches!$K$2:'Switches'!$K$60&amp;" "," "&amp;D146&amp;" "),Switches!$K$2:'Switches'!$K$60)), LOOKUP(,-SEARCH(" "&amp;Switches!$K$2:'Switches'!$K$60&amp;" "," "&amp;D146&amp;" "),Switches!$K$2:'Switches'!$K$60),"")</f>
        <v/>
      </c>
      <c r="W146" t="str">
        <f>IFERROR(LOOKUP(,-SEARCH(" "&amp;Switches!$L$2:'Switches'!$L$1000&amp;" "," "&amp;F146&amp;" "),Switches!$L$2:'Switches'!$L$1000),"")</f>
        <v/>
      </c>
      <c r="X146" t="str">
        <f>IFERROR(LOOKUP(,-SEARCH(" "&amp;Switches!$M$2:'Switches'!$M$1000&amp;" "," "&amp;M146&amp;" "),Switches!$M$2:'Switches'!$M$1000),"")</f>
        <v/>
      </c>
      <c r="Y146" t="str">
        <f>IFERROR(LOOKUP(,-SEARCH(" "&amp;Switches!$N$2:'Switches'!$N$1000&amp;" "," "&amp;D146&amp;" "),Switches!$N$2:'Switches'!$N$1000),"")</f>
        <v/>
      </c>
      <c r="Z146">
        <v>0.05</v>
      </c>
      <c r="AA146">
        <v>0.05</v>
      </c>
      <c r="AB146">
        <v>0.05</v>
      </c>
      <c r="AC146">
        <v>2</v>
      </c>
      <c r="AD146">
        <v>2</v>
      </c>
      <c r="AE146">
        <v>0</v>
      </c>
    </row>
    <row r="147" spans="1:31" x14ac:dyDescent="0.25">
      <c r="A147" s="1" t="s">
        <v>311</v>
      </c>
      <c r="B147" s="1" t="s">
        <v>312</v>
      </c>
      <c r="C147" t="str">
        <f t="shared" si="67"/>
        <v>90W Spot</v>
      </c>
      <c r="D147" t="str">
        <f t="shared" si="68"/>
        <v>90W Spot</v>
      </c>
      <c r="E147" t="str">
        <f t="shared" si="69"/>
        <v>90W</v>
      </c>
      <c r="F147" t="str">
        <f t="shared" si="57"/>
        <v>90W</v>
      </c>
      <c r="G147" t="str">
        <f t="shared" si="58"/>
        <v>90W</v>
      </c>
      <c r="H147" t="str">
        <f t="shared" si="59"/>
        <v>90W</v>
      </c>
      <c r="I147" t="str">
        <f t="shared" si="70"/>
        <v>90Вт</v>
      </c>
      <c r="J147" t="str">
        <f t="shared" si="63"/>
        <v>90</v>
      </c>
      <c r="K147" t="str">
        <f t="shared" si="71"/>
        <v>90</v>
      </c>
      <c r="L147" t="str">
        <f t="shared" si="72"/>
        <v>P865382</v>
      </c>
      <c r="M147" t="str">
        <f>LOOKUP(,-SEARCH(" "&amp;Switches!$A$2:'Switches'!$A$1000&amp;" "," "&amp;TRIM(B147)&amp;" "),Switches!$A$2:'Switches'!$A$1000)</f>
        <v>Aveplane</v>
      </c>
      <c r="N147" t="str">
        <f>IFERROR(LOOKUP(,-SEARCH(" "&amp;Switches!$B$2:'Switches'!$B$1000&amp;" "," "&amp;C147&amp;" "),Switches!$B$2:'Switches'!$B$1000), "")</f>
        <v/>
      </c>
      <c r="O147" t="str">
        <f>LOOKUP(,-SEARCH(" "&amp;Switches!$C$2:'Switches'!$C$1000&amp;" "," "&amp;TRIM(B147)&amp;" "),Switches!$C$2:'Switches'!$C$1000)</f>
        <v>Spot</v>
      </c>
      <c r="P147" t="str">
        <f t="shared" si="73"/>
        <v>Spot.ies</v>
      </c>
      <c r="Q147" t="s">
        <v>726</v>
      </c>
      <c r="R147">
        <v>36</v>
      </c>
      <c r="S147" s="7" t="str">
        <f t="shared" si="65"/>
        <v>90</v>
      </c>
      <c r="T147">
        <v>217</v>
      </c>
      <c r="U147">
        <f t="shared" si="74"/>
        <v>7812</v>
      </c>
      <c r="V147" t="str">
        <f>IF(ISTEXT(LOOKUP(,-SEARCH(" "&amp;Switches!$K$2:'Switches'!$K$60&amp;" "," "&amp;D147&amp;" "),Switches!$K$2:'Switches'!$K$60)), LOOKUP(,-SEARCH(" "&amp;Switches!$K$2:'Switches'!$K$60&amp;" "," "&amp;D147&amp;" "),Switches!$K$2:'Switches'!$K$60),"")</f>
        <v/>
      </c>
      <c r="W147" t="str">
        <f>IFERROR(LOOKUP(,-SEARCH(" "&amp;Switches!$L$2:'Switches'!$L$1000&amp;" "," "&amp;F147&amp;" "),Switches!$L$2:'Switches'!$L$1000),"")</f>
        <v/>
      </c>
      <c r="X147" t="str">
        <f>IFERROR(LOOKUP(,-SEARCH(" "&amp;Switches!$M$2:'Switches'!$M$1000&amp;" "," "&amp;M147&amp;" "),Switches!$M$2:'Switches'!$M$1000),"")</f>
        <v/>
      </c>
      <c r="Y147" t="str">
        <f>IFERROR(LOOKUP(,-SEARCH(" "&amp;Switches!$N$2:'Switches'!$N$1000&amp;" "," "&amp;D147&amp;" "),Switches!$N$2:'Switches'!$N$1000),"")</f>
        <v/>
      </c>
      <c r="Z147">
        <v>0.05</v>
      </c>
      <c r="AA147">
        <v>0.05</v>
      </c>
      <c r="AB147">
        <v>0.05</v>
      </c>
      <c r="AC147">
        <v>2</v>
      </c>
      <c r="AD147">
        <v>2</v>
      </c>
      <c r="AE147">
        <v>0</v>
      </c>
    </row>
    <row r="148" spans="1:31" x14ac:dyDescent="0.25">
      <c r="A148" s="1" t="s">
        <v>313</v>
      </c>
      <c r="B148" s="1" t="s">
        <v>314</v>
      </c>
      <c r="C148" t="str">
        <f t="shared" si="67"/>
        <v>90W Medium</v>
      </c>
      <c r="D148" t="str">
        <f t="shared" si="68"/>
        <v>90W Medium</v>
      </c>
      <c r="E148" t="str">
        <f t="shared" si="69"/>
        <v>90W</v>
      </c>
      <c r="F148" t="str">
        <f t="shared" si="57"/>
        <v>90W</v>
      </c>
      <c r="G148" t="str">
        <f t="shared" si="58"/>
        <v>90W</v>
      </c>
      <c r="H148" t="str">
        <f t="shared" si="59"/>
        <v>90W</v>
      </c>
      <c r="I148" t="str">
        <f t="shared" si="70"/>
        <v>90Вт</v>
      </c>
      <c r="J148" t="str">
        <f t="shared" si="63"/>
        <v>90</v>
      </c>
      <c r="K148" t="str">
        <f t="shared" si="71"/>
        <v>90</v>
      </c>
      <c r="L148" t="str">
        <f t="shared" si="72"/>
        <v>P865383</v>
      </c>
      <c r="M148" t="str">
        <f>LOOKUP(,-SEARCH(" "&amp;Switches!$A$2:'Switches'!$A$1000&amp;" "," "&amp;TRIM(B148)&amp;" "),Switches!$A$2:'Switches'!$A$1000)</f>
        <v>Aveplane</v>
      </c>
      <c r="N148" t="str">
        <f>IFERROR(LOOKUP(,-SEARCH(" "&amp;Switches!$B$2:'Switches'!$B$1000&amp;" "," "&amp;C148&amp;" "),Switches!$B$2:'Switches'!$B$1000), "")</f>
        <v/>
      </c>
      <c r="O148" t="str">
        <f>LOOKUP(,-SEARCH(" "&amp;Switches!$C$2:'Switches'!$C$1000&amp;" "," "&amp;TRIM(B148)&amp;" "),Switches!$C$2:'Switches'!$C$1000)</f>
        <v>Medium</v>
      </c>
      <c r="P148" t="str">
        <f t="shared" si="73"/>
        <v>Medium.ies</v>
      </c>
      <c r="Q148" t="s">
        <v>726</v>
      </c>
      <c r="R148">
        <v>36</v>
      </c>
      <c r="S148" s="7" t="str">
        <f t="shared" si="65"/>
        <v>90</v>
      </c>
      <c r="T148">
        <v>217</v>
      </c>
      <c r="U148">
        <f t="shared" si="74"/>
        <v>7812</v>
      </c>
      <c r="V148" t="str">
        <f>IF(ISTEXT(LOOKUP(,-SEARCH(" "&amp;Switches!$K$2:'Switches'!$K$60&amp;" "," "&amp;D148&amp;" "),Switches!$K$2:'Switches'!$K$60)), LOOKUP(,-SEARCH(" "&amp;Switches!$K$2:'Switches'!$K$60&amp;" "," "&amp;D148&amp;" "),Switches!$K$2:'Switches'!$K$60),"")</f>
        <v/>
      </c>
      <c r="W148" t="str">
        <f>IFERROR(LOOKUP(,-SEARCH(" "&amp;Switches!$L$2:'Switches'!$L$1000&amp;" "," "&amp;F148&amp;" "),Switches!$L$2:'Switches'!$L$1000),"")</f>
        <v/>
      </c>
      <c r="X148" t="str">
        <f>IFERROR(LOOKUP(,-SEARCH(" "&amp;Switches!$M$2:'Switches'!$M$1000&amp;" "," "&amp;M148&amp;" "),Switches!$M$2:'Switches'!$M$1000),"")</f>
        <v/>
      </c>
      <c r="Y148" t="str">
        <f>IFERROR(LOOKUP(,-SEARCH(" "&amp;Switches!$N$2:'Switches'!$N$1000&amp;" "," "&amp;D148&amp;" "),Switches!$N$2:'Switches'!$N$1000),"")</f>
        <v/>
      </c>
      <c r="Z148">
        <v>0.05</v>
      </c>
      <c r="AA148">
        <v>0.05</v>
      </c>
      <c r="AB148">
        <v>0.05</v>
      </c>
      <c r="AC148">
        <v>2</v>
      </c>
      <c r="AD148">
        <v>2</v>
      </c>
      <c r="AE148">
        <v>0</v>
      </c>
    </row>
    <row r="149" spans="1:31" x14ac:dyDescent="0.25">
      <c r="A149" s="1" t="s">
        <v>315</v>
      </c>
      <c r="B149" s="1" t="s">
        <v>316</v>
      </c>
      <c r="C149" t="str">
        <f t="shared" si="67"/>
        <v>90W Flood</v>
      </c>
      <c r="D149" t="str">
        <f t="shared" si="68"/>
        <v>90W Flood</v>
      </c>
      <c r="E149" t="str">
        <f t="shared" si="69"/>
        <v>90W</v>
      </c>
      <c r="F149" t="str">
        <f t="shared" si="57"/>
        <v>90W</v>
      </c>
      <c r="G149" t="str">
        <f t="shared" si="58"/>
        <v>90W</v>
      </c>
      <c r="H149" t="str">
        <f t="shared" si="59"/>
        <v>90W</v>
      </c>
      <c r="I149" t="str">
        <f t="shared" si="70"/>
        <v>90Вт</v>
      </c>
      <c r="J149" t="str">
        <f t="shared" si="63"/>
        <v>90</v>
      </c>
      <c r="K149" t="str">
        <f t="shared" si="71"/>
        <v>90</v>
      </c>
      <c r="L149" t="str">
        <f t="shared" si="72"/>
        <v>P865384</v>
      </c>
      <c r="M149" t="str">
        <f>LOOKUP(,-SEARCH(" "&amp;Switches!$A$2:'Switches'!$A$1000&amp;" "," "&amp;TRIM(B149)&amp;" "),Switches!$A$2:'Switches'!$A$1000)</f>
        <v>Aveplane</v>
      </c>
      <c r="N149" t="str">
        <f>IFERROR(LOOKUP(,-SEARCH(" "&amp;Switches!$B$2:'Switches'!$B$1000&amp;" "," "&amp;C149&amp;" "),Switches!$B$2:'Switches'!$B$1000), "")</f>
        <v/>
      </c>
      <c r="O149" t="str">
        <f>LOOKUP(,-SEARCH(" "&amp;Switches!$C$2:'Switches'!$C$1000&amp;" "," "&amp;TRIM(B149)&amp;" "),Switches!$C$2:'Switches'!$C$1000)</f>
        <v>Flood</v>
      </c>
      <c r="P149" t="str">
        <f t="shared" si="73"/>
        <v>Flood.ies</v>
      </c>
      <c r="Q149" t="s">
        <v>726</v>
      </c>
      <c r="R149">
        <v>36</v>
      </c>
      <c r="S149" s="7" t="str">
        <f t="shared" si="65"/>
        <v>90</v>
      </c>
      <c r="T149">
        <v>217</v>
      </c>
      <c r="U149">
        <f t="shared" si="74"/>
        <v>7812</v>
      </c>
      <c r="V149" t="str">
        <f>IF(ISTEXT(LOOKUP(,-SEARCH(" "&amp;Switches!$K$2:'Switches'!$K$60&amp;" "," "&amp;D149&amp;" "),Switches!$K$2:'Switches'!$K$60)), LOOKUP(,-SEARCH(" "&amp;Switches!$K$2:'Switches'!$K$60&amp;" "," "&amp;D149&amp;" "),Switches!$K$2:'Switches'!$K$60),"")</f>
        <v/>
      </c>
      <c r="W149" t="str">
        <f>IFERROR(LOOKUP(,-SEARCH(" "&amp;Switches!$L$2:'Switches'!$L$1000&amp;" "," "&amp;F149&amp;" "),Switches!$L$2:'Switches'!$L$1000),"")</f>
        <v/>
      </c>
      <c r="X149" t="str">
        <f>IFERROR(LOOKUP(,-SEARCH(" "&amp;Switches!$M$2:'Switches'!$M$1000&amp;" "," "&amp;M149&amp;" "),Switches!$M$2:'Switches'!$M$1000),"")</f>
        <v/>
      </c>
      <c r="Y149" t="str">
        <f>IFERROR(LOOKUP(,-SEARCH(" "&amp;Switches!$N$2:'Switches'!$N$1000&amp;" "," "&amp;D149&amp;" "),Switches!$N$2:'Switches'!$N$1000),"")</f>
        <v/>
      </c>
      <c r="Z149">
        <v>0.05</v>
      </c>
      <c r="AA149">
        <v>0.05</v>
      </c>
      <c r="AB149">
        <v>0.05</v>
      </c>
      <c r="AC149">
        <v>2</v>
      </c>
      <c r="AD149">
        <v>2</v>
      </c>
      <c r="AE149">
        <v>0</v>
      </c>
    </row>
    <row r="150" spans="1:31" x14ac:dyDescent="0.25">
      <c r="A150" s="1" t="s">
        <v>317</v>
      </c>
      <c r="B150" s="1" t="s">
        <v>318</v>
      </c>
      <c r="C150" t="str">
        <f t="shared" si="67"/>
        <v>90W Wide</v>
      </c>
      <c r="D150" t="str">
        <f t="shared" si="68"/>
        <v>90W Wide</v>
      </c>
      <c r="E150" t="str">
        <f t="shared" si="69"/>
        <v>90W</v>
      </c>
      <c r="F150" t="str">
        <f t="shared" si="57"/>
        <v>90W</v>
      </c>
      <c r="G150" t="str">
        <f t="shared" si="58"/>
        <v>90W</v>
      </c>
      <c r="H150" t="str">
        <f t="shared" si="59"/>
        <v>90W</v>
      </c>
      <c r="I150" t="str">
        <f t="shared" si="70"/>
        <v>90Вт</v>
      </c>
      <c r="J150" t="str">
        <f t="shared" si="63"/>
        <v>90</v>
      </c>
      <c r="K150" t="str">
        <f t="shared" si="71"/>
        <v>90</v>
      </c>
      <c r="L150" t="str">
        <f t="shared" si="72"/>
        <v>P865385</v>
      </c>
      <c r="M150" t="str">
        <f>LOOKUP(,-SEARCH(" "&amp;Switches!$A$2:'Switches'!$A$1000&amp;" "," "&amp;TRIM(B150)&amp;" "),Switches!$A$2:'Switches'!$A$1000)</f>
        <v>Aveplane</v>
      </c>
      <c r="N150" t="str">
        <f>IFERROR(LOOKUP(,-SEARCH(" "&amp;Switches!$B$2:'Switches'!$B$1000&amp;" "," "&amp;C150&amp;" "),Switches!$B$2:'Switches'!$B$1000), "")</f>
        <v/>
      </c>
      <c r="O150" t="str">
        <f>LOOKUP(,-SEARCH(" "&amp;Switches!$C$2:'Switches'!$C$1000&amp;" "," "&amp;TRIM(B150)&amp;" "),Switches!$C$2:'Switches'!$C$1000)</f>
        <v>Wide</v>
      </c>
      <c r="P150" t="str">
        <f t="shared" si="73"/>
        <v>Wide.ies</v>
      </c>
      <c r="Q150" t="s">
        <v>726</v>
      </c>
      <c r="R150">
        <v>36</v>
      </c>
      <c r="S150" s="7" t="str">
        <f t="shared" si="65"/>
        <v>90</v>
      </c>
      <c r="T150">
        <v>217</v>
      </c>
      <c r="U150">
        <f t="shared" si="74"/>
        <v>7812</v>
      </c>
      <c r="V150" t="str">
        <f>IF(ISTEXT(LOOKUP(,-SEARCH(" "&amp;Switches!$K$2:'Switches'!$K$60&amp;" "," "&amp;D150&amp;" "),Switches!$K$2:'Switches'!$K$60)), LOOKUP(,-SEARCH(" "&amp;Switches!$K$2:'Switches'!$K$60&amp;" "," "&amp;D150&amp;" "),Switches!$K$2:'Switches'!$K$60),"")</f>
        <v/>
      </c>
      <c r="W150" t="str">
        <f>IFERROR(LOOKUP(,-SEARCH(" "&amp;Switches!$L$2:'Switches'!$L$1000&amp;" "," "&amp;F150&amp;" "),Switches!$L$2:'Switches'!$L$1000),"")</f>
        <v/>
      </c>
      <c r="X150" t="str">
        <f>IFERROR(LOOKUP(,-SEARCH(" "&amp;Switches!$M$2:'Switches'!$M$1000&amp;" "," "&amp;M150&amp;" "),Switches!$M$2:'Switches'!$M$1000),"")</f>
        <v/>
      </c>
      <c r="Y150" t="str">
        <f>IFERROR(LOOKUP(,-SEARCH(" "&amp;Switches!$N$2:'Switches'!$N$1000&amp;" "," "&amp;D150&amp;" "),Switches!$N$2:'Switches'!$N$1000),"")</f>
        <v/>
      </c>
      <c r="Z150">
        <v>0.05</v>
      </c>
      <c r="AA150">
        <v>0.05</v>
      </c>
      <c r="AB150">
        <v>0.05</v>
      </c>
      <c r="AC150">
        <v>2</v>
      </c>
      <c r="AD150">
        <v>2</v>
      </c>
      <c r="AE150">
        <v>0</v>
      </c>
    </row>
    <row r="151" spans="1:31" x14ac:dyDescent="0.25">
      <c r="A151" s="1" t="s">
        <v>319</v>
      </c>
      <c r="B151" s="1" t="s">
        <v>320</v>
      </c>
      <c r="C151" t="str">
        <f t="shared" si="67"/>
        <v>120W SuperSpot</v>
      </c>
      <c r="D151" t="str">
        <f t="shared" si="68"/>
        <v>120W SuperSpot</v>
      </c>
      <c r="E151" t="str">
        <f t="shared" si="69"/>
        <v>120W</v>
      </c>
      <c r="F151" t="str">
        <f t="shared" si="57"/>
        <v>120W</v>
      </c>
      <c r="G151" t="str">
        <f t="shared" si="58"/>
        <v>120W</v>
      </c>
      <c r="H151" t="str">
        <f t="shared" si="59"/>
        <v>120W</v>
      </c>
      <c r="I151" t="str">
        <f t="shared" si="70"/>
        <v>120Вт</v>
      </c>
      <c r="J151" t="str">
        <f t="shared" si="63"/>
        <v>120</v>
      </c>
      <c r="K151" t="str">
        <f t="shared" si="71"/>
        <v>120</v>
      </c>
      <c r="L151" t="str">
        <f t="shared" si="72"/>
        <v>P865388</v>
      </c>
      <c r="M151" t="str">
        <f>LOOKUP(,-SEARCH(" "&amp;Switches!$A$2:'Switches'!$A$1000&amp;" "," "&amp;TRIM(B151)&amp;" "),Switches!$A$2:'Switches'!$A$1000)</f>
        <v>Aveplane</v>
      </c>
      <c r="N151" t="str">
        <f>IFERROR(LOOKUP(,-SEARCH(" "&amp;Switches!$B$2:'Switches'!$B$1000&amp;" "," "&amp;C151&amp;" "),Switches!$B$2:'Switches'!$B$1000), "")</f>
        <v/>
      </c>
      <c r="O151" t="str">
        <f>LOOKUP(,-SEARCH(" "&amp;Switches!$C$2:'Switches'!$C$1000&amp;" "," "&amp;TRIM(B151)&amp;" "),Switches!$C$2:'Switches'!$C$1000)</f>
        <v>SuperSpot</v>
      </c>
      <c r="P151" t="str">
        <f t="shared" si="73"/>
        <v>SuperSpot.ies</v>
      </c>
      <c r="Q151" t="s">
        <v>726</v>
      </c>
      <c r="R151">
        <v>36</v>
      </c>
      <c r="S151" s="7" t="str">
        <f t="shared" si="65"/>
        <v>120</v>
      </c>
      <c r="T151">
        <v>217</v>
      </c>
      <c r="U151">
        <f t="shared" si="74"/>
        <v>7812</v>
      </c>
      <c r="V151" t="str">
        <f>IF(ISTEXT(LOOKUP(,-SEARCH(" "&amp;Switches!$K$2:'Switches'!$K$60&amp;" "," "&amp;D151&amp;" "),Switches!$K$2:'Switches'!$K$60)), LOOKUP(,-SEARCH(" "&amp;Switches!$K$2:'Switches'!$K$60&amp;" "," "&amp;D151&amp;" "),Switches!$K$2:'Switches'!$K$60),"")</f>
        <v/>
      </c>
      <c r="W151" t="str">
        <f>IFERROR(LOOKUP(,-SEARCH(" "&amp;Switches!$L$2:'Switches'!$L$1000&amp;" "," "&amp;F151&amp;" "),Switches!$L$2:'Switches'!$L$1000),"")</f>
        <v/>
      </c>
      <c r="X151" t="str">
        <f>IFERROR(LOOKUP(,-SEARCH(" "&amp;Switches!$M$2:'Switches'!$M$1000&amp;" "," "&amp;M151&amp;" "),Switches!$M$2:'Switches'!$M$1000),"")</f>
        <v/>
      </c>
      <c r="Y151" t="str">
        <f>IFERROR(LOOKUP(,-SEARCH(" "&amp;Switches!$N$2:'Switches'!$N$1000&amp;" "," "&amp;D151&amp;" "),Switches!$N$2:'Switches'!$N$1000),"")</f>
        <v/>
      </c>
      <c r="Z151">
        <v>0.05</v>
      </c>
      <c r="AA151">
        <v>0.05</v>
      </c>
      <c r="AB151">
        <v>0.05</v>
      </c>
      <c r="AC151">
        <v>2</v>
      </c>
      <c r="AD151">
        <v>2</v>
      </c>
      <c r="AE151">
        <v>0</v>
      </c>
    </row>
    <row r="152" spans="1:31" x14ac:dyDescent="0.25">
      <c r="A152" s="1" t="s">
        <v>321</v>
      </c>
      <c r="B152" s="1" t="s">
        <v>322</v>
      </c>
      <c r="C152" t="str">
        <f t="shared" si="67"/>
        <v>120W Spot</v>
      </c>
      <c r="D152" t="str">
        <f t="shared" si="68"/>
        <v>120W Spot</v>
      </c>
      <c r="E152" t="str">
        <f t="shared" si="69"/>
        <v>120W</v>
      </c>
      <c r="F152" t="str">
        <f t="shared" si="57"/>
        <v>120W</v>
      </c>
      <c r="G152" t="str">
        <f t="shared" si="58"/>
        <v>120W</v>
      </c>
      <c r="H152" t="str">
        <f t="shared" si="59"/>
        <v>120W</v>
      </c>
      <c r="I152" t="str">
        <f t="shared" si="70"/>
        <v>120Вт</v>
      </c>
      <c r="J152" t="str">
        <f t="shared" si="63"/>
        <v>120</v>
      </c>
      <c r="K152" t="str">
        <f t="shared" si="71"/>
        <v>120</v>
      </c>
      <c r="L152" t="str">
        <f t="shared" si="72"/>
        <v>P865389</v>
      </c>
      <c r="M152" t="str">
        <f>LOOKUP(,-SEARCH(" "&amp;Switches!$A$2:'Switches'!$A$1000&amp;" "," "&amp;TRIM(B152)&amp;" "),Switches!$A$2:'Switches'!$A$1000)</f>
        <v>Aveplane</v>
      </c>
      <c r="N152" t="str">
        <f>IFERROR(LOOKUP(,-SEARCH(" "&amp;Switches!$B$2:'Switches'!$B$1000&amp;" "," "&amp;C152&amp;" "),Switches!$B$2:'Switches'!$B$1000), "")</f>
        <v/>
      </c>
      <c r="O152" t="str">
        <f>LOOKUP(,-SEARCH(" "&amp;Switches!$C$2:'Switches'!$C$1000&amp;" "," "&amp;TRIM(B152)&amp;" "),Switches!$C$2:'Switches'!$C$1000)</f>
        <v>Spot</v>
      </c>
      <c r="P152" t="str">
        <f t="shared" si="73"/>
        <v>Spot.ies</v>
      </c>
      <c r="Q152" t="s">
        <v>726</v>
      </c>
      <c r="R152">
        <v>48</v>
      </c>
      <c r="S152" s="7" t="str">
        <f t="shared" si="65"/>
        <v>120</v>
      </c>
      <c r="T152">
        <v>217</v>
      </c>
      <c r="U152">
        <f t="shared" si="74"/>
        <v>10416</v>
      </c>
      <c r="V152" t="str">
        <f>IF(ISTEXT(LOOKUP(,-SEARCH(" "&amp;Switches!$K$2:'Switches'!$K$60&amp;" "," "&amp;D152&amp;" "),Switches!$K$2:'Switches'!$K$60)), LOOKUP(,-SEARCH(" "&amp;Switches!$K$2:'Switches'!$K$60&amp;" "," "&amp;D152&amp;" "),Switches!$K$2:'Switches'!$K$60),"")</f>
        <v/>
      </c>
      <c r="W152" t="str">
        <f>IFERROR(LOOKUP(,-SEARCH(" "&amp;Switches!$L$2:'Switches'!$L$1000&amp;" "," "&amp;F152&amp;" "),Switches!$L$2:'Switches'!$L$1000),"")</f>
        <v/>
      </c>
      <c r="X152" t="str">
        <f>IFERROR(LOOKUP(,-SEARCH(" "&amp;Switches!$M$2:'Switches'!$M$1000&amp;" "," "&amp;M152&amp;" "),Switches!$M$2:'Switches'!$M$1000),"")</f>
        <v/>
      </c>
      <c r="Y152" t="str">
        <f>IFERROR(LOOKUP(,-SEARCH(" "&amp;Switches!$N$2:'Switches'!$N$1000&amp;" "," "&amp;D152&amp;" "),Switches!$N$2:'Switches'!$N$1000),"")</f>
        <v/>
      </c>
      <c r="Z152">
        <v>0.05</v>
      </c>
      <c r="AA152">
        <v>0.05</v>
      </c>
      <c r="AB152">
        <v>0.05</v>
      </c>
      <c r="AC152">
        <v>2</v>
      </c>
      <c r="AD152">
        <v>2</v>
      </c>
      <c r="AE152">
        <v>0</v>
      </c>
    </row>
    <row r="153" spans="1:31" x14ac:dyDescent="0.25">
      <c r="A153" s="1" t="s">
        <v>323</v>
      </c>
      <c r="B153" s="1" t="s">
        <v>324</v>
      </c>
      <c r="C153" t="str">
        <f t="shared" si="67"/>
        <v>120W Medium</v>
      </c>
      <c r="D153" t="str">
        <f t="shared" si="68"/>
        <v>120W Medium</v>
      </c>
      <c r="E153" t="str">
        <f t="shared" si="69"/>
        <v>120W</v>
      </c>
      <c r="F153" t="str">
        <f t="shared" si="57"/>
        <v>120W</v>
      </c>
      <c r="G153" t="str">
        <f t="shared" si="58"/>
        <v>120W</v>
      </c>
      <c r="H153" t="str">
        <f t="shared" si="59"/>
        <v>120W</v>
      </c>
      <c r="I153" t="str">
        <f t="shared" si="70"/>
        <v>120Вт</v>
      </c>
      <c r="J153" t="str">
        <f t="shared" si="63"/>
        <v>120</v>
      </c>
      <c r="K153" t="str">
        <f t="shared" si="71"/>
        <v>120</v>
      </c>
      <c r="L153" t="str">
        <f t="shared" si="72"/>
        <v>P865390</v>
      </c>
      <c r="M153" t="str">
        <f>LOOKUP(,-SEARCH(" "&amp;Switches!$A$2:'Switches'!$A$1000&amp;" "," "&amp;TRIM(B153)&amp;" "),Switches!$A$2:'Switches'!$A$1000)</f>
        <v>Aveplane</v>
      </c>
      <c r="N153" t="str">
        <f>IFERROR(LOOKUP(,-SEARCH(" "&amp;Switches!$B$2:'Switches'!$B$1000&amp;" "," "&amp;C153&amp;" "),Switches!$B$2:'Switches'!$B$1000), "")</f>
        <v/>
      </c>
      <c r="O153" t="str">
        <f>LOOKUP(,-SEARCH(" "&amp;Switches!$C$2:'Switches'!$C$1000&amp;" "," "&amp;TRIM(B153)&amp;" "),Switches!$C$2:'Switches'!$C$1000)</f>
        <v>Medium</v>
      </c>
      <c r="P153" t="str">
        <f t="shared" si="73"/>
        <v>Medium.ies</v>
      </c>
      <c r="Q153" t="s">
        <v>726</v>
      </c>
      <c r="R153">
        <v>48</v>
      </c>
      <c r="S153" s="7" t="str">
        <f t="shared" si="65"/>
        <v>120</v>
      </c>
      <c r="T153">
        <v>217</v>
      </c>
      <c r="U153">
        <f t="shared" si="74"/>
        <v>10416</v>
      </c>
      <c r="V153" t="str">
        <f>IF(ISTEXT(LOOKUP(,-SEARCH(" "&amp;Switches!$K$2:'Switches'!$K$60&amp;" "," "&amp;D153&amp;" "),Switches!$K$2:'Switches'!$K$60)), LOOKUP(,-SEARCH(" "&amp;Switches!$K$2:'Switches'!$K$60&amp;" "," "&amp;D153&amp;" "),Switches!$K$2:'Switches'!$K$60),"")</f>
        <v/>
      </c>
      <c r="W153" t="str">
        <f>IFERROR(LOOKUP(,-SEARCH(" "&amp;Switches!$L$2:'Switches'!$L$1000&amp;" "," "&amp;F153&amp;" "),Switches!$L$2:'Switches'!$L$1000),"")</f>
        <v/>
      </c>
      <c r="X153" t="str">
        <f>IFERROR(LOOKUP(,-SEARCH(" "&amp;Switches!$M$2:'Switches'!$M$1000&amp;" "," "&amp;M153&amp;" "),Switches!$M$2:'Switches'!$M$1000),"")</f>
        <v/>
      </c>
      <c r="Y153" t="str">
        <f>IFERROR(LOOKUP(,-SEARCH(" "&amp;Switches!$N$2:'Switches'!$N$1000&amp;" "," "&amp;D153&amp;" "),Switches!$N$2:'Switches'!$N$1000),"")</f>
        <v/>
      </c>
      <c r="Z153">
        <v>0.05</v>
      </c>
      <c r="AA153">
        <v>0.05</v>
      </c>
      <c r="AB153">
        <v>0.05</v>
      </c>
      <c r="AC153">
        <v>2</v>
      </c>
      <c r="AD153">
        <v>2</v>
      </c>
      <c r="AE153">
        <v>0</v>
      </c>
    </row>
    <row r="154" spans="1:31" x14ac:dyDescent="0.25">
      <c r="A154" s="1" t="s">
        <v>325</v>
      </c>
      <c r="B154" s="1" t="s">
        <v>326</v>
      </c>
      <c r="C154" t="str">
        <f t="shared" si="67"/>
        <v>120W Flood</v>
      </c>
      <c r="D154" t="str">
        <f t="shared" si="68"/>
        <v>120W Flood</v>
      </c>
      <c r="E154" t="str">
        <f t="shared" si="69"/>
        <v>120W</v>
      </c>
      <c r="F154" t="str">
        <f t="shared" si="57"/>
        <v>120W</v>
      </c>
      <c r="G154" t="str">
        <f t="shared" si="58"/>
        <v>120W</v>
      </c>
      <c r="H154" t="str">
        <f t="shared" si="59"/>
        <v>120W</v>
      </c>
      <c r="I154" t="str">
        <f t="shared" si="70"/>
        <v>120Вт</v>
      </c>
      <c r="J154" t="str">
        <f t="shared" si="63"/>
        <v>120</v>
      </c>
      <c r="K154" t="str">
        <f t="shared" si="71"/>
        <v>120</v>
      </c>
      <c r="L154" t="str">
        <f t="shared" si="72"/>
        <v>P865391</v>
      </c>
      <c r="M154" t="str">
        <f>LOOKUP(,-SEARCH(" "&amp;Switches!$A$2:'Switches'!$A$1000&amp;" "," "&amp;TRIM(B154)&amp;" "),Switches!$A$2:'Switches'!$A$1000)</f>
        <v>Aveplane</v>
      </c>
      <c r="N154" t="str">
        <f>IFERROR(LOOKUP(,-SEARCH(" "&amp;Switches!$B$2:'Switches'!$B$1000&amp;" "," "&amp;C154&amp;" "),Switches!$B$2:'Switches'!$B$1000), "")</f>
        <v/>
      </c>
      <c r="O154" t="str">
        <f>LOOKUP(,-SEARCH(" "&amp;Switches!$C$2:'Switches'!$C$1000&amp;" "," "&amp;TRIM(B154)&amp;" "),Switches!$C$2:'Switches'!$C$1000)</f>
        <v>Flood</v>
      </c>
      <c r="P154" t="str">
        <f t="shared" si="73"/>
        <v>Flood.ies</v>
      </c>
      <c r="Q154" t="s">
        <v>726</v>
      </c>
      <c r="R154">
        <v>48</v>
      </c>
      <c r="S154" s="7" t="str">
        <f t="shared" si="65"/>
        <v>120</v>
      </c>
      <c r="T154">
        <v>217</v>
      </c>
      <c r="U154">
        <f t="shared" si="74"/>
        <v>10416</v>
      </c>
      <c r="V154" t="str">
        <f>IF(ISTEXT(LOOKUP(,-SEARCH(" "&amp;Switches!$K$2:'Switches'!$K$60&amp;" "," "&amp;D154&amp;" "),Switches!$K$2:'Switches'!$K$60)), LOOKUP(,-SEARCH(" "&amp;Switches!$K$2:'Switches'!$K$60&amp;" "," "&amp;D154&amp;" "),Switches!$K$2:'Switches'!$K$60),"")</f>
        <v/>
      </c>
      <c r="W154" t="str">
        <f>IFERROR(LOOKUP(,-SEARCH(" "&amp;Switches!$L$2:'Switches'!$L$1000&amp;" "," "&amp;F154&amp;" "),Switches!$L$2:'Switches'!$L$1000),"")</f>
        <v/>
      </c>
      <c r="X154" t="str">
        <f>IFERROR(LOOKUP(,-SEARCH(" "&amp;Switches!$M$2:'Switches'!$M$1000&amp;" "," "&amp;M154&amp;" "),Switches!$M$2:'Switches'!$M$1000),"")</f>
        <v/>
      </c>
      <c r="Y154" t="str">
        <f>IFERROR(LOOKUP(,-SEARCH(" "&amp;Switches!$N$2:'Switches'!$N$1000&amp;" "," "&amp;D154&amp;" "),Switches!$N$2:'Switches'!$N$1000),"")</f>
        <v/>
      </c>
      <c r="Z154">
        <v>0.05</v>
      </c>
      <c r="AA154">
        <v>0.05</v>
      </c>
      <c r="AB154">
        <v>0.05</v>
      </c>
      <c r="AC154">
        <v>2</v>
      </c>
      <c r="AD154">
        <v>2</v>
      </c>
      <c r="AE154">
        <v>0</v>
      </c>
    </row>
    <row r="155" spans="1:31" x14ac:dyDescent="0.25">
      <c r="A155" s="1" t="s">
        <v>327</v>
      </c>
      <c r="B155" s="1" t="s">
        <v>328</v>
      </c>
      <c r="C155" t="str">
        <f t="shared" si="67"/>
        <v>120W Wide</v>
      </c>
      <c r="D155" t="str">
        <f t="shared" si="68"/>
        <v>120W Wide</v>
      </c>
      <c r="E155" t="str">
        <f t="shared" si="69"/>
        <v>120W</v>
      </c>
      <c r="F155" t="str">
        <f t="shared" si="57"/>
        <v>120W</v>
      </c>
      <c r="G155" t="str">
        <f t="shared" si="58"/>
        <v>120W</v>
      </c>
      <c r="H155" t="str">
        <f t="shared" si="59"/>
        <v>120W</v>
      </c>
      <c r="I155" t="str">
        <f t="shared" si="70"/>
        <v>120Вт</v>
      </c>
      <c r="J155" t="str">
        <f t="shared" si="63"/>
        <v>120</v>
      </c>
      <c r="K155" t="str">
        <f t="shared" si="71"/>
        <v>120</v>
      </c>
      <c r="L155" t="str">
        <f t="shared" si="72"/>
        <v>P865392</v>
      </c>
      <c r="M155" t="str">
        <f>LOOKUP(,-SEARCH(" "&amp;Switches!$A$2:'Switches'!$A$1000&amp;" "," "&amp;TRIM(B155)&amp;" "),Switches!$A$2:'Switches'!$A$1000)</f>
        <v>Aveplane</v>
      </c>
      <c r="N155" t="str">
        <f>IFERROR(LOOKUP(,-SEARCH(" "&amp;Switches!$B$2:'Switches'!$B$1000&amp;" "," "&amp;C155&amp;" "),Switches!$B$2:'Switches'!$B$1000), "")</f>
        <v/>
      </c>
      <c r="O155" t="str">
        <f>LOOKUP(,-SEARCH(" "&amp;Switches!$C$2:'Switches'!$C$1000&amp;" "," "&amp;TRIM(B155)&amp;" "),Switches!$C$2:'Switches'!$C$1000)</f>
        <v>Wide</v>
      </c>
      <c r="P155" t="str">
        <f t="shared" si="73"/>
        <v>Wide.ies</v>
      </c>
      <c r="Q155" t="s">
        <v>726</v>
      </c>
      <c r="R155">
        <v>48</v>
      </c>
      <c r="S155" s="7" t="str">
        <f t="shared" si="65"/>
        <v>120</v>
      </c>
      <c r="T155">
        <v>217</v>
      </c>
      <c r="U155">
        <f t="shared" si="74"/>
        <v>10416</v>
      </c>
      <c r="V155" t="str">
        <f>IF(ISTEXT(LOOKUP(,-SEARCH(" "&amp;Switches!$K$2:'Switches'!$K$60&amp;" "," "&amp;D155&amp;" "),Switches!$K$2:'Switches'!$K$60)), LOOKUP(,-SEARCH(" "&amp;Switches!$K$2:'Switches'!$K$60&amp;" "," "&amp;D155&amp;" "),Switches!$K$2:'Switches'!$K$60),"")</f>
        <v/>
      </c>
      <c r="W155" t="str">
        <f>IFERROR(LOOKUP(,-SEARCH(" "&amp;Switches!$L$2:'Switches'!$L$1000&amp;" "," "&amp;F155&amp;" "),Switches!$L$2:'Switches'!$L$1000),"")</f>
        <v/>
      </c>
      <c r="X155" t="str">
        <f>IFERROR(LOOKUP(,-SEARCH(" "&amp;Switches!$M$2:'Switches'!$M$1000&amp;" "," "&amp;M155&amp;" "),Switches!$M$2:'Switches'!$M$1000),"")</f>
        <v/>
      </c>
      <c r="Y155" t="str">
        <f>IFERROR(LOOKUP(,-SEARCH(" "&amp;Switches!$N$2:'Switches'!$N$1000&amp;" "," "&amp;D155&amp;" "),Switches!$N$2:'Switches'!$N$1000),"")</f>
        <v/>
      </c>
      <c r="Z155">
        <v>0.05</v>
      </c>
      <c r="AA155">
        <v>0.05</v>
      </c>
      <c r="AB155">
        <v>0.05</v>
      </c>
      <c r="AC155">
        <v>2</v>
      </c>
      <c r="AD155">
        <v>2</v>
      </c>
      <c r="AE155">
        <v>0</v>
      </c>
    </row>
    <row r="156" spans="1:31" x14ac:dyDescent="0.25">
      <c r="A156" s="1" t="s">
        <v>329</v>
      </c>
      <c r="B156" s="1" t="s">
        <v>330</v>
      </c>
      <c r="C156" t="str">
        <f t="shared" si="67"/>
        <v>180W SuperSpot</v>
      </c>
      <c r="D156" t="str">
        <f t="shared" si="68"/>
        <v>180W SuperSpot</v>
      </c>
      <c r="E156" t="str">
        <f t="shared" si="69"/>
        <v>180W</v>
      </c>
      <c r="F156" t="str">
        <f t="shared" si="57"/>
        <v>180W</v>
      </c>
      <c r="G156" t="str">
        <f t="shared" si="58"/>
        <v>180W</v>
      </c>
      <c r="H156" t="str">
        <f t="shared" si="59"/>
        <v>180W</v>
      </c>
      <c r="I156" t="str">
        <f t="shared" si="70"/>
        <v>180Вт</v>
      </c>
      <c r="J156" t="str">
        <f t="shared" si="63"/>
        <v>180</v>
      </c>
      <c r="K156" t="str">
        <f t="shared" si="71"/>
        <v>180</v>
      </c>
      <c r="L156" t="str">
        <f t="shared" si="72"/>
        <v>P865490</v>
      </c>
      <c r="M156" t="str">
        <f>LOOKUP(,-SEARCH(" "&amp;Switches!$A$2:'Switches'!$A$1000&amp;" "," "&amp;TRIM(B156)&amp;" "),Switches!$A$2:'Switches'!$A$1000)</f>
        <v>Aveplane</v>
      </c>
      <c r="N156" t="str">
        <f>IFERROR(LOOKUP(,-SEARCH(" "&amp;Switches!$B$2:'Switches'!$B$1000&amp;" "," "&amp;C156&amp;" "),Switches!$B$2:'Switches'!$B$1000), "")</f>
        <v/>
      </c>
      <c r="O156" t="str">
        <f>LOOKUP(,-SEARCH(" "&amp;Switches!$C$2:'Switches'!$C$1000&amp;" "," "&amp;TRIM(B156)&amp;" "),Switches!$C$2:'Switches'!$C$1000)</f>
        <v>SuperSpot</v>
      </c>
      <c r="P156" t="str">
        <f t="shared" si="73"/>
        <v>SuperSpot.ies</v>
      </c>
      <c r="Q156" t="s">
        <v>726</v>
      </c>
      <c r="R156">
        <v>72</v>
      </c>
      <c r="S156" s="7" t="str">
        <f t="shared" si="65"/>
        <v>180</v>
      </c>
      <c r="T156">
        <v>217</v>
      </c>
      <c r="U156">
        <f t="shared" si="74"/>
        <v>15624</v>
      </c>
      <c r="V156" t="str">
        <f>IF(ISTEXT(LOOKUP(,-SEARCH(" "&amp;Switches!$K$2:'Switches'!$K$60&amp;" "," "&amp;D156&amp;" "),Switches!$K$2:'Switches'!$K$60)), LOOKUP(,-SEARCH(" "&amp;Switches!$K$2:'Switches'!$K$60&amp;" "," "&amp;D156&amp;" "),Switches!$K$2:'Switches'!$K$60),"")</f>
        <v/>
      </c>
      <c r="W156" t="str">
        <f>IFERROR(LOOKUP(,-SEARCH(" "&amp;Switches!$L$2:'Switches'!$L$1000&amp;" "," "&amp;F156&amp;" "),Switches!$L$2:'Switches'!$L$1000),"")</f>
        <v/>
      </c>
      <c r="X156" t="str">
        <f>IFERROR(LOOKUP(,-SEARCH(" "&amp;Switches!$M$2:'Switches'!$M$1000&amp;" "," "&amp;M156&amp;" "),Switches!$M$2:'Switches'!$M$1000),"")</f>
        <v/>
      </c>
      <c r="Y156" t="str">
        <f>IFERROR(LOOKUP(,-SEARCH(" "&amp;Switches!$N$2:'Switches'!$N$1000&amp;" "," "&amp;D156&amp;" "),Switches!$N$2:'Switches'!$N$1000),"")</f>
        <v/>
      </c>
      <c r="Z156">
        <v>0.05</v>
      </c>
      <c r="AA156">
        <v>0.05</v>
      </c>
      <c r="AB156">
        <v>0.05</v>
      </c>
      <c r="AC156">
        <v>2</v>
      </c>
      <c r="AD156">
        <v>2</v>
      </c>
      <c r="AE156">
        <v>0</v>
      </c>
    </row>
    <row r="157" spans="1:31" x14ac:dyDescent="0.25">
      <c r="A157" s="1" t="s">
        <v>331</v>
      </c>
      <c r="B157" s="1" t="s">
        <v>332</v>
      </c>
      <c r="C157" t="str">
        <f t="shared" si="67"/>
        <v>180W Spot</v>
      </c>
      <c r="D157" t="str">
        <f t="shared" si="68"/>
        <v>180W Spot</v>
      </c>
      <c r="E157" t="str">
        <f t="shared" si="69"/>
        <v>180W</v>
      </c>
      <c r="F157" t="str">
        <f t="shared" si="57"/>
        <v>180W</v>
      </c>
      <c r="G157" t="str">
        <f t="shared" si="58"/>
        <v>180W</v>
      </c>
      <c r="H157" t="str">
        <f t="shared" si="59"/>
        <v>180W</v>
      </c>
      <c r="I157" t="str">
        <f t="shared" si="70"/>
        <v>180Вт</v>
      </c>
      <c r="J157" t="str">
        <f t="shared" si="63"/>
        <v>180</v>
      </c>
      <c r="K157" t="str">
        <f t="shared" si="71"/>
        <v>180</v>
      </c>
      <c r="L157" t="str">
        <f t="shared" si="72"/>
        <v>P865491</v>
      </c>
      <c r="M157" t="str">
        <f>LOOKUP(,-SEARCH(" "&amp;Switches!$A$2:'Switches'!$A$1000&amp;" "," "&amp;TRIM(B157)&amp;" "),Switches!$A$2:'Switches'!$A$1000)</f>
        <v>Aveplane</v>
      </c>
      <c r="N157" t="str">
        <f>IFERROR(LOOKUP(,-SEARCH(" "&amp;Switches!$B$2:'Switches'!$B$1000&amp;" "," "&amp;C157&amp;" "),Switches!$B$2:'Switches'!$B$1000), "")</f>
        <v/>
      </c>
      <c r="O157" t="str">
        <f>LOOKUP(,-SEARCH(" "&amp;Switches!$C$2:'Switches'!$C$1000&amp;" "," "&amp;TRIM(B157)&amp;" "),Switches!$C$2:'Switches'!$C$1000)</f>
        <v>Spot</v>
      </c>
      <c r="P157" t="str">
        <f t="shared" si="73"/>
        <v>Spot.ies</v>
      </c>
      <c r="Q157" t="s">
        <v>726</v>
      </c>
      <c r="R157">
        <v>72</v>
      </c>
      <c r="S157" s="7" t="str">
        <f t="shared" si="65"/>
        <v>180</v>
      </c>
      <c r="T157">
        <v>217</v>
      </c>
      <c r="U157">
        <f t="shared" si="74"/>
        <v>15624</v>
      </c>
      <c r="V157" t="str">
        <f>IF(ISTEXT(LOOKUP(,-SEARCH(" "&amp;Switches!$K$2:'Switches'!$K$60&amp;" "," "&amp;D157&amp;" "),Switches!$K$2:'Switches'!$K$60)), LOOKUP(,-SEARCH(" "&amp;Switches!$K$2:'Switches'!$K$60&amp;" "," "&amp;D157&amp;" "),Switches!$K$2:'Switches'!$K$60),"")</f>
        <v/>
      </c>
      <c r="W157" t="str">
        <f>IFERROR(LOOKUP(,-SEARCH(" "&amp;Switches!$L$2:'Switches'!$L$1000&amp;" "," "&amp;F157&amp;" "),Switches!$L$2:'Switches'!$L$1000),"")</f>
        <v/>
      </c>
      <c r="X157" t="str">
        <f>IFERROR(LOOKUP(,-SEARCH(" "&amp;Switches!$M$2:'Switches'!$M$1000&amp;" "," "&amp;M157&amp;" "),Switches!$M$2:'Switches'!$M$1000),"")</f>
        <v/>
      </c>
      <c r="Y157" t="str">
        <f>IFERROR(LOOKUP(,-SEARCH(" "&amp;Switches!$N$2:'Switches'!$N$1000&amp;" "," "&amp;D157&amp;" "),Switches!$N$2:'Switches'!$N$1000),"")</f>
        <v/>
      </c>
      <c r="Z157">
        <v>0.05</v>
      </c>
      <c r="AA157">
        <v>0.05</v>
      </c>
      <c r="AB157">
        <v>0.05</v>
      </c>
      <c r="AC157">
        <v>2</v>
      </c>
      <c r="AD157">
        <v>2</v>
      </c>
      <c r="AE157">
        <v>0</v>
      </c>
    </row>
    <row r="158" spans="1:31" x14ac:dyDescent="0.25">
      <c r="A158" s="1" t="s">
        <v>333</v>
      </c>
      <c r="B158" s="1" t="s">
        <v>334</v>
      </c>
      <c r="C158" t="str">
        <f t="shared" si="67"/>
        <v>180W Medium</v>
      </c>
      <c r="D158" t="str">
        <f t="shared" si="68"/>
        <v>180W Medium</v>
      </c>
      <c r="E158" t="str">
        <f t="shared" si="69"/>
        <v>180W</v>
      </c>
      <c r="F158" t="str">
        <f t="shared" si="57"/>
        <v>180W</v>
      </c>
      <c r="G158" t="str">
        <f t="shared" si="58"/>
        <v>180W</v>
      </c>
      <c r="H158" t="str">
        <f t="shared" si="59"/>
        <v>180W</v>
      </c>
      <c r="I158" t="str">
        <f t="shared" si="70"/>
        <v>180Вт</v>
      </c>
      <c r="J158" t="str">
        <f t="shared" si="63"/>
        <v>180</v>
      </c>
      <c r="K158" t="str">
        <f t="shared" si="71"/>
        <v>180</v>
      </c>
      <c r="L158" t="str">
        <f t="shared" si="72"/>
        <v>P865492</v>
      </c>
      <c r="M158" t="str">
        <f>LOOKUP(,-SEARCH(" "&amp;Switches!$A$2:'Switches'!$A$1000&amp;" "," "&amp;TRIM(B158)&amp;" "),Switches!$A$2:'Switches'!$A$1000)</f>
        <v>Aveplane</v>
      </c>
      <c r="N158" t="str">
        <f>IFERROR(LOOKUP(,-SEARCH(" "&amp;Switches!$B$2:'Switches'!$B$1000&amp;" "," "&amp;C158&amp;" "),Switches!$B$2:'Switches'!$B$1000), "")</f>
        <v/>
      </c>
      <c r="O158" t="str">
        <f>LOOKUP(,-SEARCH(" "&amp;Switches!$C$2:'Switches'!$C$1000&amp;" "," "&amp;TRIM(B158)&amp;" "),Switches!$C$2:'Switches'!$C$1000)</f>
        <v>Medium</v>
      </c>
      <c r="P158" t="str">
        <f t="shared" si="73"/>
        <v>Medium.ies</v>
      </c>
      <c r="Q158" t="s">
        <v>726</v>
      </c>
      <c r="R158">
        <v>72</v>
      </c>
      <c r="S158" s="7" t="str">
        <f t="shared" si="65"/>
        <v>180</v>
      </c>
      <c r="T158">
        <v>217</v>
      </c>
      <c r="U158">
        <f t="shared" si="74"/>
        <v>15624</v>
      </c>
      <c r="V158" t="str">
        <f>IF(ISTEXT(LOOKUP(,-SEARCH(" "&amp;Switches!$K$2:'Switches'!$K$60&amp;" "," "&amp;D158&amp;" "),Switches!$K$2:'Switches'!$K$60)), LOOKUP(,-SEARCH(" "&amp;Switches!$K$2:'Switches'!$K$60&amp;" "," "&amp;D158&amp;" "),Switches!$K$2:'Switches'!$K$60),"")</f>
        <v/>
      </c>
      <c r="W158" t="str">
        <f>IFERROR(LOOKUP(,-SEARCH(" "&amp;Switches!$L$2:'Switches'!$L$1000&amp;" "," "&amp;F158&amp;" "),Switches!$L$2:'Switches'!$L$1000),"")</f>
        <v/>
      </c>
      <c r="X158" t="str">
        <f>IFERROR(LOOKUP(,-SEARCH(" "&amp;Switches!$M$2:'Switches'!$M$1000&amp;" "," "&amp;M158&amp;" "),Switches!$M$2:'Switches'!$M$1000),"")</f>
        <v/>
      </c>
      <c r="Y158" t="str">
        <f>IFERROR(LOOKUP(,-SEARCH(" "&amp;Switches!$N$2:'Switches'!$N$1000&amp;" "," "&amp;D158&amp;" "),Switches!$N$2:'Switches'!$N$1000),"")</f>
        <v/>
      </c>
      <c r="Z158">
        <v>0.05</v>
      </c>
      <c r="AA158">
        <v>0.05</v>
      </c>
      <c r="AB158">
        <v>0.05</v>
      </c>
      <c r="AC158">
        <v>2</v>
      </c>
      <c r="AD158">
        <v>2</v>
      </c>
      <c r="AE158">
        <v>0</v>
      </c>
    </row>
    <row r="159" spans="1:31" x14ac:dyDescent="0.25">
      <c r="A159" s="1" t="s">
        <v>335</v>
      </c>
      <c r="B159" s="1" t="s">
        <v>336</v>
      </c>
      <c r="C159" t="str">
        <f t="shared" si="67"/>
        <v>180W Flood</v>
      </c>
      <c r="D159" t="str">
        <f t="shared" si="68"/>
        <v>180W Flood</v>
      </c>
      <c r="E159" t="str">
        <f t="shared" si="69"/>
        <v>180W</v>
      </c>
      <c r="F159" t="str">
        <f t="shared" si="57"/>
        <v>180W</v>
      </c>
      <c r="G159" t="str">
        <f t="shared" si="58"/>
        <v>180W</v>
      </c>
      <c r="H159" t="str">
        <f t="shared" si="59"/>
        <v>180W</v>
      </c>
      <c r="I159" t="str">
        <f t="shared" si="70"/>
        <v>180Вт</v>
      </c>
      <c r="J159" t="str">
        <f t="shared" si="63"/>
        <v>180</v>
      </c>
      <c r="K159" t="str">
        <f t="shared" si="71"/>
        <v>180</v>
      </c>
      <c r="L159" t="str">
        <f t="shared" si="72"/>
        <v>P865493</v>
      </c>
      <c r="M159" t="str">
        <f>LOOKUP(,-SEARCH(" "&amp;Switches!$A$2:'Switches'!$A$1000&amp;" "," "&amp;TRIM(B159)&amp;" "),Switches!$A$2:'Switches'!$A$1000)</f>
        <v>Aveplane</v>
      </c>
      <c r="N159" t="str">
        <f>IFERROR(LOOKUP(,-SEARCH(" "&amp;Switches!$B$2:'Switches'!$B$1000&amp;" "," "&amp;C159&amp;" "),Switches!$B$2:'Switches'!$B$1000), "")</f>
        <v/>
      </c>
      <c r="O159" t="str">
        <f>LOOKUP(,-SEARCH(" "&amp;Switches!$C$2:'Switches'!$C$1000&amp;" "," "&amp;TRIM(B159)&amp;" "),Switches!$C$2:'Switches'!$C$1000)</f>
        <v>Flood</v>
      </c>
      <c r="P159" t="str">
        <f t="shared" si="73"/>
        <v>Flood.ies</v>
      </c>
      <c r="Q159" t="s">
        <v>726</v>
      </c>
      <c r="R159">
        <v>72</v>
      </c>
      <c r="S159" s="7" t="str">
        <f t="shared" si="65"/>
        <v>180</v>
      </c>
      <c r="T159">
        <v>217</v>
      </c>
      <c r="U159">
        <f t="shared" si="74"/>
        <v>15624</v>
      </c>
      <c r="V159" t="str">
        <f>IF(ISTEXT(LOOKUP(,-SEARCH(" "&amp;Switches!$K$2:'Switches'!$K$60&amp;" "," "&amp;D159&amp;" "),Switches!$K$2:'Switches'!$K$60)), LOOKUP(,-SEARCH(" "&amp;Switches!$K$2:'Switches'!$K$60&amp;" "," "&amp;D159&amp;" "),Switches!$K$2:'Switches'!$K$60),"")</f>
        <v/>
      </c>
      <c r="W159" t="str">
        <f>IFERROR(LOOKUP(,-SEARCH(" "&amp;Switches!$L$2:'Switches'!$L$1000&amp;" "," "&amp;F159&amp;" "),Switches!$L$2:'Switches'!$L$1000),"")</f>
        <v/>
      </c>
      <c r="X159" t="str">
        <f>IFERROR(LOOKUP(,-SEARCH(" "&amp;Switches!$M$2:'Switches'!$M$1000&amp;" "," "&amp;M159&amp;" "),Switches!$M$2:'Switches'!$M$1000),"")</f>
        <v/>
      </c>
      <c r="Y159" t="str">
        <f>IFERROR(LOOKUP(,-SEARCH(" "&amp;Switches!$N$2:'Switches'!$N$1000&amp;" "," "&amp;D159&amp;" "),Switches!$N$2:'Switches'!$N$1000),"")</f>
        <v/>
      </c>
      <c r="Z159">
        <v>0.05</v>
      </c>
      <c r="AA159">
        <v>0.05</v>
      </c>
      <c r="AB159">
        <v>0.05</v>
      </c>
      <c r="AC159">
        <v>2</v>
      </c>
      <c r="AD159">
        <v>2</v>
      </c>
      <c r="AE159">
        <v>0</v>
      </c>
    </row>
    <row r="160" spans="1:31" x14ac:dyDescent="0.25">
      <c r="A160" s="1" t="s">
        <v>337</v>
      </c>
      <c r="B160" s="1" t="s">
        <v>338</v>
      </c>
      <c r="C160" t="str">
        <f t="shared" si="67"/>
        <v>180W Wide</v>
      </c>
      <c r="D160" t="str">
        <f t="shared" si="68"/>
        <v>180W Wide</v>
      </c>
      <c r="E160" t="str">
        <f t="shared" si="69"/>
        <v>180W</v>
      </c>
      <c r="F160" t="str">
        <f t="shared" si="57"/>
        <v>180W</v>
      </c>
      <c r="G160" t="str">
        <f t="shared" si="58"/>
        <v>180W</v>
      </c>
      <c r="H160" t="str">
        <f t="shared" si="59"/>
        <v>180W</v>
      </c>
      <c r="I160" t="str">
        <f t="shared" si="70"/>
        <v>180Вт</v>
      </c>
      <c r="J160" t="str">
        <f t="shared" si="63"/>
        <v>180</v>
      </c>
      <c r="K160" t="str">
        <f t="shared" si="71"/>
        <v>180</v>
      </c>
      <c r="L160" t="str">
        <f t="shared" si="72"/>
        <v>P865494</v>
      </c>
      <c r="M160" t="str">
        <f>LOOKUP(,-SEARCH(" "&amp;Switches!$A$2:'Switches'!$A$1000&amp;" "," "&amp;TRIM(B160)&amp;" "),Switches!$A$2:'Switches'!$A$1000)</f>
        <v>Aveplane</v>
      </c>
      <c r="N160" t="str">
        <f>IFERROR(LOOKUP(,-SEARCH(" "&amp;Switches!$B$2:'Switches'!$B$1000&amp;" "," "&amp;C160&amp;" "),Switches!$B$2:'Switches'!$B$1000), "")</f>
        <v/>
      </c>
      <c r="O160" t="str">
        <f>LOOKUP(,-SEARCH(" "&amp;Switches!$C$2:'Switches'!$C$1000&amp;" "," "&amp;TRIM(B160)&amp;" "),Switches!$C$2:'Switches'!$C$1000)</f>
        <v>Wide</v>
      </c>
      <c r="P160" t="str">
        <f t="shared" si="73"/>
        <v>Wide.ies</v>
      </c>
      <c r="Q160" t="s">
        <v>726</v>
      </c>
      <c r="R160">
        <v>72</v>
      </c>
      <c r="S160" s="7" t="str">
        <f t="shared" si="65"/>
        <v>180</v>
      </c>
      <c r="T160">
        <v>217</v>
      </c>
      <c r="U160">
        <f t="shared" si="74"/>
        <v>15624</v>
      </c>
      <c r="V160" t="str">
        <f>IF(ISTEXT(LOOKUP(,-SEARCH(" "&amp;Switches!$K$2:'Switches'!$K$60&amp;" "," "&amp;D160&amp;" "),Switches!$K$2:'Switches'!$K$60)), LOOKUP(,-SEARCH(" "&amp;Switches!$K$2:'Switches'!$K$60&amp;" "," "&amp;D160&amp;" "),Switches!$K$2:'Switches'!$K$60),"")</f>
        <v/>
      </c>
      <c r="W160" t="str">
        <f>IFERROR(LOOKUP(,-SEARCH(" "&amp;Switches!$L$2:'Switches'!$L$1000&amp;" "," "&amp;F160&amp;" "),Switches!$L$2:'Switches'!$L$1000),"")</f>
        <v/>
      </c>
      <c r="X160" t="str">
        <f>IFERROR(LOOKUP(,-SEARCH(" "&amp;Switches!$M$2:'Switches'!$M$1000&amp;" "," "&amp;M160&amp;" "),Switches!$M$2:'Switches'!$M$1000),"")</f>
        <v/>
      </c>
      <c r="Y160" t="str">
        <f>IFERROR(LOOKUP(,-SEARCH(" "&amp;Switches!$N$2:'Switches'!$N$1000&amp;" "," "&amp;D160&amp;" "),Switches!$N$2:'Switches'!$N$1000),"")</f>
        <v/>
      </c>
      <c r="Z160">
        <v>0.05</v>
      </c>
      <c r="AA160">
        <v>0.05</v>
      </c>
      <c r="AB160">
        <v>0.05</v>
      </c>
      <c r="AC160">
        <v>2</v>
      </c>
      <c r="AD160">
        <v>2</v>
      </c>
      <c r="AE160">
        <v>0</v>
      </c>
    </row>
    <row r="161" spans="1:31" x14ac:dyDescent="0.25">
      <c r="A161" s="1" t="s">
        <v>339</v>
      </c>
      <c r="B161" s="1" t="s">
        <v>340</v>
      </c>
      <c r="C161" t="str">
        <f t="shared" si="67"/>
        <v>40W SuperSpot</v>
      </c>
      <c r="D161" t="str">
        <f t="shared" si="68"/>
        <v>40W SuperSpot</v>
      </c>
      <c r="E161" t="str">
        <f t="shared" si="69"/>
        <v>40W</v>
      </c>
      <c r="F161" t="str">
        <f t="shared" si="57"/>
        <v>40W</v>
      </c>
      <c r="G161" t="str">
        <f t="shared" si="58"/>
        <v>40W</v>
      </c>
      <c r="H161" t="str">
        <f t="shared" si="59"/>
        <v>40W</v>
      </c>
      <c r="I161" t="str">
        <f t="shared" si="70"/>
        <v>40Вт</v>
      </c>
      <c r="J161" t="str">
        <f t="shared" si="63"/>
        <v>40</v>
      </c>
      <c r="K161" t="str">
        <f t="shared" si="71"/>
        <v>40</v>
      </c>
      <c r="L161" t="str">
        <f t="shared" si="72"/>
        <v>P865605</v>
      </c>
      <c r="M161" t="str">
        <f>LOOKUP(,-SEARCH(" "&amp;Switches!$A$2:'Switches'!$A$1000&amp;" "," "&amp;TRIM(B161)&amp;" "),Switches!$A$2:'Switches'!$A$1000)</f>
        <v>Aveplane</v>
      </c>
      <c r="N161" t="str">
        <f>IFERROR(LOOKUP(,-SEARCH(" "&amp;Switches!$B$2:'Switches'!$B$1000&amp;" "," "&amp;C161&amp;" "),Switches!$B$2:'Switches'!$B$1000), "")</f>
        <v/>
      </c>
      <c r="O161" t="str">
        <f>LOOKUP(,-SEARCH(" "&amp;Switches!$C$2:'Switches'!$C$1000&amp;" "," "&amp;TRIM(B161)&amp;" "),Switches!$C$2:'Switches'!$C$1000)</f>
        <v>SuperSpot</v>
      </c>
      <c r="P161" t="str">
        <f t="shared" si="73"/>
        <v>SuperSpot.ies</v>
      </c>
      <c r="Q161" t="s">
        <v>726</v>
      </c>
      <c r="R161">
        <v>24</v>
      </c>
      <c r="S161" s="7" t="str">
        <f t="shared" si="65"/>
        <v>40</v>
      </c>
      <c r="T161">
        <v>217</v>
      </c>
      <c r="U161">
        <f t="shared" si="74"/>
        <v>5208</v>
      </c>
      <c r="V161" t="str">
        <f>IF(ISTEXT(LOOKUP(,-SEARCH(" "&amp;Switches!$K$2:'Switches'!$K$60&amp;" "," "&amp;D161&amp;" "),Switches!$K$2:'Switches'!$K$60)), LOOKUP(,-SEARCH(" "&amp;Switches!$K$2:'Switches'!$K$60&amp;" "," "&amp;D161&amp;" "),Switches!$K$2:'Switches'!$K$60),"")</f>
        <v/>
      </c>
      <c r="W161" t="str">
        <f>IFERROR(LOOKUP(,-SEARCH(" "&amp;Switches!$L$2:'Switches'!$L$1000&amp;" "," "&amp;F161&amp;" "),Switches!$L$2:'Switches'!$L$1000),"")</f>
        <v/>
      </c>
      <c r="X161" t="str">
        <f>IFERROR(LOOKUP(,-SEARCH(" "&amp;Switches!$M$2:'Switches'!$M$1000&amp;" "," "&amp;M161&amp;" "),Switches!$M$2:'Switches'!$M$1000),"")</f>
        <v/>
      </c>
      <c r="Y161" t="str">
        <f>IFERROR(LOOKUP(,-SEARCH(" "&amp;Switches!$N$2:'Switches'!$N$1000&amp;" "," "&amp;D161&amp;" "),Switches!$N$2:'Switches'!$N$1000),"")</f>
        <v/>
      </c>
      <c r="Z161">
        <v>0.05</v>
      </c>
      <c r="AA161">
        <v>0.05</v>
      </c>
      <c r="AB161">
        <v>0.05</v>
      </c>
      <c r="AC161">
        <v>2</v>
      </c>
      <c r="AD161">
        <v>2</v>
      </c>
      <c r="AE161">
        <v>0</v>
      </c>
    </row>
    <row r="162" spans="1:31" x14ac:dyDescent="0.25">
      <c r="A162" s="1" t="s">
        <v>341</v>
      </c>
      <c r="B162" s="1" t="s">
        <v>342</v>
      </c>
      <c r="C162" t="str">
        <f t="shared" si="67"/>
        <v>40W Spot</v>
      </c>
      <c r="D162" t="str">
        <f t="shared" si="68"/>
        <v>40W Spot</v>
      </c>
      <c r="E162" t="str">
        <f t="shared" si="69"/>
        <v>40W</v>
      </c>
      <c r="F162" t="str">
        <f t="shared" si="57"/>
        <v>40W</v>
      </c>
      <c r="G162" t="str">
        <f t="shared" si="58"/>
        <v>40W</v>
      </c>
      <c r="H162" t="str">
        <f t="shared" si="59"/>
        <v>40W</v>
      </c>
      <c r="I162" t="str">
        <f t="shared" si="70"/>
        <v>40Вт</v>
      </c>
      <c r="J162" t="str">
        <f t="shared" si="63"/>
        <v>40</v>
      </c>
      <c r="K162" t="str">
        <f t="shared" si="71"/>
        <v>40</v>
      </c>
      <c r="L162" t="str">
        <f t="shared" si="72"/>
        <v>P865606</v>
      </c>
      <c r="M162" t="str">
        <f>LOOKUP(,-SEARCH(" "&amp;Switches!$A$2:'Switches'!$A$1000&amp;" "," "&amp;TRIM(B162)&amp;" "),Switches!$A$2:'Switches'!$A$1000)</f>
        <v>Aveplane</v>
      </c>
      <c r="N162" t="str">
        <f>IFERROR(LOOKUP(,-SEARCH(" "&amp;Switches!$B$2:'Switches'!$B$1000&amp;" "," "&amp;C162&amp;" "),Switches!$B$2:'Switches'!$B$1000), "")</f>
        <v/>
      </c>
      <c r="O162" t="str">
        <f>LOOKUP(,-SEARCH(" "&amp;Switches!$C$2:'Switches'!$C$1000&amp;" "," "&amp;TRIM(B162)&amp;" "),Switches!$C$2:'Switches'!$C$1000)</f>
        <v>Spot</v>
      </c>
      <c r="P162" t="str">
        <f t="shared" si="73"/>
        <v>Spot.ies</v>
      </c>
      <c r="Q162" t="s">
        <v>726</v>
      </c>
      <c r="R162">
        <v>24</v>
      </c>
      <c r="S162" s="7" t="str">
        <f t="shared" si="65"/>
        <v>40</v>
      </c>
      <c r="T162">
        <v>217</v>
      </c>
      <c r="U162">
        <f t="shared" si="74"/>
        <v>5208</v>
      </c>
      <c r="V162" t="str">
        <f>IF(ISTEXT(LOOKUP(,-SEARCH(" "&amp;Switches!$K$2:'Switches'!$K$60&amp;" "," "&amp;D162&amp;" "),Switches!$K$2:'Switches'!$K$60)), LOOKUP(,-SEARCH(" "&amp;Switches!$K$2:'Switches'!$K$60&amp;" "," "&amp;D162&amp;" "),Switches!$K$2:'Switches'!$K$60),"")</f>
        <v/>
      </c>
      <c r="W162" t="str">
        <f>IFERROR(LOOKUP(,-SEARCH(" "&amp;Switches!$L$2:'Switches'!$L$1000&amp;" "," "&amp;F162&amp;" "),Switches!$L$2:'Switches'!$L$1000),"")</f>
        <v/>
      </c>
      <c r="X162" t="str">
        <f>IFERROR(LOOKUP(,-SEARCH(" "&amp;Switches!$M$2:'Switches'!$M$1000&amp;" "," "&amp;M162&amp;" "),Switches!$M$2:'Switches'!$M$1000),"")</f>
        <v/>
      </c>
      <c r="Y162" t="str">
        <f>IFERROR(LOOKUP(,-SEARCH(" "&amp;Switches!$N$2:'Switches'!$N$1000&amp;" "," "&amp;D162&amp;" "),Switches!$N$2:'Switches'!$N$1000),"")</f>
        <v/>
      </c>
      <c r="Z162">
        <v>0.05</v>
      </c>
      <c r="AA162">
        <v>0.05</v>
      </c>
      <c r="AB162">
        <v>0.05</v>
      </c>
      <c r="AC162">
        <v>2</v>
      </c>
      <c r="AD162">
        <v>2</v>
      </c>
      <c r="AE162">
        <v>0</v>
      </c>
    </row>
    <row r="163" spans="1:31" x14ac:dyDescent="0.25">
      <c r="A163" s="1" t="s">
        <v>343</v>
      </c>
      <c r="B163" s="1" t="s">
        <v>344</v>
      </c>
      <c r="C163" t="str">
        <f t="shared" si="67"/>
        <v>40W Medium</v>
      </c>
      <c r="D163" t="str">
        <f t="shared" si="68"/>
        <v>40W Medium</v>
      </c>
      <c r="E163" t="str">
        <f t="shared" si="69"/>
        <v>40W</v>
      </c>
      <c r="F163" t="str">
        <f t="shared" si="57"/>
        <v>40W</v>
      </c>
      <c r="G163" t="str">
        <f t="shared" si="58"/>
        <v>40W</v>
      </c>
      <c r="H163" t="str">
        <f t="shared" si="59"/>
        <v>40W</v>
      </c>
      <c r="I163" t="str">
        <f t="shared" si="70"/>
        <v>40Вт</v>
      </c>
      <c r="J163" t="str">
        <f t="shared" si="63"/>
        <v>40</v>
      </c>
      <c r="K163" t="str">
        <f t="shared" si="71"/>
        <v>40</v>
      </c>
      <c r="L163" t="str">
        <f t="shared" si="72"/>
        <v>P865607</v>
      </c>
      <c r="M163" t="str">
        <f>LOOKUP(,-SEARCH(" "&amp;Switches!$A$2:'Switches'!$A$1000&amp;" "," "&amp;TRIM(B163)&amp;" "),Switches!$A$2:'Switches'!$A$1000)</f>
        <v>Aveplane</v>
      </c>
      <c r="N163" t="str">
        <f>IFERROR(LOOKUP(,-SEARCH(" "&amp;Switches!$B$2:'Switches'!$B$1000&amp;" "," "&amp;C163&amp;" "),Switches!$B$2:'Switches'!$B$1000), "")</f>
        <v/>
      </c>
      <c r="O163" t="str">
        <f>LOOKUP(,-SEARCH(" "&amp;Switches!$C$2:'Switches'!$C$1000&amp;" "," "&amp;TRIM(B163)&amp;" "),Switches!$C$2:'Switches'!$C$1000)</f>
        <v>Medium</v>
      </c>
      <c r="P163" t="str">
        <f t="shared" si="73"/>
        <v>Medium.ies</v>
      </c>
      <c r="Q163" t="s">
        <v>726</v>
      </c>
      <c r="R163">
        <v>24</v>
      </c>
      <c r="S163" s="7" t="str">
        <f t="shared" si="65"/>
        <v>40</v>
      </c>
      <c r="T163">
        <v>217</v>
      </c>
      <c r="U163">
        <f t="shared" si="74"/>
        <v>5208</v>
      </c>
      <c r="V163" t="str">
        <f>IF(ISTEXT(LOOKUP(,-SEARCH(" "&amp;Switches!$K$2:'Switches'!$K$60&amp;" "," "&amp;D163&amp;" "),Switches!$K$2:'Switches'!$K$60)), LOOKUP(,-SEARCH(" "&amp;Switches!$K$2:'Switches'!$K$60&amp;" "," "&amp;D163&amp;" "),Switches!$K$2:'Switches'!$K$60),"")</f>
        <v/>
      </c>
      <c r="W163" t="str">
        <f>IFERROR(LOOKUP(,-SEARCH(" "&amp;Switches!$L$2:'Switches'!$L$1000&amp;" "," "&amp;F163&amp;" "),Switches!$L$2:'Switches'!$L$1000),"")</f>
        <v/>
      </c>
      <c r="X163" t="str">
        <f>IFERROR(LOOKUP(,-SEARCH(" "&amp;Switches!$M$2:'Switches'!$M$1000&amp;" "," "&amp;M163&amp;" "),Switches!$M$2:'Switches'!$M$1000),"")</f>
        <v/>
      </c>
      <c r="Y163" t="str">
        <f>IFERROR(LOOKUP(,-SEARCH(" "&amp;Switches!$N$2:'Switches'!$N$1000&amp;" "," "&amp;D163&amp;" "),Switches!$N$2:'Switches'!$N$1000),"")</f>
        <v/>
      </c>
      <c r="Z163">
        <v>0.05</v>
      </c>
      <c r="AA163">
        <v>0.05</v>
      </c>
      <c r="AB163">
        <v>0.05</v>
      </c>
      <c r="AC163">
        <v>2</v>
      </c>
      <c r="AD163">
        <v>2</v>
      </c>
      <c r="AE163">
        <v>0</v>
      </c>
    </row>
    <row r="164" spans="1:31" x14ac:dyDescent="0.25">
      <c r="A164" s="1" t="s">
        <v>345</v>
      </c>
      <c r="B164" s="1" t="s">
        <v>346</v>
      </c>
      <c r="C164" t="str">
        <f t="shared" si="67"/>
        <v>40W Flood</v>
      </c>
      <c r="D164" t="str">
        <f t="shared" si="68"/>
        <v>40W Flood</v>
      </c>
      <c r="E164" t="str">
        <f t="shared" si="69"/>
        <v>40W</v>
      </c>
      <c r="F164" t="str">
        <f t="shared" si="57"/>
        <v>40W</v>
      </c>
      <c r="G164" t="str">
        <f t="shared" si="58"/>
        <v>40W</v>
      </c>
      <c r="H164" t="str">
        <f t="shared" si="59"/>
        <v>40W</v>
      </c>
      <c r="I164" t="str">
        <f t="shared" si="70"/>
        <v>40Вт</v>
      </c>
      <c r="J164" t="str">
        <f t="shared" si="63"/>
        <v>40</v>
      </c>
      <c r="K164" t="str">
        <f t="shared" si="71"/>
        <v>40</v>
      </c>
      <c r="L164" t="str">
        <f t="shared" si="72"/>
        <v>P865608</v>
      </c>
      <c r="M164" t="str">
        <f>LOOKUP(,-SEARCH(" "&amp;Switches!$A$2:'Switches'!$A$1000&amp;" "," "&amp;TRIM(B164)&amp;" "),Switches!$A$2:'Switches'!$A$1000)</f>
        <v>Aveplane</v>
      </c>
      <c r="N164" t="str">
        <f>IFERROR(LOOKUP(,-SEARCH(" "&amp;Switches!$B$2:'Switches'!$B$1000&amp;" "," "&amp;C164&amp;" "),Switches!$B$2:'Switches'!$B$1000), "")</f>
        <v/>
      </c>
      <c r="O164" t="str">
        <f>LOOKUP(,-SEARCH(" "&amp;Switches!$C$2:'Switches'!$C$1000&amp;" "," "&amp;TRIM(B164)&amp;" "),Switches!$C$2:'Switches'!$C$1000)</f>
        <v>Flood</v>
      </c>
      <c r="P164" t="str">
        <f t="shared" si="73"/>
        <v>Flood.ies</v>
      </c>
      <c r="Q164" t="s">
        <v>726</v>
      </c>
      <c r="R164">
        <v>24</v>
      </c>
      <c r="S164" s="7" t="str">
        <f t="shared" si="65"/>
        <v>40</v>
      </c>
      <c r="T164">
        <v>217</v>
      </c>
      <c r="U164">
        <f t="shared" si="74"/>
        <v>5208</v>
      </c>
      <c r="V164" t="str">
        <f>IF(ISTEXT(LOOKUP(,-SEARCH(" "&amp;Switches!$K$2:'Switches'!$K$60&amp;" "," "&amp;D164&amp;" "),Switches!$K$2:'Switches'!$K$60)), LOOKUP(,-SEARCH(" "&amp;Switches!$K$2:'Switches'!$K$60&amp;" "," "&amp;D164&amp;" "),Switches!$K$2:'Switches'!$K$60),"")</f>
        <v/>
      </c>
      <c r="W164" t="str">
        <f>IFERROR(LOOKUP(,-SEARCH(" "&amp;Switches!$L$2:'Switches'!$L$1000&amp;" "," "&amp;F164&amp;" "),Switches!$L$2:'Switches'!$L$1000),"")</f>
        <v/>
      </c>
      <c r="X164" t="str">
        <f>IFERROR(LOOKUP(,-SEARCH(" "&amp;Switches!$M$2:'Switches'!$M$1000&amp;" "," "&amp;M164&amp;" "),Switches!$M$2:'Switches'!$M$1000),"")</f>
        <v/>
      </c>
      <c r="Y164" t="str">
        <f>IFERROR(LOOKUP(,-SEARCH(" "&amp;Switches!$N$2:'Switches'!$N$1000&amp;" "," "&amp;D164&amp;" "),Switches!$N$2:'Switches'!$N$1000),"")</f>
        <v/>
      </c>
      <c r="Z164">
        <v>0.05</v>
      </c>
      <c r="AA164">
        <v>0.05</v>
      </c>
      <c r="AB164">
        <v>0.05</v>
      </c>
      <c r="AC164">
        <v>2</v>
      </c>
      <c r="AD164">
        <v>2</v>
      </c>
      <c r="AE164">
        <v>0</v>
      </c>
    </row>
    <row r="165" spans="1:31" x14ac:dyDescent="0.25">
      <c r="A165" s="1" t="s">
        <v>347</v>
      </c>
      <c r="B165" s="1" t="s">
        <v>348</v>
      </c>
      <c r="C165" t="str">
        <f t="shared" si="67"/>
        <v>40W Wide</v>
      </c>
      <c r="D165" t="str">
        <f t="shared" si="68"/>
        <v>40W Wide</v>
      </c>
      <c r="E165" t="str">
        <f t="shared" si="69"/>
        <v>40W</v>
      </c>
      <c r="F165" t="str">
        <f t="shared" si="57"/>
        <v>40W</v>
      </c>
      <c r="G165" t="str">
        <f t="shared" si="58"/>
        <v>40W</v>
      </c>
      <c r="H165" t="str">
        <f t="shared" si="59"/>
        <v>40W</v>
      </c>
      <c r="I165" t="str">
        <f t="shared" si="70"/>
        <v>40Вт</v>
      </c>
      <c r="J165" t="str">
        <f t="shared" si="63"/>
        <v>40</v>
      </c>
      <c r="K165" t="str">
        <f t="shared" si="71"/>
        <v>40</v>
      </c>
      <c r="L165" t="str">
        <f t="shared" si="72"/>
        <v>P865609</v>
      </c>
      <c r="M165" t="str">
        <f>LOOKUP(,-SEARCH(" "&amp;Switches!$A$2:'Switches'!$A$1000&amp;" "," "&amp;TRIM(B165)&amp;" "),Switches!$A$2:'Switches'!$A$1000)</f>
        <v>Aveplane</v>
      </c>
      <c r="N165" t="str">
        <f>IFERROR(LOOKUP(,-SEARCH(" "&amp;Switches!$B$2:'Switches'!$B$1000&amp;" "," "&amp;C165&amp;" "),Switches!$B$2:'Switches'!$B$1000), "")</f>
        <v/>
      </c>
      <c r="O165" t="str">
        <f>LOOKUP(,-SEARCH(" "&amp;Switches!$C$2:'Switches'!$C$1000&amp;" "," "&amp;TRIM(B165)&amp;" "),Switches!$C$2:'Switches'!$C$1000)</f>
        <v>Wide</v>
      </c>
      <c r="P165" t="str">
        <f t="shared" si="73"/>
        <v>Wide.ies</v>
      </c>
      <c r="Q165" t="s">
        <v>726</v>
      </c>
      <c r="R165">
        <v>24</v>
      </c>
      <c r="S165" s="7" t="str">
        <f t="shared" si="65"/>
        <v>40</v>
      </c>
      <c r="T165">
        <v>217</v>
      </c>
      <c r="U165">
        <f t="shared" si="74"/>
        <v>5208</v>
      </c>
      <c r="V165" t="str">
        <f>IF(ISTEXT(LOOKUP(,-SEARCH(" "&amp;Switches!$K$2:'Switches'!$K$60&amp;" "," "&amp;D165&amp;" "),Switches!$K$2:'Switches'!$K$60)), LOOKUP(,-SEARCH(" "&amp;Switches!$K$2:'Switches'!$K$60&amp;" "," "&amp;D165&amp;" "),Switches!$K$2:'Switches'!$K$60),"")</f>
        <v/>
      </c>
      <c r="W165" t="str">
        <f>IFERROR(LOOKUP(,-SEARCH(" "&amp;Switches!$L$2:'Switches'!$L$1000&amp;" "," "&amp;F165&amp;" "),Switches!$L$2:'Switches'!$L$1000),"")</f>
        <v/>
      </c>
      <c r="X165" t="str">
        <f>IFERROR(LOOKUP(,-SEARCH(" "&amp;Switches!$M$2:'Switches'!$M$1000&amp;" "," "&amp;M165&amp;" "),Switches!$M$2:'Switches'!$M$1000),"")</f>
        <v/>
      </c>
      <c r="Y165" t="str">
        <f>IFERROR(LOOKUP(,-SEARCH(" "&amp;Switches!$N$2:'Switches'!$N$1000&amp;" "," "&amp;D165&amp;" "),Switches!$N$2:'Switches'!$N$1000),"")</f>
        <v/>
      </c>
      <c r="Z165">
        <v>0.05</v>
      </c>
      <c r="AA165">
        <v>0.05</v>
      </c>
      <c r="AB165">
        <v>0.05</v>
      </c>
      <c r="AC165">
        <v>2</v>
      </c>
      <c r="AD165">
        <v>2</v>
      </c>
      <c r="AE165">
        <v>0</v>
      </c>
    </row>
    <row r="166" spans="1:31" x14ac:dyDescent="0.25">
      <c r="A166" s="1" t="s">
        <v>349</v>
      </c>
      <c r="B166" s="1" t="s">
        <v>350</v>
      </c>
      <c r="C166" t="str">
        <f t="shared" si="67"/>
        <v>29W Spot</v>
      </c>
      <c r="D166" t="str">
        <f t="shared" si="68"/>
        <v>29W Spot</v>
      </c>
      <c r="E166" t="str">
        <f t="shared" si="69"/>
        <v>29W</v>
      </c>
      <c r="F166" t="str">
        <f t="shared" si="57"/>
        <v>29W</v>
      </c>
      <c r="G166" t="str">
        <f t="shared" si="58"/>
        <v>29W</v>
      </c>
      <c r="H166" t="str">
        <f t="shared" si="59"/>
        <v>29W</v>
      </c>
      <c r="I166" t="str">
        <f t="shared" si="70"/>
        <v>29Вт</v>
      </c>
      <c r="J166" t="str">
        <f t="shared" si="63"/>
        <v>29</v>
      </c>
      <c r="K166" t="str">
        <f t="shared" si="71"/>
        <v>29</v>
      </c>
      <c r="L166" t="str">
        <f t="shared" si="72"/>
        <v>P81041</v>
      </c>
      <c r="M166" t="str">
        <f>LOOKUP(,-SEARCH(" "&amp;Switches!$A$2:'Switches'!$A$1000&amp;" "," "&amp;TRIM(B166)&amp;" "),Switches!$A$2:'Switches'!$A$1000)</f>
        <v>Aveplane Mini</v>
      </c>
      <c r="N166" t="str">
        <f>IFERROR(LOOKUP(,-SEARCH(" "&amp;Switches!$B$2:'Switches'!$B$1000&amp;" "," "&amp;C166&amp;" "),Switches!$B$2:'Switches'!$B$1000), "")</f>
        <v/>
      </c>
      <c r="O166" t="str">
        <f>LOOKUP(,-SEARCH(" "&amp;Switches!$C$2:'Switches'!$C$1000&amp;" "," "&amp;TRIM(B166)&amp;" "),Switches!$C$2:'Switches'!$C$1000)</f>
        <v>Spot</v>
      </c>
      <c r="P166" t="str">
        <f t="shared" si="73"/>
        <v>Spot.ies</v>
      </c>
      <c r="Q166" t="s">
        <v>726</v>
      </c>
      <c r="R166">
        <v>12</v>
      </c>
      <c r="S166" s="7" t="str">
        <f t="shared" si="65"/>
        <v>29</v>
      </c>
      <c r="T166">
        <v>217</v>
      </c>
      <c r="U166">
        <f t="shared" si="74"/>
        <v>2604</v>
      </c>
      <c r="V166" t="str">
        <f>IF(ISTEXT(LOOKUP(,-SEARCH(" "&amp;Switches!$K$2:'Switches'!$K$60&amp;" "," "&amp;D166&amp;" "),Switches!$K$2:'Switches'!$K$60)), LOOKUP(,-SEARCH(" "&amp;Switches!$K$2:'Switches'!$K$60&amp;" "," "&amp;D166&amp;" "),Switches!$K$2:'Switches'!$K$60),"")</f>
        <v/>
      </c>
      <c r="W166" t="str">
        <f>IFERROR(LOOKUP(,-SEARCH(" "&amp;Switches!$L$2:'Switches'!$L$1000&amp;" "," "&amp;F166&amp;" "),Switches!$L$2:'Switches'!$L$1000),"")</f>
        <v/>
      </c>
      <c r="X166" t="str">
        <f>IFERROR(LOOKUP(,-SEARCH(" "&amp;Switches!$M$2:'Switches'!$M$1000&amp;" "," "&amp;M166&amp;" "),Switches!$M$2:'Switches'!$M$1000),"")</f>
        <v/>
      </c>
      <c r="Y166" t="str">
        <f>IFERROR(LOOKUP(,-SEARCH(" "&amp;Switches!$N$2:'Switches'!$N$1000&amp;" "," "&amp;D166&amp;" "),Switches!$N$2:'Switches'!$N$1000),"")</f>
        <v/>
      </c>
      <c r="Z166">
        <v>0.05</v>
      </c>
      <c r="AA166">
        <v>0.05</v>
      </c>
      <c r="AB166">
        <v>0.05</v>
      </c>
      <c r="AC166">
        <v>2</v>
      </c>
      <c r="AD166">
        <v>2</v>
      </c>
      <c r="AE166">
        <v>0</v>
      </c>
    </row>
    <row r="167" spans="1:31" x14ac:dyDescent="0.25">
      <c r="A167" s="1" t="s">
        <v>351</v>
      </c>
      <c r="B167" s="1" t="s">
        <v>352</v>
      </c>
      <c r="C167" t="str">
        <f t="shared" si="67"/>
        <v>29W Medium</v>
      </c>
      <c r="D167" t="str">
        <f t="shared" si="68"/>
        <v>29W Medium</v>
      </c>
      <c r="E167" t="str">
        <f t="shared" si="69"/>
        <v>29W</v>
      </c>
      <c r="F167" t="str">
        <f t="shared" si="57"/>
        <v>29W</v>
      </c>
      <c r="G167" t="str">
        <f t="shared" si="58"/>
        <v>29W</v>
      </c>
      <c r="H167" t="str">
        <f t="shared" si="59"/>
        <v>29W</v>
      </c>
      <c r="I167" t="str">
        <f t="shared" si="70"/>
        <v>29Вт</v>
      </c>
      <c r="J167" t="str">
        <f t="shared" si="63"/>
        <v>29</v>
      </c>
      <c r="K167" t="str">
        <f t="shared" si="71"/>
        <v>29</v>
      </c>
      <c r="L167" t="str">
        <f t="shared" si="72"/>
        <v>P81042</v>
      </c>
      <c r="M167" t="str">
        <f>LOOKUP(,-SEARCH(" "&amp;Switches!$A$2:'Switches'!$A$1000&amp;" "," "&amp;TRIM(B167)&amp;" "),Switches!$A$2:'Switches'!$A$1000)</f>
        <v>Aveplane Mini</v>
      </c>
      <c r="N167" t="str">
        <f>IFERROR(LOOKUP(,-SEARCH(" "&amp;Switches!$B$2:'Switches'!$B$1000&amp;" "," "&amp;C167&amp;" "),Switches!$B$2:'Switches'!$B$1000), "")</f>
        <v/>
      </c>
      <c r="O167" t="str">
        <f>LOOKUP(,-SEARCH(" "&amp;Switches!$C$2:'Switches'!$C$1000&amp;" "," "&amp;TRIM(B167)&amp;" "),Switches!$C$2:'Switches'!$C$1000)</f>
        <v>Medium</v>
      </c>
      <c r="P167" t="str">
        <f t="shared" si="73"/>
        <v>Medium.ies</v>
      </c>
      <c r="Q167" t="s">
        <v>726</v>
      </c>
      <c r="R167">
        <v>12</v>
      </c>
      <c r="S167" s="7" t="str">
        <f t="shared" si="65"/>
        <v>29</v>
      </c>
      <c r="T167">
        <v>217</v>
      </c>
      <c r="U167">
        <f t="shared" si="74"/>
        <v>2604</v>
      </c>
      <c r="V167" t="str">
        <f>IF(ISTEXT(LOOKUP(,-SEARCH(" "&amp;Switches!$K$2:'Switches'!$K$60&amp;" "," "&amp;D167&amp;" "),Switches!$K$2:'Switches'!$K$60)), LOOKUP(,-SEARCH(" "&amp;Switches!$K$2:'Switches'!$K$60&amp;" "," "&amp;D167&amp;" "),Switches!$K$2:'Switches'!$K$60),"")</f>
        <v/>
      </c>
      <c r="W167" t="str">
        <f>IFERROR(LOOKUP(,-SEARCH(" "&amp;Switches!$L$2:'Switches'!$L$1000&amp;" "," "&amp;F167&amp;" "),Switches!$L$2:'Switches'!$L$1000),"")</f>
        <v/>
      </c>
      <c r="X167" t="str">
        <f>IFERROR(LOOKUP(,-SEARCH(" "&amp;Switches!$M$2:'Switches'!$M$1000&amp;" "," "&amp;M167&amp;" "),Switches!$M$2:'Switches'!$M$1000),"")</f>
        <v/>
      </c>
      <c r="Y167" t="str">
        <f>IFERROR(LOOKUP(,-SEARCH(" "&amp;Switches!$N$2:'Switches'!$N$1000&amp;" "," "&amp;D167&amp;" "),Switches!$N$2:'Switches'!$N$1000),"")</f>
        <v/>
      </c>
      <c r="Z167">
        <v>0.05</v>
      </c>
      <c r="AA167">
        <v>0.05</v>
      </c>
      <c r="AB167">
        <v>0.05</v>
      </c>
      <c r="AC167">
        <v>2</v>
      </c>
      <c r="AD167">
        <v>2</v>
      </c>
      <c r="AE167">
        <v>0</v>
      </c>
    </row>
    <row r="168" spans="1:31" x14ac:dyDescent="0.25">
      <c r="A168" s="1" t="s">
        <v>353</v>
      </c>
      <c r="B168" s="1" t="s">
        <v>354</v>
      </c>
      <c r="C168" t="str">
        <f t="shared" si="67"/>
        <v>29W Flood</v>
      </c>
      <c r="D168" t="str">
        <f t="shared" si="68"/>
        <v>29W Flood</v>
      </c>
      <c r="E168" t="str">
        <f t="shared" si="69"/>
        <v>29W</v>
      </c>
      <c r="F168" t="str">
        <f t="shared" ref="F168:F231" si="75">TRIM(REPLACE(E168,SEARCH(V168,E168),LEN(V168),""))</f>
        <v>29W</v>
      </c>
      <c r="G168" t="str">
        <f t="shared" si="58"/>
        <v>29W</v>
      </c>
      <c r="H168" t="str">
        <f t="shared" si="59"/>
        <v>29W</v>
      </c>
      <c r="I168" t="str">
        <f t="shared" si="70"/>
        <v>29Вт</v>
      </c>
      <c r="J168" t="str">
        <f t="shared" si="63"/>
        <v>29</v>
      </c>
      <c r="K168" t="str">
        <f t="shared" si="71"/>
        <v>29</v>
      </c>
      <c r="L168" t="str">
        <f t="shared" si="72"/>
        <v>P81043</v>
      </c>
      <c r="M168" t="str">
        <f>LOOKUP(,-SEARCH(" "&amp;Switches!$A$2:'Switches'!$A$1000&amp;" "," "&amp;TRIM(B168)&amp;" "),Switches!$A$2:'Switches'!$A$1000)</f>
        <v>Aveplane Mini</v>
      </c>
      <c r="N168" t="str">
        <f>IFERROR(LOOKUP(,-SEARCH(" "&amp;Switches!$B$2:'Switches'!$B$1000&amp;" "," "&amp;C168&amp;" "),Switches!$B$2:'Switches'!$B$1000), "")</f>
        <v/>
      </c>
      <c r="O168" t="str">
        <f>LOOKUP(,-SEARCH(" "&amp;Switches!$C$2:'Switches'!$C$1000&amp;" "," "&amp;TRIM(B168)&amp;" "),Switches!$C$2:'Switches'!$C$1000)</f>
        <v>Flood</v>
      </c>
      <c r="P168" t="str">
        <f t="shared" si="73"/>
        <v>Flood.ies</v>
      </c>
      <c r="Q168" t="s">
        <v>726</v>
      </c>
      <c r="R168">
        <v>12</v>
      </c>
      <c r="S168" s="7" t="str">
        <f t="shared" si="65"/>
        <v>29</v>
      </c>
      <c r="T168">
        <v>217</v>
      </c>
      <c r="U168">
        <f t="shared" si="74"/>
        <v>2604</v>
      </c>
      <c r="V168" t="str">
        <f>IF(ISTEXT(LOOKUP(,-SEARCH(" "&amp;Switches!$K$2:'Switches'!$K$60&amp;" "," "&amp;D168&amp;" "),Switches!$K$2:'Switches'!$K$60)), LOOKUP(,-SEARCH(" "&amp;Switches!$K$2:'Switches'!$K$60&amp;" "," "&amp;D168&amp;" "),Switches!$K$2:'Switches'!$K$60),"")</f>
        <v/>
      </c>
      <c r="W168" t="str">
        <f>IFERROR(LOOKUP(,-SEARCH(" "&amp;Switches!$L$2:'Switches'!$L$1000&amp;" "," "&amp;F168&amp;" "),Switches!$L$2:'Switches'!$L$1000),"")</f>
        <v/>
      </c>
      <c r="X168" t="str">
        <f>IFERROR(LOOKUP(,-SEARCH(" "&amp;Switches!$M$2:'Switches'!$M$1000&amp;" "," "&amp;M168&amp;" "),Switches!$M$2:'Switches'!$M$1000),"")</f>
        <v/>
      </c>
      <c r="Y168" t="str">
        <f>IFERROR(LOOKUP(,-SEARCH(" "&amp;Switches!$N$2:'Switches'!$N$1000&amp;" "," "&amp;D168&amp;" "),Switches!$N$2:'Switches'!$N$1000),"")</f>
        <v/>
      </c>
      <c r="Z168">
        <v>0.05</v>
      </c>
      <c r="AA168">
        <v>0.05</v>
      </c>
      <c r="AB168">
        <v>0.05</v>
      </c>
      <c r="AC168">
        <v>2</v>
      </c>
      <c r="AD168">
        <v>2</v>
      </c>
      <c r="AE168">
        <v>0</v>
      </c>
    </row>
    <row r="169" spans="1:31" x14ac:dyDescent="0.25">
      <c r="A169" s="1" t="s">
        <v>355</v>
      </c>
      <c r="B169" s="1" t="s">
        <v>356</v>
      </c>
      <c r="C169" t="str">
        <f t="shared" si="67"/>
        <v>29W Elliptical</v>
      </c>
      <c r="D169" t="str">
        <f t="shared" si="68"/>
        <v>29W Elliptical</v>
      </c>
      <c r="E169" t="str">
        <f t="shared" si="69"/>
        <v>29W</v>
      </c>
      <c r="F169" t="str">
        <f t="shared" si="75"/>
        <v>29W</v>
      </c>
      <c r="G169" t="str">
        <f t="shared" si="58"/>
        <v>29W</v>
      </c>
      <c r="H169" t="str">
        <f t="shared" si="59"/>
        <v>29W</v>
      </c>
      <c r="I169" t="str">
        <f t="shared" si="70"/>
        <v>29Вт</v>
      </c>
      <c r="J169" t="str">
        <f t="shared" ref="J169:J211" si="76">IFERROR(REPLACE(I169,SEARCH("Вт",I169),2,""), I169)</f>
        <v>29</v>
      </c>
      <c r="K169" t="str">
        <f t="shared" si="71"/>
        <v>29</v>
      </c>
      <c r="L169" t="str">
        <f t="shared" si="72"/>
        <v>P81044</v>
      </c>
      <c r="M169" t="str">
        <f>LOOKUP(,-SEARCH(" "&amp;Switches!$A$2:'Switches'!$A$1000&amp;" "," "&amp;TRIM(B169)&amp;" "),Switches!$A$2:'Switches'!$A$1000)</f>
        <v>Aveplane Mini</v>
      </c>
      <c r="N169" t="str">
        <f>IFERROR(LOOKUP(,-SEARCH(" "&amp;Switches!$B$2:'Switches'!$B$1000&amp;" "," "&amp;C169&amp;" "),Switches!$B$2:'Switches'!$B$1000), "")</f>
        <v/>
      </c>
      <c r="O169" t="str">
        <f>LOOKUP(,-SEARCH(" "&amp;Switches!$C$2:'Switches'!$C$1000&amp;" "," "&amp;TRIM(B169)&amp;" "),Switches!$C$2:'Switches'!$C$1000)</f>
        <v>Elliptical</v>
      </c>
      <c r="P169" t="str">
        <f t="shared" si="73"/>
        <v>Elliptical.ies</v>
      </c>
      <c r="Q169" t="s">
        <v>726</v>
      </c>
      <c r="R169">
        <v>12</v>
      </c>
      <c r="S169" s="7" t="str">
        <f t="shared" ref="S169:S211" si="77">K169</f>
        <v>29</v>
      </c>
      <c r="T169">
        <v>217</v>
      </c>
      <c r="U169">
        <f t="shared" si="74"/>
        <v>2604</v>
      </c>
      <c r="V169" t="str">
        <f>IF(ISTEXT(LOOKUP(,-SEARCH(" "&amp;Switches!$K$2:'Switches'!$K$60&amp;" "," "&amp;D169&amp;" "),Switches!$K$2:'Switches'!$K$60)), LOOKUP(,-SEARCH(" "&amp;Switches!$K$2:'Switches'!$K$60&amp;" "," "&amp;D169&amp;" "),Switches!$K$2:'Switches'!$K$60),"")</f>
        <v/>
      </c>
      <c r="W169" t="str">
        <f>IFERROR(LOOKUP(,-SEARCH(" "&amp;Switches!$L$2:'Switches'!$L$1000&amp;" "," "&amp;F169&amp;" "),Switches!$L$2:'Switches'!$L$1000),"")</f>
        <v/>
      </c>
      <c r="X169" t="str">
        <f>IFERROR(LOOKUP(,-SEARCH(" "&amp;Switches!$M$2:'Switches'!$M$1000&amp;" "," "&amp;M169&amp;" "),Switches!$M$2:'Switches'!$M$1000),"")</f>
        <v/>
      </c>
      <c r="Y169" t="str">
        <f>IFERROR(LOOKUP(,-SEARCH(" "&amp;Switches!$N$2:'Switches'!$N$1000&amp;" "," "&amp;D169&amp;" "),Switches!$N$2:'Switches'!$N$1000),"")</f>
        <v/>
      </c>
      <c r="Z169">
        <v>0.05</v>
      </c>
      <c r="AA169">
        <v>0.05</v>
      </c>
      <c r="AB169">
        <v>0.05</v>
      </c>
      <c r="AC169">
        <v>2</v>
      </c>
      <c r="AD169">
        <v>2</v>
      </c>
      <c r="AE169">
        <v>0</v>
      </c>
    </row>
    <row r="170" spans="1:31" x14ac:dyDescent="0.25">
      <c r="A170" s="1" t="s">
        <v>357</v>
      </c>
      <c r="B170" s="1" t="s">
        <v>358</v>
      </c>
      <c r="C170" t="str">
        <f t="shared" si="67"/>
        <v>15W Spot</v>
      </c>
      <c r="D170" t="str">
        <f t="shared" si="68"/>
        <v>15W Spot</v>
      </c>
      <c r="E170" t="str">
        <f t="shared" si="69"/>
        <v>15W</v>
      </c>
      <c r="F170" t="str">
        <f t="shared" si="75"/>
        <v>15W</v>
      </c>
      <c r="G170" t="str">
        <f t="shared" si="58"/>
        <v>15W</v>
      </c>
      <c r="H170" t="str">
        <f t="shared" si="59"/>
        <v>15W</v>
      </c>
      <c r="I170" t="str">
        <f t="shared" si="70"/>
        <v>15Вт</v>
      </c>
      <c r="J170" t="str">
        <f t="shared" si="76"/>
        <v>15</v>
      </c>
      <c r="K170" t="str">
        <f t="shared" si="71"/>
        <v>15</v>
      </c>
      <c r="L170" t="str">
        <f t="shared" si="72"/>
        <v>P81045</v>
      </c>
      <c r="M170" t="str">
        <f>LOOKUP(,-SEARCH(" "&amp;Switches!$A$2:'Switches'!$A$1000&amp;" "," "&amp;TRIM(B170)&amp;" "),Switches!$A$2:'Switches'!$A$1000)</f>
        <v>Aveplane Mini</v>
      </c>
      <c r="N170" t="str">
        <f>IFERROR(LOOKUP(,-SEARCH(" "&amp;Switches!$B$2:'Switches'!$B$1000&amp;" "," "&amp;C170&amp;" "),Switches!$B$2:'Switches'!$B$1000), "")</f>
        <v/>
      </c>
      <c r="O170" t="str">
        <f>LOOKUP(,-SEARCH(" "&amp;Switches!$C$2:'Switches'!$C$1000&amp;" "," "&amp;TRIM(B170)&amp;" "),Switches!$C$2:'Switches'!$C$1000)</f>
        <v>Spot</v>
      </c>
      <c r="P170" t="str">
        <f t="shared" si="73"/>
        <v>Spot.ies</v>
      </c>
      <c r="Q170" t="s">
        <v>726</v>
      </c>
      <c r="R170">
        <v>6</v>
      </c>
      <c r="S170" s="7" t="str">
        <f t="shared" si="77"/>
        <v>15</v>
      </c>
      <c r="T170">
        <v>108</v>
      </c>
      <c r="U170">
        <f t="shared" si="74"/>
        <v>648</v>
      </c>
      <c r="V170" t="str">
        <f>IF(ISTEXT(LOOKUP(,-SEARCH(" "&amp;Switches!$K$2:'Switches'!$K$60&amp;" "," "&amp;D170&amp;" "),Switches!$K$2:'Switches'!$K$60)), LOOKUP(,-SEARCH(" "&amp;Switches!$K$2:'Switches'!$K$60&amp;" "," "&amp;D170&amp;" "),Switches!$K$2:'Switches'!$K$60),"")</f>
        <v/>
      </c>
      <c r="W170" t="str">
        <f>IFERROR(LOOKUP(,-SEARCH(" "&amp;Switches!$L$2:'Switches'!$L$1000&amp;" "," "&amp;F170&amp;" "),Switches!$L$2:'Switches'!$L$1000),"")</f>
        <v/>
      </c>
      <c r="X170" t="str">
        <f>IFERROR(LOOKUP(,-SEARCH(" "&amp;Switches!$M$2:'Switches'!$M$1000&amp;" "," "&amp;M170&amp;" "),Switches!$M$2:'Switches'!$M$1000),"")</f>
        <v/>
      </c>
      <c r="Y170" t="str">
        <f>IFERROR(LOOKUP(,-SEARCH(" "&amp;Switches!$N$2:'Switches'!$N$1000&amp;" "," "&amp;D170&amp;" "),Switches!$N$2:'Switches'!$N$1000),"")</f>
        <v/>
      </c>
      <c r="Z170">
        <v>0.05</v>
      </c>
      <c r="AA170">
        <v>0.05</v>
      </c>
      <c r="AB170">
        <v>0.05</v>
      </c>
      <c r="AC170">
        <v>2</v>
      </c>
      <c r="AD170">
        <v>2</v>
      </c>
      <c r="AE170">
        <v>0</v>
      </c>
    </row>
    <row r="171" spans="1:31" x14ac:dyDescent="0.25">
      <c r="A171" s="1" t="s">
        <v>359</v>
      </c>
      <c r="B171" s="1" t="s">
        <v>360</v>
      </c>
      <c r="C171" t="str">
        <f t="shared" si="67"/>
        <v>15W Medium</v>
      </c>
      <c r="D171" t="str">
        <f t="shared" si="68"/>
        <v>15W Medium</v>
      </c>
      <c r="E171" t="str">
        <f t="shared" si="69"/>
        <v>15W</v>
      </c>
      <c r="F171" t="str">
        <f t="shared" si="75"/>
        <v>15W</v>
      </c>
      <c r="G171" t="str">
        <f t="shared" si="58"/>
        <v>15W</v>
      </c>
      <c r="H171" t="str">
        <f t="shared" si="59"/>
        <v>15W</v>
      </c>
      <c r="I171" t="str">
        <f t="shared" si="70"/>
        <v>15Вт</v>
      </c>
      <c r="J171" t="str">
        <f t="shared" si="76"/>
        <v>15</v>
      </c>
      <c r="K171" t="str">
        <f t="shared" si="71"/>
        <v>15</v>
      </c>
      <c r="L171" t="str">
        <f t="shared" si="72"/>
        <v>P81046</v>
      </c>
      <c r="M171" t="str">
        <f>LOOKUP(,-SEARCH(" "&amp;Switches!$A$2:'Switches'!$A$1000&amp;" "," "&amp;TRIM(B171)&amp;" "),Switches!$A$2:'Switches'!$A$1000)</f>
        <v>Aveplane Mini</v>
      </c>
      <c r="N171" t="str">
        <f>IFERROR(LOOKUP(,-SEARCH(" "&amp;Switches!$B$2:'Switches'!$B$1000&amp;" "," "&amp;C171&amp;" "),Switches!$B$2:'Switches'!$B$1000), "")</f>
        <v/>
      </c>
      <c r="O171" t="str">
        <f>LOOKUP(,-SEARCH(" "&amp;Switches!$C$2:'Switches'!$C$1000&amp;" "," "&amp;TRIM(B171)&amp;" "),Switches!$C$2:'Switches'!$C$1000)</f>
        <v>Medium</v>
      </c>
      <c r="P171" t="str">
        <f t="shared" si="73"/>
        <v>Medium.ies</v>
      </c>
      <c r="Q171" t="s">
        <v>726</v>
      </c>
      <c r="R171">
        <v>6</v>
      </c>
      <c r="S171" s="7" t="str">
        <f t="shared" si="77"/>
        <v>15</v>
      </c>
      <c r="T171">
        <v>108</v>
      </c>
      <c r="U171">
        <f t="shared" si="74"/>
        <v>648</v>
      </c>
      <c r="V171" t="str">
        <f>IF(ISTEXT(LOOKUP(,-SEARCH(" "&amp;Switches!$K$2:'Switches'!$K$60&amp;" "," "&amp;D171&amp;" "),Switches!$K$2:'Switches'!$K$60)), LOOKUP(,-SEARCH(" "&amp;Switches!$K$2:'Switches'!$K$60&amp;" "," "&amp;D171&amp;" "),Switches!$K$2:'Switches'!$K$60),"")</f>
        <v/>
      </c>
      <c r="W171" t="str">
        <f>IFERROR(LOOKUP(,-SEARCH(" "&amp;Switches!$L$2:'Switches'!$L$1000&amp;" "," "&amp;F171&amp;" "),Switches!$L$2:'Switches'!$L$1000),"")</f>
        <v/>
      </c>
      <c r="X171" t="str">
        <f>IFERROR(LOOKUP(,-SEARCH(" "&amp;Switches!$M$2:'Switches'!$M$1000&amp;" "," "&amp;M171&amp;" "),Switches!$M$2:'Switches'!$M$1000),"")</f>
        <v/>
      </c>
      <c r="Y171" t="str">
        <f>IFERROR(LOOKUP(,-SEARCH(" "&amp;Switches!$N$2:'Switches'!$N$1000&amp;" "," "&amp;D171&amp;" "),Switches!$N$2:'Switches'!$N$1000),"")</f>
        <v/>
      </c>
      <c r="Z171">
        <v>0.05</v>
      </c>
      <c r="AA171">
        <v>0.05</v>
      </c>
      <c r="AB171">
        <v>0.05</v>
      </c>
      <c r="AC171">
        <v>2</v>
      </c>
      <c r="AD171">
        <v>2</v>
      </c>
      <c r="AE171">
        <v>0</v>
      </c>
    </row>
    <row r="172" spans="1:31" x14ac:dyDescent="0.25">
      <c r="A172" s="1" t="s">
        <v>361</v>
      </c>
      <c r="B172" s="1" t="s">
        <v>362</v>
      </c>
      <c r="C172" t="str">
        <f t="shared" si="67"/>
        <v>15W Flood</v>
      </c>
      <c r="D172" t="str">
        <f t="shared" si="68"/>
        <v>15W Flood</v>
      </c>
      <c r="E172" t="str">
        <f t="shared" si="69"/>
        <v>15W</v>
      </c>
      <c r="F172" t="str">
        <f t="shared" si="75"/>
        <v>15W</v>
      </c>
      <c r="G172" t="str">
        <f t="shared" si="58"/>
        <v>15W</v>
      </c>
      <c r="H172" t="str">
        <f t="shared" si="59"/>
        <v>15W</v>
      </c>
      <c r="I172" t="str">
        <f t="shared" si="70"/>
        <v>15Вт</v>
      </c>
      <c r="J172" t="str">
        <f t="shared" si="76"/>
        <v>15</v>
      </c>
      <c r="K172" t="str">
        <f t="shared" si="71"/>
        <v>15</v>
      </c>
      <c r="L172" t="str">
        <f t="shared" si="72"/>
        <v>P81047</v>
      </c>
      <c r="M172" t="str">
        <f>LOOKUP(,-SEARCH(" "&amp;Switches!$A$2:'Switches'!$A$1000&amp;" "," "&amp;TRIM(B172)&amp;" "),Switches!$A$2:'Switches'!$A$1000)</f>
        <v>Aveplane Mini</v>
      </c>
      <c r="N172" t="str">
        <f>IFERROR(LOOKUP(,-SEARCH(" "&amp;Switches!$B$2:'Switches'!$B$1000&amp;" "," "&amp;C172&amp;" "),Switches!$B$2:'Switches'!$B$1000), "")</f>
        <v/>
      </c>
      <c r="O172" t="str">
        <f>LOOKUP(,-SEARCH(" "&amp;Switches!$C$2:'Switches'!$C$1000&amp;" "," "&amp;TRIM(B172)&amp;" "),Switches!$C$2:'Switches'!$C$1000)</f>
        <v>Flood</v>
      </c>
      <c r="P172" t="str">
        <f t="shared" si="73"/>
        <v>Flood.ies</v>
      </c>
      <c r="Q172" t="s">
        <v>726</v>
      </c>
      <c r="R172">
        <v>6</v>
      </c>
      <c r="S172" s="7" t="str">
        <f t="shared" si="77"/>
        <v>15</v>
      </c>
      <c r="T172">
        <v>108</v>
      </c>
      <c r="U172">
        <f t="shared" si="74"/>
        <v>648</v>
      </c>
      <c r="V172" t="str">
        <f>IF(ISTEXT(LOOKUP(,-SEARCH(" "&amp;Switches!$K$2:'Switches'!$K$60&amp;" "," "&amp;D172&amp;" "),Switches!$K$2:'Switches'!$K$60)), LOOKUP(,-SEARCH(" "&amp;Switches!$K$2:'Switches'!$K$60&amp;" "," "&amp;D172&amp;" "),Switches!$K$2:'Switches'!$K$60),"")</f>
        <v/>
      </c>
      <c r="W172" t="str">
        <f>IFERROR(LOOKUP(,-SEARCH(" "&amp;Switches!$L$2:'Switches'!$L$1000&amp;" "," "&amp;F172&amp;" "),Switches!$L$2:'Switches'!$L$1000),"")</f>
        <v/>
      </c>
      <c r="X172" t="str">
        <f>IFERROR(LOOKUP(,-SEARCH(" "&amp;Switches!$M$2:'Switches'!$M$1000&amp;" "," "&amp;M172&amp;" "),Switches!$M$2:'Switches'!$M$1000),"")</f>
        <v/>
      </c>
      <c r="Y172" t="str">
        <f>IFERROR(LOOKUP(,-SEARCH(" "&amp;Switches!$N$2:'Switches'!$N$1000&amp;" "," "&amp;D172&amp;" "),Switches!$N$2:'Switches'!$N$1000),"")</f>
        <v/>
      </c>
      <c r="Z172">
        <v>0.05</v>
      </c>
      <c r="AA172">
        <v>0.05</v>
      </c>
      <c r="AB172">
        <v>0.05</v>
      </c>
      <c r="AC172">
        <v>2</v>
      </c>
      <c r="AD172">
        <v>2</v>
      </c>
      <c r="AE172">
        <v>0</v>
      </c>
    </row>
    <row r="173" spans="1:31" x14ac:dyDescent="0.25">
      <c r="A173" s="1" t="s">
        <v>363</v>
      </c>
      <c r="B173" s="1" t="s">
        <v>364</v>
      </c>
      <c r="C173" t="str">
        <f t="shared" si="67"/>
        <v>15W Elliptical</v>
      </c>
      <c r="D173" t="str">
        <f t="shared" si="68"/>
        <v>15W Elliptical</v>
      </c>
      <c r="E173" t="str">
        <f t="shared" si="69"/>
        <v>15W</v>
      </c>
      <c r="F173" t="str">
        <f t="shared" si="75"/>
        <v>15W</v>
      </c>
      <c r="G173" t="str">
        <f t="shared" si="58"/>
        <v>15W</v>
      </c>
      <c r="H173" t="str">
        <f t="shared" si="59"/>
        <v>15W</v>
      </c>
      <c r="I173" t="str">
        <f t="shared" si="70"/>
        <v>15Вт</v>
      </c>
      <c r="J173" t="str">
        <f t="shared" si="76"/>
        <v>15</v>
      </c>
      <c r="K173" t="str">
        <f t="shared" si="71"/>
        <v>15</v>
      </c>
      <c r="L173" t="str">
        <f t="shared" si="72"/>
        <v>P81048</v>
      </c>
      <c r="M173" t="str">
        <f>LOOKUP(,-SEARCH(" "&amp;Switches!$A$2:'Switches'!$A$1000&amp;" "," "&amp;TRIM(B173)&amp;" "),Switches!$A$2:'Switches'!$A$1000)</f>
        <v>Aveplane Mini</v>
      </c>
      <c r="N173" t="str">
        <f>IFERROR(LOOKUP(,-SEARCH(" "&amp;Switches!$B$2:'Switches'!$B$1000&amp;" "," "&amp;C173&amp;" "),Switches!$B$2:'Switches'!$B$1000), "")</f>
        <v/>
      </c>
      <c r="O173" t="str">
        <f>LOOKUP(,-SEARCH(" "&amp;Switches!$C$2:'Switches'!$C$1000&amp;" "," "&amp;TRIM(B173)&amp;" "),Switches!$C$2:'Switches'!$C$1000)</f>
        <v>Elliptical</v>
      </c>
      <c r="P173" t="str">
        <f t="shared" si="73"/>
        <v>Elliptical.ies</v>
      </c>
      <c r="Q173" t="s">
        <v>726</v>
      </c>
      <c r="R173">
        <v>6</v>
      </c>
      <c r="S173" s="7" t="str">
        <f t="shared" si="77"/>
        <v>15</v>
      </c>
      <c r="T173">
        <v>108</v>
      </c>
      <c r="U173">
        <f t="shared" si="74"/>
        <v>648</v>
      </c>
      <c r="V173" t="str">
        <f>IF(ISTEXT(LOOKUP(,-SEARCH(" "&amp;Switches!$K$2:'Switches'!$K$60&amp;" "," "&amp;D173&amp;" "),Switches!$K$2:'Switches'!$K$60)), LOOKUP(,-SEARCH(" "&amp;Switches!$K$2:'Switches'!$K$60&amp;" "," "&amp;D173&amp;" "),Switches!$K$2:'Switches'!$K$60),"")</f>
        <v/>
      </c>
      <c r="W173" t="str">
        <f>IFERROR(LOOKUP(,-SEARCH(" "&amp;Switches!$L$2:'Switches'!$L$1000&amp;" "," "&amp;F173&amp;" "),Switches!$L$2:'Switches'!$L$1000),"")</f>
        <v/>
      </c>
      <c r="X173" t="str">
        <f>IFERROR(LOOKUP(,-SEARCH(" "&amp;Switches!$M$2:'Switches'!$M$1000&amp;" "," "&amp;M173&amp;" "),Switches!$M$2:'Switches'!$M$1000),"")</f>
        <v/>
      </c>
      <c r="Y173" t="str">
        <f>IFERROR(LOOKUP(,-SEARCH(" "&amp;Switches!$N$2:'Switches'!$N$1000&amp;" "," "&amp;D173&amp;" "),Switches!$N$2:'Switches'!$N$1000),"")</f>
        <v/>
      </c>
      <c r="Z173">
        <v>0.05</v>
      </c>
      <c r="AA173">
        <v>0.05</v>
      </c>
      <c r="AB173">
        <v>0.05</v>
      </c>
      <c r="AC173">
        <v>2</v>
      </c>
      <c r="AD173">
        <v>2</v>
      </c>
      <c r="AE173">
        <v>0</v>
      </c>
    </row>
    <row r="174" spans="1:31" x14ac:dyDescent="0.25">
      <c r="A174" s="1" t="s">
        <v>365</v>
      </c>
      <c r="B174" s="1" t="s">
        <v>366</v>
      </c>
      <c r="C174" t="str">
        <f t="shared" si="67"/>
        <v>29W Diffuse</v>
      </c>
      <c r="D174" t="str">
        <f t="shared" si="68"/>
        <v>29W Diffuse</v>
      </c>
      <c r="E174" t="str">
        <f t="shared" si="69"/>
        <v>29W</v>
      </c>
      <c r="F174" t="str">
        <f t="shared" si="75"/>
        <v>29W</v>
      </c>
      <c r="G174" t="str">
        <f t="shared" si="58"/>
        <v>29W</v>
      </c>
      <c r="H174" t="str">
        <f t="shared" si="59"/>
        <v>29W</v>
      </c>
      <c r="I174" t="str">
        <f t="shared" si="70"/>
        <v>29Вт</v>
      </c>
      <c r="J174" t="str">
        <f t="shared" si="76"/>
        <v>29</v>
      </c>
      <c r="K174" t="str">
        <f t="shared" si="71"/>
        <v>29</v>
      </c>
      <c r="L174" t="str">
        <f t="shared" si="72"/>
        <v>P864337</v>
      </c>
      <c r="M174" t="str">
        <f>LOOKUP(,-SEARCH(" "&amp;Switches!$A$2:'Switches'!$A$1000&amp;" "," "&amp;TRIM(B174)&amp;" "),Switches!$A$2:'Switches'!$A$1000)</f>
        <v>Aveplane Mini</v>
      </c>
      <c r="N174" t="str">
        <f>IFERROR(LOOKUP(,-SEARCH(" "&amp;Switches!$B$2:'Switches'!$B$1000&amp;" "," "&amp;C174&amp;" "),Switches!$B$2:'Switches'!$B$1000), "")</f>
        <v/>
      </c>
      <c r="O174" t="str">
        <f>LOOKUP(,-SEARCH(" "&amp;Switches!$C$2:'Switches'!$C$1000&amp;" "," "&amp;TRIM(B174)&amp;" "),Switches!$C$2:'Switches'!$C$1000)</f>
        <v>Diffuse</v>
      </c>
      <c r="P174" t="str">
        <f t="shared" si="73"/>
        <v>Diffuse.ies</v>
      </c>
      <c r="Q174" t="s">
        <v>726</v>
      </c>
      <c r="R174">
        <v>12</v>
      </c>
      <c r="S174" s="7" t="str">
        <f t="shared" si="77"/>
        <v>29</v>
      </c>
      <c r="T174">
        <v>217</v>
      </c>
      <c r="U174">
        <f t="shared" si="74"/>
        <v>2604</v>
      </c>
      <c r="V174" t="str">
        <f>IF(ISTEXT(LOOKUP(,-SEARCH(" "&amp;Switches!$K$2:'Switches'!$K$60&amp;" "," "&amp;D174&amp;" "),Switches!$K$2:'Switches'!$K$60)), LOOKUP(,-SEARCH(" "&amp;Switches!$K$2:'Switches'!$K$60&amp;" "," "&amp;D174&amp;" "),Switches!$K$2:'Switches'!$K$60),"")</f>
        <v/>
      </c>
      <c r="W174" t="str">
        <f>IFERROR(LOOKUP(,-SEARCH(" "&amp;Switches!$L$2:'Switches'!$L$1000&amp;" "," "&amp;F174&amp;" "),Switches!$L$2:'Switches'!$L$1000),"")</f>
        <v/>
      </c>
      <c r="X174" t="str">
        <f>IFERROR(LOOKUP(,-SEARCH(" "&amp;Switches!$M$2:'Switches'!$M$1000&amp;" "," "&amp;M174&amp;" "),Switches!$M$2:'Switches'!$M$1000),"")</f>
        <v/>
      </c>
      <c r="Y174" t="str">
        <f>IFERROR(LOOKUP(,-SEARCH(" "&amp;Switches!$N$2:'Switches'!$N$1000&amp;" "," "&amp;D174&amp;" "),Switches!$N$2:'Switches'!$N$1000),"")</f>
        <v/>
      </c>
      <c r="Z174">
        <v>0.05</v>
      </c>
      <c r="AA174">
        <v>0.05</v>
      </c>
      <c r="AB174">
        <v>0.05</v>
      </c>
      <c r="AC174">
        <v>2</v>
      </c>
      <c r="AD174">
        <v>2</v>
      </c>
      <c r="AE174">
        <v>0</v>
      </c>
    </row>
    <row r="175" spans="1:31" x14ac:dyDescent="0.25">
      <c r="A175" s="1" t="s">
        <v>367</v>
      </c>
      <c r="B175" s="1" t="s">
        <v>368</v>
      </c>
      <c r="C175" t="str">
        <f t="shared" si="67"/>
        <v>15W Diffuse</v>
      </c>
      <c r="D175" t="str">
        <f t="shared" si="68"/>
        <v>15W Diffuse</v>
      </c>
      <c r="E175" t="str">
        <f t="shared" si="69"/>
        <v>15W</v>
      </c>
      <c r="F175" t="str">
        <f t="shared" si="75"/>
        <v>15W</v>
      </c>
      <c r="G175" t="str">
        <f t="shared" si="58"/>
        <v>15W</v>
      </c>
      <c r="H175" t="str">
        <f t="shared" si="59"/>
        <v>15W</v>
      </c>
      <c r="I175" t="str">
        <f t="shared" si="70"/>
        <v>15Вт</v>
      </c>
      <c r="J175" t="str">
        <f t="shared" si="76"/>
        <v>15</v>
      </c>
      <c r="K175" t="str">
        <f t="shared" si="71"/>
        <v>15</v>
      </c>
      <c r="L175" t="str">
        <f t="shared" si="72"/>
        <v>P864338</v>
      </c>
      <c r="M175" t="str">
        <f>LOOKUP(,-SEARCH(" "&amp;Switches!$A$2:'Switches'!$A$1000&amp;" "," "&amp;TRIM(B175)&amp;" "),Switches!$A$2:'Switches'!$A$1000)</f>
        <v>Aveplane Mini</v>
      </c>
      <c r="N175" t="str">
        <f>IFERROR(LOOKUP(,-SEARCH(" "&amp;Switches!$B$2:'Switches'!$B$1000&amp;" "," "&amp;C175&amp;" "),Switches!$B$2:'Switches'!$B$1000), "")</f>
        <v/>
      </c>
      <c r="O175" t="str">
        <f>LOOKUP(,-SEARCH(" "&amp;Switches!$C$2:'Switches'!$C$1000&amp;" "," "&amp;TRIM(B175)&amp;" "),Switches!$C$2:'Switches'!$C$1000)</f>
        <v>Diffuse</v>
      </c>
      <c r="P175" t="str">
        <f t="shared" si="73"/>
        <v>Diffuse.ies</v>
      </c>
      <c r="Q175" t="s">
        <v>726</v>
      </c>
      <c r="R175">
        <v>6</v>
      </c>
      <c r="S175" s="7" t="str">
        <f t="shared" si="77"/>
        <v>15</v>
      </c>
      <c r="T175">
        <v>108</v>
      </c>
      <c r="U175">
        <f t="shared" si="74"/>
        <v>648</v>
      </c>
      <c r="V175" t="str">
        <f>IF(ISTEXT(LOOKUP(,-SEARCH(" "&amp;Switches!$K$2:'Switches'!$K$60&amp;" "," "&amp;D175&amp;" "),Switches!$K$2:'Switches'!$K$60)), LOOKUP(,-SEARCH(" "&amp;Switches!$K$2:'Switches'!$K$60&amp;" "," "&amp;D175&amp;" "),Switches!$K$2:'Switches'!$K$60),"")</f>
        <v/>
      </c>
      <c r="W175" t="str">
        <f>IFERROR(LOOKUP(,-SEARCH(" "&amp;Switches!$L$2:'Switches'!$L$1000&amp;" "," "&amp;F175&amp;" "),Switches!$L$2:'Switches'!$L$1000),"")</f>
        <v/>
      </c>
      <c r="X175" t="str">
        <f>IFERROR(LOOKUP(,-SEARCH(" "&amp;Switches!$M$2:'Switches'!$M$1000&amp;" "," "&amp;M175&amp;" "),Switches!$M$2:'Switches'!$M$1000),"")</f>
        <v/>
      </c>
      <c r="Y175" t="str">
        <f>IFERROR(LOOKUP(,-SEARCH(" "&amp;Switches!$N$2:'Switches'!$N$1000&amp;" "," "&amp;D175&amp;" "),Switches!$N$2:'Switches'!$N$1000),"")</f>
        <v/>
      </c>
      <c r="Z175">
        <v>0.05</v>
      </c>
      <c r="AA175">
        <v>0.05</v>
      </c>
      <c r="AB175">
        <v>0.05</v>
      </c>
      <c r="AC175">
        <v>2</v>
      </c>
      <c r="AD175">
        <v>2</v>
      </c>
      <c r="AE175">
        <v>0</v>
      </c>
    </row>
    <row r="176" spans="1:31" x14ac:dyDescent="0.25">
      <c r="A176" s="1" t="s">
        <v>369</v>
      </c>
      <c r="B176" s="1" t="s">
        <v>370</v>
      </c>
      <c r="C176" t="str">
        <f t="shared" si="67"/>
        <v>60W SuperSpot DMX-RDM</v>
      </c>
      <c r="D176" t="str">
        <f t="shared" si="68"/>
        <v>60W SuperSpot DMX-RDM</v>
      </c>
      <c r="E176" t="str">
        <f t="shared" si="69"/>
        <v>60W DMX-RDM</v>
      </c>
      <c r="F176" t="str">
        <f t="shared" si="75"/>
        <v>60W</v>
      </c>
      <c r="G176" t="str">
        <f t="shared" si="58"/>
        <v>60W</v>
      </c>
      <c r="H176" t="str">
        <f t="shared" si="59"/>
        <v>60W</v>
      </c>
      <c r="I176" t="str">
        <f t="shared" si="70"/>
        <v>60Вт</v>
      </c>
      <c r="J176" t="str">
        <f t="shared" si="76"/>
        <v>60</v>
      </c>
      <c r="K176" t="str">
        <f t="shared" si="71"/>
        <v>60</v>
      </c>
      <c r="L176" t="str">
        <f t="shared" si="72"/>
        <v>P865354</v>
      </c>
      <c r="M176" t="str">
        <f>LOOKUP(,-SEARCH(" "&amp;Switches!$A$2:'Switches'!$A$1000&amp;" "," "&amp;TRIM(B176)&amp;" "),Switches!$A$2:'Switches'!$A$1000)</f>
        <v>Aveplane RGBW</v>
      </c>
      <c r="N176" t="str">
        <f>IFERROR(LOOKUP(,-SEARCH(" "&amp;Switches!$B$2:'Switches'!$B$1000&amp;" "," "&amp;C176&amp;" "),Switches!$B$2:'Switches'!$B$1000), "")</f>
        <v/>
      </c>
      <c r="O176" t="str">
        <f>LOOKUP(,-SEARCH(" "&amp;Switches!$C$2:'Switches'!$C$1000&amp;" "," "&amp;TRIM(B176)&amp;" "),Switches!$C$2:'Switches'!$C$1000)</f>
        <v>SuperSpot</v>
      </c>
      <c r="P176" t="str">
        <f>IF(ISNUMBER(SEARCH("RGBW",B176)), ""&amp;O176&amp;"-"&amp;Q176&amp;".ies", O176&amp;".ies")</f>
        <v>SuperSpot-white.ies</v>
      </c>
      <c r="Q176" t="s">
        <v>724</v>
      </c>
      <c r="R176">
        <v>6</v>
      </c>
      <c r="S176" s="7" t="str">
        <f t="shared" si="77"/>
        <v>60</v>
      </c>
      <c r="T176">
        <v>57</v>
      </c>
      <c r="U176">
        <f t="shared" si="74"/>
        <v>342</v>
      </c>
      <c r="V176" t="str">
        <f>IF(ISTEXT(LOOKUP(,-SEARCH(" "&amp;Switches!$K$2:'Switches'!$K$60&amp;" "," "&amp;D176&amp;" "),Switches!$K$2:'Switches'!$K$60)), LOOKUP(,-SEARCH(" "&amp;Switches!$K$2:'Switches'!$K$60&amp;" "," "&amp;D176&amp;" "),Switches!$K$2:'Switches'!$K$60),"")</f>
        <v>DMX-RDM</v>
      </c>
      <c r="W176" t="str">
        <f>IFERROR(LOOKUP(,-SEARCH(" "&amp;Switches!$L$2:'Switches'!$L$1000&amp;" "," "&amp;F176&amp;" "),Switches!$L$2:'Switches'!$L$1000),"")</f>
        <v/>
      </c>
      <c r="X176" t="str">
        <f>IFERROR(LOOKUP(,-SEARCH(" "&amp;Switches!$M$2:'Switches'!$M$1000&amp;" "," "&amp;M176&amp;" "),Switches!$M$2:'Switches'!$M$1000),"")</f>
        <v>RGBW</v>
      </c>
      <c r="Y176" t="str">
        <f>IFERROR(LOOKUP(,-SEARCH(" "&amp;Switches!$N$2:'Switches'!$N$1000&amp;" "," "&amp;D176&amp;" "),Switches!$N$2:'Switches'!$N$1000),"")</f>
        <v/>
      </c>
      <c r="Z176">
        <v>0.05</v>
      </c>
      <c r="AA176">
        <v>0.05</v>
      </c>
      <c r="AB176">
        <v>0.05</v>
      </c>
      <c r="AC176">
        <v>2</v>
      </c>
      <c r="AD176">
        <v>2</v>
      </c>
      <c r="AE176">
        <v>0</v>
      </c>
    </row>
    <row r="177" spans="1:31" x14ac:dyDescent="0.25">
      <c r="A177" s="1" t="s">
        <v>371</v>
      </c>
      <c r="B177" s="1" t="s">
        <v>372</v>
      </c>
      <c r="C177" t="str">
        <f t="shared" si="67"/>
        <v>60W Spot DMX-RDM</v>
      </c>
      <c r="D177" t="str">
        <f t="shared" si="68"/>
        <v>60W Spot DMX-RDM</v>
      </c>
      <c r="E177" t="str">
        <f t="shared" si="69"/>
        <v>60W DMX-RDM</v>
      </c>
      <c r="F177" t="str">
        <f t="shared" si="75"/>
        <v>60W</v>
      </c>
      <c r="G177" t="str">
        <f t="shared" si="58"/>
        <v>60W</v>
      </c>
      <c r="H177" t="str">
        <f t="shared" si="59"/>
        <v>60W</v>
      </c>
      <c r="I177" t="str">
        <f t="shared" si="70"/>
        <v>60Вт</v>
      </c>
      <c r="J177" t="str">
        <f t="shared" si="76"/>
        <v>60</v>
      </c>
      <c r="K177" t="str">
        <f t="shared" si="71"/>
        <v>60</v>
      </c>
      <c r="L177" t="str">
        <f t="shared" si="72"/>
        <v>P865355</v>
      </c>
      <c r="M177" t="str">
        <f>LOOKUP(,-SEARCH(" "&amp;Switches!$A$2:'Switches'!$A$1000&amp;" "," "&amp;TRIM(B177)&amp;" "),Switches!$A$2:'Switches'!$A$1000)</f>
        <v>Aveplane RGBW</v>
      </c>
      <c r="N177" t="str">
        <f>IFERROR(LOOKUP(,-SEARCH(" "&amp;Switches!$B$2:'Switches'!$B$1000&amp;" "," "&amp;C177&amp;" "),Switches!$B$2:'Switches'!$B$1000), "")</f>
        <v/>
      </c>
      <c r="O177" t="str">
        <f>LOOKUP(,-SEARCH(" "&amp;Switches!$C$2:'Switches'!$C$1000&amp;" "," "&amp;TRIM(B177)&amp;" "),Switches!$C$2:'Switches'!$C$1000)</f>
        <v>Spot</v>
      </c>
      <c r="P177" t="str">
        <f t="shared" ref="P177:P199" si="78">IF(ISNUMBER(SEARCH("RGBW",B177)), ""&amp;O177&amp;"-"&amp;Q177&amp;".ies", O177&amp;".ies")</f>
        <v>Spot-white.ies</v>
      </c>
      <c r="Q177" t="s">
        <v>724</v>
      </c>
      <c r="R177">
        <v>6</v>
      </c>
      <c r="S177" s="7" t="str">
        <f t="shared" si="77"/>
        <v>60</v>
      </c>
      <c r="T177">
        <v>57</v>
      </c>
      <c r="U177">
        <f t="shared" si="74"/>
        <v>342</v>
      </c>
      <c r="V177" t="str">
        <f>IF(ISTEXT(LOOKUP(,-SEARCH(" "&amp;Switches!$K$2:'Switches'!$K$60&amp;" "," "&amp;D177&amp;" "),Switches!$K$2:'Switches'!$K$60)), LOOKUP(,-SEARCH(" "&amp;Switches!$K$2:'Switches'!$K$60&amp;" "," "&amp;D177&amp;" "),Switches!$K$2:'Switches'!$K$60),"")</f>
        <v>DMX-RDM</v>
      </c>
      <c r="W177" t="str">
        <f>IFERROR(LOOKUP(,-SEARCH(" "&amp;Switches!$L$2:'Switches'!$L$1000&amp;" "," "&amp;F177&amp;" "),Switches!$L$2:'Switches'!$L$1000),"")</f>
        <v/>
      </c>
      <c r="X177" t="str">
        <f>IFERROR(LOOKUP(,-SEARCH(" "&amp;Switches!$M$2:'Switches'!$M$1000&amp;" "," "&amp;M177&amp;" "),Switches!$M$2:'Switches'!$M$1000),"")</f>
        <v>RGBW</v>
      </c>
      <c r="Y177" t="str">
        <f>IFERROR(LOOKUP(,-SEARCH(" "&amp;Switches!$N$2:'Switches'!$N$1000&amp;" "," "&amp;D177&amp;" "),Switches!$N$2:'Switches'!$N$1000),"")</f>
        <v/>
      </c>
      <c r="Z177">
        <v>0.05</v>
      </c>
      <c r="AA177">
        <v>0.05</v>
      </c>
      <c r="AB177">
        <v>0.05</v>
      </c>
      <c r="AC177">
        <v>2</v>
      </c>
      <c r="AD177">
        <v>2</v>
      </c>
      <c r="AE177">
        <v>0</v>
      </c>
    </row>
    <row r="178" spans="1:31" x14ac:dyDescent="0.25">
      <c r="A178" s="1" t="s">
        <v>373</v>
      </c>
      <c r="B178" s="1" t="s">
        <v>374</v>
      </c>
      <c r="C178" t="str">
        <f t="shared" si="67"/>
        <v>60W Medium DMX-RDM</v>
      </c>
      <c r="D178" t="str">
        <f t="shared" si="68"/>
        <v>60W Medium DMX-RDM</v>
      </c>
      <c r="E178" t="str">
        <f t="shared" si="69"/>
        <v>60W DMX-RDM</v>
      </c>
      <c r="F178" t="str">
        <f t="shared" si="75"/>
        <v>60W</v>
      </c>
      <c r="G178" t="str">
        <f t="shared" si="58"/>
        <v>60W</v>
      </c>
      <c r="H178" t="str">
        <f t="shared" si="59"/>
        <v>60W</v>
      </c>
      <c r="I178" t="str">
        <f t="shared" si="70"/>
        <v>60Вт</v>
      </c>
      <c r="J178" t="str">
        <f t="shared" si="76"/>
        <v>60</v>
      </c>
      <c r="K178" t="str">
        <f t="shared" si="71"/>
        <v>60</v>
      </c>
      <c r="L178" t="str">
        <f t="shared" si="72"/>
        <v>P865356</v>
      </c>
      <c r="M178" t="str">
        <f>LOOKUP(,-SEARCH(" "&amp;Switches!$A$2:'Switches'!$A$1000&amp;" "," "&amp;TRIM(B178)&amp;" "),Switches!$A$2:'Switches'!$A$1000)</f>
        <v>Aveplane RGBW</v>
      </c>
      <c r="N178" t="str">
        <f>IFERROR(LOOKUP(,-SEARCH(" "&amp;Switches!$B$2:'Switches'!$B$1000&amp;" "," "&amp;C178&amp;" "),Switches!$B$2:'Switches'!$B$1000), "")</f>
        <v/>
      </c>
      <c r="O178" t="str">
        <f>LOOKUP(,-SEARCH(" "&amp;Switches!$C$2:'Switches'!$C$1000&amp;" "," "&amp;TRIM(B178)&amp;" "),Switches!$C$2:'Switches'!$C$1000)</f>
        <v>Medium</v>
      </c>
      <c r="P178" t="str">
        <f t="shared" si="78"/>
        <v>Medium-white.ies</v>
      </c>
      <c r="Q178" t="s">
        <v>724</v>
      </c>
      <c r="R178">
        <v>6</v>
      </c>
      <c r="S178" s="7" t="str">
        <f t="shared" si="77"/>
        <v>60</v>
      </c>
      <c r="T178">
        <v>57</v>
      </c>
      <c r="U178">
        <f t="shared" si="74"/>
        <v>342</v>
      </c>
      <c r="V178" t="str">
        <f>IF(ISTEXT(LOOKUP(,-SEARCH(" "&amp;Switches!$K$2:'Switches'!$K$60&amp;" "," "&amp;D178&amp;" "),Switches!$K$2:'Switches'!$K$60)), LOOKUP(,-SEARCH(" "&amp;Switches!$K$2:'Switches'!$K$60&amp;" "," "&amp;D178&amp;" "),Switches!$K$2:'Switches'!$K$60),"")</f>
        <v>DMX-RDM</v>
      </c>
      <c r="W178" t="str">
        <f>IFERROR(LOOKUP(,-SEARCH(" "&amp;Switches!$L$2:'Switches'!$L$1000&amp;" "," "&amp;F178&amp;" "),Switches!$L$2:'Switches'!$L$1000),"")</f>
        <v/>
      </c>
      <c r="X178" t="str">
        <f>IFERROR(LOOKUP(,-SEARCH(" "&amp;Switches!$M$2:'Switches'!$M$1000&amp;" "," "&amp;M178&amp;" "),Switches!$M$2:'Switches'!$M$1000),"")</f>
        <v>RGBW</v>
      </c>
      <c r="Y178" t="str">
        <f>IFERROR(LOOKUP(,-SEARCH(" "&amp;Switches!$N$2:'Switches'!$N$1000&amp;" "," "&amp;D178&amp;" "),Switches!$N$2:'Switches'!$N$1000),"")</f>
        <v/>
      </c>
      <c r="Z178">
        <v>0.05</v>
      </c>
      <c r="AA178">
        <v>0.05</v>
      </c>
      <c r="AB178">
        <v>0.05</v>
      </c>
      <c r="AC178">
        <v>2</v>
      </c>
      <c r="AD178">
        <v>2</v>
      </c>
      <c r="AE178">
        <v>0</v>
      </c>
    </row>
    <row r="179" spans="1:31" x14ac:dyDescent="0.25">
      <c r="A179" s="1" t="s">
        <v>375</v>
      </c>
      <c r="B179" s="1" t="s">
        <v>376</v>
      </c>
      <c r="C179" t="str">
        <f t="shared" si="67"/>
        <v>60W Flood DMX-RDM</v>
      </c>
      <c r="D179" t="str">
        <f t="shared" si="68"/>
        <v>60W Flood DMX-RDM</v>
      </c>
      <c r="E179" t="str">
        <f t="shared" si="69"/>
        <v>60W DMX-RDM</v>
      </c>
      <c r="F179" t="str">
        <f t="shared" si="75"/>
        <v>60W</v>
      </c>
      <c r="G179" t="str">
        <f t="shared" si="58"/>
        <v>60W</v>
      </c>
      <c r="H179" t="str">
        <f t="shared" si="59"/>
        <v>60W</v>
      </c>
      <c r="I179" t="str">
        <f t="shared" si="70"/>
        <v>60Вт</v>
      </c>
      <c r="J179" t="str">
        <f t="shared" si="76"/>
        <v>60</v>
      </c>
      <c r="K179" t="str">
        <f t="shared" ref="K179:K214" si="79">IFERROR(2*REPLACE(J179,1,SEARCH("х",J179),""), J179)</f>
        <v>60</v>
      </c>
      <c r="L179" t="str">
        <f t="shared" si="72"/>
        <v>P865357</v>
      </c>
      <c r="M179" t="str">
        <f>LOOKUP(,-SEARCH(" "&amp;Switches!$A$2:'Switches'!$A$1000&amp;" "," "&amp;TRIM(B179)&amp;" "),Switches!$A$2:'Switches'!$A$1000)</f>
        <v>Aveplane RGBW</v>
      </c>
      <c r="N179" t="str">
        <f>IFERROR(LOOKUP(,-SEARCH(" "&amp;Switches!$B$2:'Switches'!$B$1000&amp;" "," "&amp;C179&amp;" "),Switches!$B$2:'Switches'!$B$1000), "")</f>
        <v/>
      </c>
      <c r="O179" t="str">
        <f>LOOKUP(,-SEARCH(" "&amp;Switches!$C$2:'Switches'!$C$1000&amp;" "," "&amp;TRIM(B179)&amp;" "),Switches!$C$2:'Switches'!$C$1000)</f>
        <v>Flood</v>
      </c>
      <c r="P179" t="str">
        <f t="shared" si="78"/>
        <v>Flood-white.ies</v>
      </c>
      <c r="Q179" t="s">
        <v>724</v>
      </c>
      <c r="R179">
        <v>6</v>
      </c>
      <c r="S179" s="7" t="str">
        <f t="shared" si="77"/>
        <v>60</v>
      </c>
      <c r="T179">
        <v>57</v>
      </c>
      <c r="U179">
        <f t="shared" si="74"/>
        <v>342</v>
      </c>
      <c r="V179" t="str">
        <f>IF(ISTEXT(LOOKUP(,-SEARCH(" "&amp;Switches!$K$2:'Switches'!$K$60&amp;" "," "&amp;D179&amp;" "),Switches!$K$2:'Switches'!$K$60)), LOOKUP(,-SEARCH(" "&amp;Switches!$K$2:'Switches'!$K$60&amp;" "," "&amp;D179&amp;" "),Switches!$K$2:'Switches'!$K$60),"")</f>
        <v>DMX-RDM</v>
      </c>
      <c r="W179" t="str">
        <f>IFERROR(LOOKUP(,-SEARCH(" "&amp;Switches!$L$2:'Switches'!$L$1000&amp;" "," "&amp;F179&amp;" "),Switches!$L$2:'Switches'!$L$1000),"")</f>
        <v/>
      </c>
      <c r="X179" t="str">
        <f>IFERROR(LOOKUP(,-SEARCH(" "&amp;Switches!$M$2:'Switches'!$M$1000&amp;" "," "&amp;M179&amp;" "),Switches!$M$2:'Switches'!$M$1000),"")</f>
        <v>RGBW</v>
      </c>
      <c r="Y179" t="str">
        <f>IFERROR(LOOKUP(,-SEARCH(" "&amp;Switches!$N$2:'Switches'!$N$1000&amp;" "," "&amp;D179&amp;" "),Switches!$N$2:'Switches'!$N$1000),"")</f>
        <v/>
      </c>
      <c r="Z179">
        <v>0.05</v>
      </c>
      <c r="AA179">
        <v>0.05</v>
      </c>
      <c r="AB179">
        <v>0.05</v>
      </c>
      <c r="AC179">
        <v>2</v>
      </c>
      <c r="AD179">
        <v>2</v>
      </c>
      <c r="AE179">
        <v>0</v>
      </c>
    </row>
    <row r="180" spans="1:31" x14ac:dyDescent="0.25">
      <c r="A180" s="1" t="s">
        <v>377</v>
      </c>
      <c r="B180" s="1" t="s">
        <v>378</v>
      </c>
      <c r="C180" t="str">
        <f t="shared" si="67"/>
        <v>60W Wide DMX-RDM</v>
      </c>
      <c r="D180" t="str">
        <f t="shared" si="68"/>
        <v>60W Wide DMX-RDM</v>
      </c>
      <c r="E180" t="str">
        <f t="shared" si="69"/>
        <v>60W DMX-RDM</v>
      </c>
      <c r="F180" t="str">
        <f t="shared" si="75"/>
        <v>60W</v>
      </c>
      <c r="G180" t="str">
        <f t="shared" si="58"/>
        <v>60W</v>
      </c>
      <c r="H180" t="str">
        <f t="shared" si="59"/>
        <v>60W</v>
      </c>
      <c r="I180" t="str">
        <f t="shared" si="70"/>
        <v>60Вт</v>
      </c>
      <c r="J180" t="str">
        <f t="shared" si="76"/>
        <v>60</v>
      </c>
      <c r="K180" t="str">
        <f t="shared" si="79"/>
        <v>60</v>
      </c>
      <c r="L180" t="str">
        <f t="shared" si="72"/>
        <v>P865358</v>
      </c>
      <c r="M180" t="str">
        <f>LOOKUP(,-SEARCH(" "&amp;Switches!$A$2:'Switches'!$A$1000&amp;" "," "&amp;TRIM(B180)&amp;" "),Switches!$A$2:'Switches'!$A$1000)</f>
        <v>Aveplane RGBW</v>
      </c>
      <c r="N180" t="str">
        <f>IFERROR(LOOKUP(,-SEARCH(" "&amp;Switches!$B$2:'Switches'!$B$1000&amp;" "," "&amp;C180&amp;" "),Switches!$B$2:'Switches'!$B$1000), "")</f>
        <v/>
      </c>
      <c r="O180" t="str">
        <f>LOOKUP(,-SEARCH(" "&amp;Switches!$C$2:'Switches'!$C$1000&amp;" "," "&amp;TRIM(B180)&amp;" "),Switches!$C$2:'Switches'!$C$1000)</f>
        <v>Wide</v>
      </c>
      <c r="P180" t="str">
        <f t="shared" si="78"/>
        <v>Wide-white.ies</v>
      </c>
      <c r="Q180" t="s">
        <v>724</v>
      </c>
      <c r="R180">
        <v>6</v>
      </c>
      <c r="S180" s="7" t="str">
        <f t="shared" si="77"/>
        <v>60</v>
      </c>
      <c r="T180">
        <v>57</v>
      </c>
      <c r="U180">
        <f t="shared" si="74"/>
        <v>342</v>
      </c>
      <c r="V180" t="str">
        <f>IF(ISTEXT(LOOKUP(,-SEARCH(" "&amp;Switches!$K$2:'Switches'!$K$60&amp;" "," "&amp;D180&amp;" "),Switches!$K$2:'Switches'!$K$60)), LOOKUP(,-SEARCH(" "&amp;Switches!$K$2:'Switches'!$K$60&amp;" "," "&amp;D180&amp;" "),Switches!$K$2:'Switches'!$K$60),"")</f>
        <v>DMX-RDM</v>
      </c>
      <c r="W180" t="str">
        <f>IFERROR(LOOKUP(,-SEARCH(" "&amp;Switches!$L$2:'Switches'!$L$1000&amp;" "," "&amp;F180&amp;" "),Switches!$L$2:'Switches'!$L$1000),"")</f>
        <v/>
      </c>
      <c r="X180" t="str">
        <f>IFERROR(LOOKUP(,-SEARCH(" "&amp;Switches!$M$2:'Switches'!$M$1000&amp;" "," "&amp;M180&amp;" "),Switches!$M$2:'Switches'!$M$1000),"")</f>
        <v>RGBW</v>
      </c>
      <c r="Y180" t="str">
        <f>IFERROR(LOOKUP(,-SEARCH(" "&amp;Switches!$N$2:'Switches'!$N$1000&amp;" "," "&amp;D180&amp;" "),Switches!$N$2:'Switches'!$N$1000),"")</f>
        <v/>
      </c>
      <c r="Z180">
        <v>0.05</v>
      </c>
      <c r="AA180">
        <v>0.05</v>
      </c>
      <c r="AB180">
        <v>0.05</v>
      </c>
      <c r="AC180">
        <v>2</v>
      </c>
      <c r="AD180">
        <v>2</v>
      </c>
      <c r="AE180">
        <v>0</v>
      </c>
    </row>
    <row r="181" spans="1:31" x14ac:dyDescent="0.25">
      <c r="A181" s="1" t="s">
        <v>379</v>
      </c>
      <c r="B181" s="1" t="s">
        <v>380</v>
      </c>
      <c r="C181" t="str">
        <f t="shared" si="67"/>
        <v>SW 60W Asymmetrical DMX-RDM</v>
      </c>
      <c r="D181" t="str">
        <f t="shared" si="68"/>
        <v>60W Asymmetrical DMX-RDM</v>
      </c>
      <c r="E181" t="str">
        <f t="shared" si="69"/>
        <v>60W DMX-RDM</v>
      </c>
      <c r="F181" t="str">
        <f t="shared" si="75"/>
        <v>60W</v>
      </c>
      <c r="G181" t="str">
        <f t="shared" si="58"/>
        <v>60W</v>
      </c>
      <c r="H181" t="str">
        <f t="shared" si="59"/>
        <v>60W</v>
      </c>
      <c r="I181" t="str">
        <f t="shared" si="70"/>
        <v>60Вт</v>
      </c>
      <c r="J181" t="str">
        <f t="shared" si="76"/>
        <v>60</v>
      </c>
      <c r="K181" t="str">
        <f t="shared" si="79"/>
        <v>60</v>
      </c>
      <c r="L181" t="str">
        <f t="shared" si="72"/>
        <v>P865359</v>
      </c>
      <c r="M181" t="str">
        <f>LOOKUP(,-SEARCH(" "&amp;Switches!$A$2:'Switches'!$A$1000&amp;" "," "&amp;TRIM(B181)&amp;" "),Switches!$A$2:'Switches'!$A$1000)</f>
        <v>Aveplane RGBW</v>
      </c>
      <c r="N181" t="str">
        <f>IFERROR(LOOKUP(,-SEARCH(" "&amp;Switches!$B$2:'Switches'!$B$1000&amp;" "," "&amp;C181&amp;" "),Switches!$B$2:'Switches'!$B$1000), "")</f>
        <v>SW</v>
      </c>
      <c r="O181" t="str">
        <f>LOOKUP(,-SEARCH(" "&amp;Switches!$C$2:'Switches'!$C$1000&amp;" "," "&amp;TRIM(B181)&amp;" "),Switches!$C$2:'Switches'!$C$1000)</f>
        <v>Asymmetrical</v>
      </c>
      <c r="P181" t="str">
        <f t="shared" si="78"/>
        <v>Asymmetrical-white.ies</v>
      </c>
      <c r="Q181" t="s">
        <v>724</v>
      </c>
      <c r="R181">
        <v>6</v>
      </c>
      <c r="S181" s="7" t="str">
        <f t="shared" si="77"/>
        <v>60</v>
      </c>
      <c r="T181">
        <v>57</v>
      </c>
      <c r="U181">
        <f t="shared" si="74"/>
        <v>342</v>
      </c>
      <c r="V181" t="str">
        <f>IF(ISTEXT(LOOKUP(,-SEARCH(" "&amp;Switches!$K$2:'Switches'!$K$60&amp;" "," "&amp;D181&amp;" "),Switches!$K$2:'Switches'!$K$60)), LOOKUP(,-SEARCH(" "&amp;Switches!$K$2:'Switches'!$K$60&amp;" "," "&amp;D181&amp;" "),Switches!$K$2:'Switches'!$K$60),"")</f>
        <v>DMX-RDM</v>
      </c>
      <c r="W181" t="str">
        <f>IFERROR(LOOKUP(,-SEARCH(" "&amp;Switches!$L$2:'Switches'!$L$1000&amp;" "," "&amp;F181&amp;" "),Switches!$L$2:'Switches'!$L$1000),"")</f>
        <v/>
      </c>
      <c r="X181" t="str">
        <f>IFERROR(LOOKUP(,-SEARCH(" "&amp;Switches!$M$2:'Switches'!$M$1000&amp;" "," "&amp;M181&amp;" "),Switches!$M$2:'Switches'!$M$1000),"")</f>
        <v>RGBW</v>
      </c>
      <c r="Y181" t="str">
        <f>IFERROR(LOOKUP(,-SEARCH(" "&amp;Switches!$N$2:'Switches'!$N$1000&amp;" "," "&amp;D181&amp;" "),Switches!$N$2:'Switches'!$N$1000),"")</f>
        <v/>
      </c>
      <c r="Z181">
        <v>0.05</v>
      </c>
      <c r="AA181">
        <v>0.05</v>
      </c>
      <c r="AB181">
        <v>0.05</v>
      </c>
      <c r="AC181">
        <v>2</v>
      </c>
      <c r="AD181">
        <v>2</v>
      </c>
      <c r="AE181">
        <v>0</v>
      </c>
    </row>
    <row r="182" spans="1:31" x14ac:dyDescent="0.25">
      <c r="A182" s="1" t="s">
        <v>381</v>
      </c>
      <c r="B182" s="1" t="s">
        <v>382</v>
      </c>
      <c r="C182" t="str">
        <f t="shared" si="67"/>
        <v>SW 60W Elliptical wide DMX-RDM</v>
      </c>
      <c r="D182" t="str">
        <f t="shared" si="68"/>
        <v>60W Elliptical wide DMX-RDM</v>
      </c>
      <c r="E182" t="str">
        <f t="shared" si="69"/>
        <v>60W DMX-RDM</v>
      </c>
      <c r="F182" t="str">
        <f t="shared" si="75"/>
        <v>60W</v>
      </c>
      <c r="G182" t="str">
        <f t="shared" si="58"/>
        <v>60W</v>
      </c>
      <c r="H182" t="str">
        <f t="shared" si="59"/>
        <v>60W</v>
      </c>
      <c r="I182" t="str">
        <f t="shared" si="70"/>
        <v>60Вт</v>
      </c>
      <c r="J182" t="str">
        <f t="shared" si="76"/>
        <v>60</v>
      </c>
      <c r="K182" t="str">
        <f t="shared" si="79"/>
        <v>60</v>
      </c>
      <c r="L182" t="str">
        <f t="shared" si="72"/>
        <v>P865360</v>
      </c>
      <c r="M182" t="str">
        <f>LOOKUP(,-SEARCH(" "&amp;Switches!$A$2:'Switches'!$A$1000&amp;" "," "&amp;TRIM(B182)&amp;" "),Switches!$A$2:'Switches'!$A$1000)</f>
        <v>Aveplane RGBW</v>
      </c>
      <c r="N182" t="str">
        <f>IFERROR(LOOKUP(,-SEARCH(" "&amp;Switches!$B$2:'Switches'!$B$1000&amp;" "," "&amp;C182&amp;" "),Switches!$B$2:'Switches'!$B$1000), "")</f>
        <v>SW</v>
      </c>
      <c r="O182" t="str">
        <f>LOOKUP(,-SEARCH(" "&amp;Switches!$C$2:'Switches'!$C$1000&amp;" "," "&amp;TRIM(B182)&amp;" "),Switches!$C$2:'Switches'!$C$1000)</f>
        <v>Elliptical wide</v>
      </c>
      <c r="P182" t="str">
        <f t="shared" si="78"/>
        <v>Elliptical wide-white.ies</v>
      </c>
      <c r="Q182" t="s">
        <v>724</v>
      </c>
      <c r="R182">
        <v>6</v>
      </c>
      <c r="S182" s="7" t="str">
        <f t="shared" si="77"/>
        <v>60</v>
      </c>
      <c r="T182">
        <v>57</v>
      </c>
      <c r="U182">
        <f t="shared" si="74"/>
        <v>342</v>
      </c>
      <c r="V182" t="str">
        <f>IF(ISTEXT(LOOKUP(,-SEARCH(" "&amp;Switches!$K$2:'Switches'!$K$60&amp;" "," "&amp;D182&amp;" "),Switches!$K$2:'Switches'!$K$60)), LOOKUP(,-SEARCH(" "&amp;Switches!$K$2:'Switches'!$K$60&amp;" "," "&amp;D182&amp;" "),Switches!$K$2:'Switches'!$K$60),"")</f>
        <v>DMX-RDM</v>
      </c>
      <c r="W182" t="str">
        <f>IFERROR(LOOKUP(,-SEARCH(" "&amp;Switches!$L$2:'Switches'!$L$1000&amp;" "," "&amp;F182&amp;" "),Switches!$L$2:'Switches'!$L$1000),"")</f>
        <v/>
      </c>
      <c r="X182" t="str">
        <f>IFERROR(LOOKUP(,-SEARCH(" "&amp;Switches!$M$2:'Switches'!$M$1000&amp;" "," "&amp;M182&amp;" "),Switches!$M$2:'Switches'!$M$1000),"")</f>
        <v>RGBW</v>
      </c>
      <c r="Y182" t="str">
        <f>IFERROR(LOOKUP(,-SEARCH(" "&amp;Switches!$N$2:'Switches'!$N$1000&amp;" "," "&amp;D182&amp;" "),Switches!$N$2:'Switches'!$N$1000),"")</f>
        <v/>
      </c>
      <c r="Z182">
        <v>0.05</v>
      </c>
      <c r="AA182">
        <v>0.05</v>
      </c>
      <c r="AB182">
        <v>0.05</v>
      </c>
      <c r="AC182">
        <v>2</v>
      </c>
      <c r="AD182">
        <v>2</v>
      </c>
      <c r="AE182">
        <v>0</v>
      </c>
    </row>
    <row r="183" spans="1:31" x14ac:dyDescent="0.25">
      <c r="A183" s="1" t="s">
        <v>383</v>
      </c>
      <c r="B183" s="1" t="s">
        <v>384</v>
      </c>
      <c r="C183" t="str">
        <f t="shared" si="67"/>
        <v>90W SuperSpot DMX-RDM</v>
      </c>
      <c r="D183" t="str">
        <f t="shared" si="68"/>
        <v>90W SuperSpot DMX-RDM</v>
      </c>
      <c r="E183" t="str">
        <f t="shared" si="69"/>
        <v>90W DMX-RDM</v>
      </c>
      <c r="F183" t="str">
        <f t="shared" si="75"/>
        <v>90W</v>
      </c>
      <c r="G183" t="str">
        <f t="shared" si="58"/>
        <v>90W</v>
      </c>
      <c r="H183" t="str">
        <f t="shared" si="59"/>
        <v>90W</v>
      </c>
      <c r="I183" t="str">
        <f t="shared" si="70"/>
        <v>90Вт</v>
      </c>
      <c r="J183" t="str">
        <f t="shared" si="76"/>
        <v>90</v>
      </c>
      <c r="K183" t="str">
        <f t="shared" si="79"/>
        <v>90</v>
      </c>
      <c r="L183" t="str">
        <f t="shared" si="72"/>
        <v>P865381</v>
      </c>
      <c r="M183" t="str">
        <f>LOOKUP(,-SEARCH(" "&amp;Switches!$A$2:'Switches'!$A$1000&amp;" "," "&amp;TRIM(B183)&amp;" "),Switches!$A$2:'Switches'!$A$1000)</f>
        <v>Aveplane RGBW</v>
      </c>
      <c r="N183" t="str">
        <f>IFERROR(LOOKUP(,-SEARCH(" "&amp;Switches!$B$2:'Switches'!$B$1000&amp;" "," "&amp;C183&amp;" "),Switches!$B$2:'Switches'!$B$1000), "")</f>
        <v/>
      </c>
      <c r="O183" t="str">
        <f>LOOKUP(,-SEARCH(" "&amp;Switches!$C$2:'Switches'!$C$1000&amp;" "," "&amp;TRIM(B183)&amp;" "),Switches!$C$2:'Switches'!$C$1000)</f>
        <v>SuperSpot</v>
      </c>
      <c r="P183" t="str">
        <f t="shared" si="78"/>
        <v>SuperSpot-white.ies</v>
      </c>
      <c r="Q183" t="s">
        <v>724</v>
      </c>
      <c r="R183">
        <v>9</v>
      </c>
      <c r="S183" s="7" t="str">
        <f t="shared" si="77"/>
        <v>90</v>
      </c>
      <c r="T183">
        <v>57</v>
      </c>
      <c r="U183">
        <f t="shared" si="74"/>
        <v>513</v>
      </c>
      <c r="V183" t="str">
        <f>IF(ISTEXT(LOOKUP(,-SEARCH(" "&amp;Switches!$K$2:'Switches'!$K$60&amp;" "," "&amp;D183&amp;" "),Switches!$K$2:'Switches'!$K$60)), LOOKUP(,-SEARCH(" "&amp;Switches!$K$2:'Switches'!$K$60&amp;" "," "&amp;D183&amp;" "),Switches!$K$2:'Switches'!$K$60),"")</f>
        <v>DMX-RDM</v>
      </c>
      <c r="W183" t="str">
        <f>IFERROR(LOOKUP(,-SEARCH(" "&amp;Switches!$L$2:'Switches'!$L$1000&amp;" "," "&amp;F183&amp;" "),Switches!$L$2:'Switches'!$L$1000),"")</f>
        <v/>
      </c>
      <c r="X183" t="str">
        <f>IFERROR(LOOKUP(,-SEARCH(" "&amp;Switches!$M$2:'Switches'!$M$1000&amp;" "," "&amp;M183&amp;" "),Switches!$M$2:'Switches'!$M$1000),"")</f>
        <v>RGBW</v>
      </c>
      <c r="Y183" t="str">
        <f>IFERROR(LOOKUP(,-SEARCH(" "&amp;Switches!$N$2:'Switches'!$N$1000&amp;" "," "&amp;D183&amp;" "),Switches!$N$2:'Switches'!$N$1000),"")</f>
        <v/>
      </c>
      <c r="Z183">
        <v>0.05</v>
      </c>
      <c r="AA183">
        <v>0.05</v>
      </c>
      <c r="AB183">
        <v>0.05</v>
      </c>
      <c r="AC183">
        <v>2</v>
      </c>
      <c r="AD183">
        <v>2</v>
      </c>
      <c r="AE183">
        <v>0</v>
      </c>
    </row>
    <row r="184" spans="1:31" x14ac:dyDescent="0.25">
      <c r="A184" s="1" t="s">
        <v>385</v>
      </c>
      <c r="B184" s="1" t="s">
        <v>386</v>
      </c>
      <c r="C184" t="str">
        <f t="shared" si="67"/>
        <v>90W Spot DMX-RDM</v>
      </c>
      <c r="D184" t="str">
        <f t="shared" si="68"/>
        <v>90W Spot DMX-RDM</v>
      </c>
      <c r="E184" t="str">
        <f t="shared" si="69"/>
        <v>90W DMX-RDM</v>
      </c>
      <c r="F184" t="str">
        <f t="shared" si="75"/>
        <v>90W</v>
      </c>
      <c r="G184" t="str">
        <f t="shared" si="58"/>
        <v>90W</v>
      </c>
      <c r="H184" t="str">
        <f t="shared" si="59"/>
        <v>90W</v>
      </c>
      <c r="I184" t="str">
        <f t="shared" si="70"/>
        <v>90Вт</v>
      </c>
      <c r="J184" t="str">
        <f t="shared" si="76"/>
        <v>90</v>
      </c>
      <c r="K184" t="str">
        <f t="shared" si="79"/>
        <v>90</v>
      </c>
      <c r="L184" t="str">
        <f t="shared" si="72"/>
        <v>P865382</v>
      </c>
      <c r="M184" t="str">
        <f>LOOKUP(,-SEARCH(" "&amp;Switches!$A$2:'Switches'!$A$1000&amp;" "," "&amp;TRIM(B184)&amp;" "),Switches!$A$2:'Switches'!$A$1000)</f>
        <v>Aveplane RGBW</v>
      </c>
      <c r="N184" t="str">
        <f>IFERROR(LOOKUP(,-SEARCH(" "&amp;Switches!$B$2:'Switches'!$B$1000&amp;" "," "&amp;C184&amp;" "),Switches!$B$2:'Switches'!$B$1000), "")</f>
        <v/>
      </c>
      <c r="O184" t="str">
        <f>LOOKUP(,-SEARCH(" "&amp;Switches!$C$2:'Switches'!$C$1000&amp;" "," "&amp;TRIM(B184)&amp;" "),Switches!$C$2:'Switches'!$C$1000)</f>
        <v>Spot</v>
      </c>
      <c r="P184" t="str">
        <f t="shared" si="78"/>
        <v>Spot-white.ies</v>
      </c>
      <c r="Q184" t="s">
        <v>724</v>
      </c>
      <c r="R184">
        <v>9</v>
      </c>
      <c r="S184" s="7" t="str">
        <f t="shared" si="77"/>
        <v>90</v>
      </c>
      <c r="T184">
        <v>57</v>
      </c>
      <c r="U184">
        <f t="shared" si="74"/>
        <v>513</v>
      </c>
      <c r="V184" t="str">
        <f>IF(ISTEXT(LOOKUP(,-SEARCH(" "&amp;Switches!$K$2:'Switches'!$K$60&amp;" "," "&amp;D184&amp;" "),Switches!$K$2:'Switches'!$K$60)), LOOKUP(,-SEARCH(" "&amp;Switches!$K$2:'Switches'!$K$60&amp;" "," "&amp;D184&amp;" "),Switches!$K$2:'Switches'!$K$60),"")</f>
        <v>DMX-RDM</v>
      </c>
      <c r="W184" t="str">
        <f>IFERROR(LOOKUP(,-SEARCH(" "&amp;Switches!$L$2:'Switches'!$L$1000&amp;" "," "&amp;F184&amp;" "),Switches!$L$2:'Switches'!$L$1000),"")</f>
        <v/>
      </c>
      <c r="X184" t="str">
        <f>IFERROR(LOOKUP(,-SEARCH(" "&amp;Switches!$M$2:'Switches'!$M$1000&amp;" "," "&amp;M184&amp;" "),Switches!$M$2:'Switches'!$M$1000),"")</f>
        <v>RGBW</v>
      </c>
      <c r="Y184" t="str">
        <f>IFERROR(LOOKUP(,-SEARCH(" "&amp;Switches!$N$2:'Switches'!$N$1000&amp;" "," "&amp;D184&amp;" "),Switches!$N$2:'Switches'!$N$1000),"")</f>
        <v/>
      </c>
      <c r="Z184">
        <v>0.05</v>
      </c>
      <c r="AA184">
        <v>0.05</v>
      </c>
      <c r="AB184">
        <v>0.05</v>
      </c>
      <c r="AC184">
        <v>2</v>
      </c>
      <c r="AD184">
        <v>2</v>
      </c>
      <c r="AE184">
        <v>0</v>
      </c>
    </row>
    <row r="185" spans="1:31" x14ac:dyDescent="0.25">
      <c r="A185" s="1" t="s">
        <v>387</v>
      </c>
      <c r="B185" s="1" t="s">
        <v>388</v>
      </c>
      <c r="C185" t="str">
        <f t="shared" si="67"/>
        <v>90W Medium DMX-RDM</v>
      </c>
      <c r="D185" t="str">
        <f t="shared" si="68"/>
        <v>90W Medium DMX-RDM</v>
      </c>
      <c r="E185" t="str">
        <f t="shared" si="69"/>
        <v>90W DMX-RDM</v>
      </c>
      <c r="F185" t="str">
        <f t="shared" si="75"/>
        <v>90W</v>
      </c>
      <c r="G185" t="str">
        <f t="shared" si="58"/>
        <v>90W</v>
      </c>
      <c r="H185" t="str">
        <f t="shared" si="59"/>
        <v>90W</v>
      </c>
      <c r="I185" t="str">
        <f t="shared" ref="I185:I220" si="80">IFERROR(REPLACE(H185,SEARCH("W",H185),1,"Вт"), H185)</f>
        <v>90Вт</v>
      </c>
      <c r="J185" t="str">
        <f t="shared" si="76"/>
        <v>90</v>
      </c>
      <c r="K185" t="str">
        <f t="shared" si="79"/>
        <v>90</v>
      </c>
      <c r="L185" t="str">
        <f t="shared" si="72"/>
        <v>P865383</v>
      </c>
      <c r="M185" t="str">
        <f>LOOKUP(,-SEARCH(" "&amp;Switches!$A$2:'Switches'!$A$1000&amp;" "," "&amp;TRIM(B185)&amp;" "),Switches!$A$2:'Switches'!$A$1000)</f>
        <v>Aveplane RGBW</v>
      </c>
      <c r="N185" t="str">
        <f>IFERROR(LOOKUP(,-SEARCH(" "&amp;Switches!$B$2:'Switches'!$B$1000&amp;" "," "&amp;C185&amp;" "),Switches!$B$2:'Switches'!$B$1000), "")</f>
        <v/>
      </c>
      <c r="O185" t="str">
        <f>LOOKUP(,-SEARCH(" "&amp;Switches!$C$2:'Switches'!$C$1000&amp;" "," "&amp;TRIM(B185)&amp;" "),Switches!$C$2:'Switches'!$C$1000)</f>
        <v>Medium</v>
      </c>
      <c r="P185" t="str">
        <f t="shared" si="78"/>
        <v>Medium-white.ies</v>
      </c>
      <c r="Q185" t="s">
        <v>724</v>
      </c>
      <c r="R185">
        <v>9</v>
      </c>
      <c r="S185" s="7" t="str">
        <f t="shared" si="77"/>
        <v>90</v>
      </c>
      <c r="T185">
        <v>57</v>
      </c>
      <c r="U185">
        <f t="shared" si="74"/>
        <v>513</v>
      </c>
      <c r="V185" t="str">
        <f>IF(ISTEXT(LOOKUP(,-SEARCH(" "&amp;Switches!$K$2:'Switches'!$K$60&amp;" "," "&amp;D185&amp;" "),Switches!$K$2:'Switches'!$K$60)), LOOKUP(,-SEARCH(" "&amp;Switches!$K$2:'Switches'!$K$60&amp;" "," "&amp;D185&amp;" "),Switches!$K$2:'Switches'!$K$60),"")</f>
        <v>DMX-RDM</v>
      </c>
      <c r="W185" t="str">
        <f>IFERROR(LOOKUP(,-SEARCH(" "&amp;Switches!$L$2:'Switches'!$L$1000&amp;" "," "&amp;F185&amp;" "),Switches!$L$2:'Switches'!$L$1000),"")</f>
        <v/>
      </c>
      <c r="X185" t="str">
        <f>IFERROR(LOOKUP(,-SEARCH(" "&amp;Switches!$M$2:'Switches'!$M$1000&amp;" "," "&amp;M185&amp;" "),Switches!$M$2:'Switches'!$M$1000),"")</f>
        <v>RGBW</v>
      </c>
      <c r="Y185" t="str">
        <f>IFERROR(LOOKUP(,-SEARCH(" "&amp;Switches!$N$2:'Switches'!$N$1000&amp;" "," "&amp;D185&amp;" "),Switches!$N$2:'Switches'!$N$1000),"")</f>
        <v/>
      </c>
      <c r="Z185">
        <v>0.05</v>
      </c>
      <c r="AA185">
        <v>0.05</v>
      </c>
      <c r="AB185">
        <v>0.05</v>
      </c>
      <c r="AC185">
        <v>2</v>
      </c>
      <c r="AD185">
        <v>2</v>
      </c>
      <c r="AE185">
        <v>0</v>
      </c>
    </row>
    <row r="186" spans="1:31" x14ac:dyDescent="0.25">
      <c r="A186" s="1" t="s">
        <v>389</v>
      </c>
      <c r="B186" s="1" t="s">
        <v>390</v>
      </c>
      <c r="C186" t="str">
        <f t="shared" si="67"/>
        <v>90W Flood DMX-RDM</v>
      </c>
      <c r="D186" t="str">
        <f t="shared" si="68"/>
        <v>90W Flood DMX-RDM</v>
      </c>
      <c r="E186" t="str">
        <f t="shared" si="69"/>
        <v>90W DMX-RDM</v>
      </c>
      <c r="F186" t="str">
        <f t="shared" si="75"/>
        <v>90W</v>
      </c>
      <c r="G186" t="str">
        <f t="shared" si="58"/>
        <v>90W</v>
      </c>
      <c r="H186" t="str">
        <f t="shared" si="59"/>
        <v>90W</v>
      </c>
      <c r="I186" t="str">
        <f t="shared" si="80"/>
        <v>90Вт</v>
      </c>
      <c r="J186" t="str">
        <f t="shared" si="76"/>
        <v>90</v>
      </c>
      <c r="K186" t="str">
        <f t="shared" si="79"/>
        <v>90</v>
      </c>
      <c r="L186" t="str">
        <f t="shared" si="72"/>
        <v>P865384</v>
      </c>
      <c r="M186" t="str">
        <f>LOOKUP(,-SEARCH(" "&amp;Switches!$A$2:'Switches'!$A$1000&amp;" "," "&amp;TRIM(B186)&amp;" "),Switches!$A$2:'Switches'!$A$1000)</f>
        <v>Aveplane RGBW</v>
      </c>
      <c r="N186" t="str">
        <f>IFERROR(LOOKUP(,-SEARCH(" "&amp;Switches!$B$2:'Switches'!$B$1000&amp;" "," "&amp;C186&amp;" "),Switches!$B$2:'Switches'!$B$1000), "")</f>
        <v/>
      </c>
      <c r="O186" t="str">
        <f>LOOKUP(,-SEARCH(" "&amp;Switches!$C$2:'Switches'!$C$1000&amp;" "," "&amp;TRIM(B186)&amp;" "),Switches!$C$2:'Switches'!$C$1000)</f>
        <v>Flood</v>
      </c>
      <c r="P186" t="str">
        <f t="shared" si="78"/>
        <v>Flood-white.ies</v>
      </c>
      <c r="Q186" t="s">
        <v>724</v>
      </c>
      <c r="R186">
        <v>9</v>
      </c>
      <c r="S186" s="7" t="str">
        <f t="shared" si="77"/>
        <v>90</v>
      </c>
      <c r="T186">
        <v>57</v>
      </c>
      <c r="U186">
        <f t="shared" si="74"/>
        <v>513</v>
      </c>
      <c r="V186" t="str">
        <f>IF(ISTEXT(LOOKUP(,-SEARCH(" "&amp;Switches!$K$2:'Switches'!$K$60&amp;" "," "&amp;D186&amp;" "),Switches!$K$2:'Switches'!$K$60)), LOOKUP(,-SEARCH(" "&amp;Switches!$K$2:'Switches'!$K$60&amp;" "," "&amp;D186&amp;" "),Switches!$K$2:'Switches'!$K$60),"")</f>
        <v>DMX-RDM</v>
      </c>
      <c r="W186" t="str">
        <f>IFERROR(LOOKUP(,-SEARCH(" "&amp;Switches!$L$2:'Switches'!$L$1000&amp;" "," "&amp;F186&amp;" "),Switches!$L$2:'Switches'!$L$1000),"")</f>
        <v/>
      </c>
      <c r="X186" t="str">
        <f>IFERROR(LOOKUP(,-SEARCH(" "&amp;Switches!$M$2:'Switches'!$M$1000&amp;" "," "&amp;M186&amp;" "),Switches!$M$2:'Switches'!$M$1000),"")</f>
        <v>RGBW</v>
      </c>
      <c r="Y186" t="str">
        <f>IFERROR(LOOKUP(,-SEARCH(" "&amp;Switches!$N$2:'Switches'!$N$1000&amp;" "," "&amp;D186&amp;" "),Switches!$N$2:'Switches'!$N$1000),"")</f>
        <v/>
      </c>
      <c r="Z186">
        <v>0.05</v>
      </c>
      <c r="AA186">
        <v>0.05</v>
      </c>
      <c r="AB186">
        <v>0.05</v>
      </c>
      <c r="AC186">
        <v>2</v>
      </c>
      <c r="AD186">
        <v>2</v>
      </c>
      <c r="AE186">
        <v>0</v>
      </c>
    </row>
    <row r="187" spans="1:31" x14ac:dyDescent="0.25">
      <c r="A187" s="1" t="s">
        <v>391</v>
      </c>
      <c r="B187" s="1" t="s">
        <v>392</v>
      </c>
      <c r="C187" t="str">
        <f t="shared" si="67"/>
        <v>90W Wide DMX-RDM</v>
      </c>
      <c r="D187" t="str">
        <f t="shared" si="68"/>
        <v>90W Wide DMX-RDM</v>
      </c>
      <c r="E187" t="str">
        <f t="shared" si="69"/>
        <v>90W DMX-RDM</v>
      </c>
      <c r="F187" t="str">
        <f t="shared" si="75"/>
        <v>90W</v>
      </c>
      <c r="G187" t="str">
        <f t="shared" si="58"/>
        <v>90W</v>
      </c>
      <c r="H187" t="str">
        <f t="shared" si="59"/>
        <v>90W</v>
      </c>
      <c r="I187" t="str">
        <f t="shared" si="80"/>
        <v>90Вт</v>
      </c>
      <c r="J187" t="str">
        <f t="shared" si="76"/>
        <v>90</v>
      </c>
      <c r="K187" t="str">
        <f t="shared" si="79"/>
        <v>90</v>
      </c>
      <c r="L187" t="str">
        <f t="shared" si="72"/>
        <v>P865385</v>
      </c>
      <c r="M187" t="str">
        <f>LOOKUP(,-SEARCH(" "&amp;Switches!$A$2:'Switches'!$A$1000&amp;" "," "&amp;TRIM(B187)&amp;" "),Switches!$A$2:'Switches'!$A$1000)</f>
        <v>Aveplane RGBW</v>
      </c>
      <c r="N187" t="str">
        <f>IFERROR(LOOKUP(,-SEARCH(" "&amp;Switches!$B$2:'Switches'!$B$1000&amp;" "," "&amp;C187&amp;" "),Switches!$B$2:'Switches'!$B$1000), "")</f>
        <v/>
      </c>
      <c r="O187" t="str">
        <f>LOOKUP(,-SEARCH(" "&amp;Switches!$C$2:'Switches'!$C$1000&amp;" "," "&amp;TRIM(B187)&amp;" "),Switches!$C$2:'Switches'!$C$1000)</f>
        <v>Wide</v>
      </c>
      <c r="P187" t="str">
        <f t="shared" si="78"/>
        <v>Wide-white.ies</v>
      </c>
      <c r="Q187" t="s">
        <v>724</v>
      </c>
      <c r="R187">
        <v>9</v>
      </c>
      <c r="S187" s="7" t="str">
        <f t="shared" si="77"/>
        <v>90</v>
      </c>
      <c r="T187">
        <v>57</v>
      </c>
      <c r="U187">
        <f t="shared" si="74"/>
        <v>513</v>
      </c>
      <c r="V187" t="str">
        <f>IF(ISTEXT(LOOKUP(,-SEARCH(" "&amp;Switches!$K$2:'Switches'!$K$60&amp;" "," "&amp;D187&amp;" "),Switches!$K$2:'Switches'!$K$60)), LOOKUP(,-SEARCH(" "&amp;Switches!$K$2:'Switches'!$K$60&amp;" "," "&amp;D187&amp;" "),Switches!$K$2:'Switches'!$K$60),"")</f>
        <v>DMX-RDM</v>
      </c>
      <c r="W187" t="str">
        <f>IFERROR(LOOKUP(,-SEARCH(" "&amp;Switches!$L$2:'Switches'!$L$1000&amp;" "," "&amp;F187&amp;" "),Switches!$L$2:'Switches'!$L$1000),"")</f>
        <v/>
      </c>
      <c r="X187" t="str">
        <f>IFERROR(LOOKUP(,-SEARCH(" "&amp;Switches!$M$2:'Switches'!$M$1000&amp;" "," "&amp;M187&amp;" "),Switches!$M$2:'Switches'!$M$1000),"")</f>
        <v>RGBW</v>
      </c>
      <c r="Y187" t="str">
        <f>IFERROR(LOOKUP(,-SEARCH(" "&amp;Switches!$N$2:'Switches'!$N$1000&amp;" "," "&amp;D187&amp;" "),Switches!$N$2:'Switches'!$N$1000),"")</f>
        <v/>
      </c>
      <c r="Z187">
        <v>0.05</v>
      </c>
      <c r="AA187">
        <v>0.05</v>
      </c>
      <c r="AB187">
        <v>0.05</v>
      </c>
      <c r="AC187">
        <v>2</v>
      </c>
      <c r="AD187">
        <v>2</v>
      </c>
      <c r="AE187">
        <v>0</v>
      </c>
    </row>
    <row r="188" spans="1:31" x14ac:dyDescent="0.25">
      <c r="A188" s="1" t="s">
        <v>393</v>
      </c>
      <c r="B188" s="1" t="s">
        <v>394</v>
      </c>
      <c r="C188" t="str">
        <f t="shared" si="67"/>
        <v>120W SuperSpot DMX-RDM</v>
      </c>
      <c r="D188" t="str">
        <f t="shared" si="68"/>
        <v>120W SuperSpot DMX-RDM</v>
      </c>
      <c r="E188" t="str">
        <f t="shared" si="69"/>
        <v>120W DMX-RDM</v>
      </c>
      <c r="F188" t="str">
        <f t="shared" si="75"/>
        <v>120W</v>
      </c>
      <c r="G188" t="str">
        <f t="shared" si="58"/>
        <v>120W</v>
      </c>
      <c r="H188" t="str">
        <f t="shared" si="59"/>
        <v>120W</v>
      </c>
      <c r="I188" t="str">
        <f t="shared" si="80"/>
        <v>120Вт</v>
      </c>
      <c r="J188" t="str">
        <f t="shared" si="76"/>
        <v>120</v>
      </c>
      <c r="K188" t="str">
        <f t="shared" si="79"/>
        <v>120</v>
      </c>
      <c r="L188" t="str">
        <f t="shared" si="72"/>
        <v>P865388</v>
      </c>
      <c r="M188" t="str">
        <f>LOOKUP(,-SEARCH(" "&amp;Switches!$A$2:'Switches'!$A$1000&amp;" "," "&amp;TRIM(B188)&amp;" "),Switches!$A$2:'Switches'!$A$1000)</f>
        <v>Aveplane RGBW</v>
      </c>
      <c r="N188" t="str">
        <f>IFERROR(LOOKUP(,-SEARCH(" "&amp;Switches!$B$2:'Switches'!$B$1000&amp;" "," "&amp;C188&amp;" "),Switches!$B$2:'Switches'!$B$1000), "")</f>
        <v/>
      </c>
      <c r="O188" t="str">
        <f>LOOKUP(,-SEARCH(" "&amp;Switches!$C$2:'Switches'!$C$1000&amp;" "," "&amp;TRIM(B188)&amp;" "),Switches!$C$2:'Switches'!$C$1000)</f>
        <v>SuperSpot</v>
      </c>
      <c r="P188" t="str">
        <f t="shared" si="78"/>
        <v>SuperSpot-white.ies</v>
      </c>
      <c r="Q188" t="s">
        <v>724</v>
      </c>
      <c r="R188">
        <v>12</v>
      </c>
      <c r="S188" s="7" t="str">
        <f t="shared" si="77"/>
        <v>120</v>
      </c>
      <c r="T188">
        <v>57</v>
      </c>
      <c r="U188">
        <f t="shared" si="74"/>
        <v>684</v>
      </c>
      <c r="V188" t="str">
        <f>IF(ISTEXT(LOOKUP(,-SEARCH(" "&amp;Switches!$K$2:'Switches'!$K$60&amp;" "," "&amp;D188&amp;" "),Switches!$K$2:'Switches'!$K$60)), LOOKUP(,-SEARCH(" "&amp;Switches!$K$2:'Switches'!$K$60&amp;" "," "&amp;D188&amp;" "),Switches!$K$2:'Switches'!$K$60),"")</f>
        <v>DMX-RDM</v>
      </c>
      <c r="W188" t="str">
        <f>IFERROR(LOOKUP(,-SEARCH(" "&amp;Switches!$L$2:'Switches'!$L$1000&amp;" "," "&amp;F188&amp;" "),Switches!$L$2:'Switches'!$L$1000),"")</f>
        <v/>
      </c>
      <c r="X188" t="str">
        <f>IFERROR(LOOKUP(,-SEARCH(" "&amp;Switches!$M$2:'Switches'!$M$1000&amp;" "," "&amp;M188&amp;" "),Switches!$M$2:'Switches'!$M$1000),"")</f>
        <v>RGBW</v>
      </c>
      <c r="Y188" t="str">
        <f>IFERROR(LOOKUP(,-SEARCH(" "&amp;Switches!$N$2:'Switches'!$N$1000&amp;" "," "&amp;D188&amp;" "),Switches!$N$2:'Switches'!$N$1000),"")</f>
        <v/>
      </c>
      <c r="Z188">
        <v>0.05</v>
      </c>
      <c r="AA188">
        <v>0.05</v>
      </c>
      <c r="AB188">
        <v>0.05</v>
      </c>
      <c r="AC188">
        <v>2</v>
      </c>
      <c r="AD188">
        <v>2</v>
      </c>
      <c r="AE188">
        <v>0</v>
      </c>
    </row>
    <row r="189" spans="1:31" x14ac:dyDescent="0.25">
      <c r="A189" s="1" t="s">
        <v>395</v>
      </c>
      <c r="B189" s="1" t="s">
        <v>396</v>
      </c>
      <c r="C189" t="str">
        <f t="shared" si="67"/>
        <v>120W Spot DMX-RDM</v>
      </c>
      <c r="D189" t="str">
        <f t="shared" si="68"/>
        <v>120W Spot DMX-RDM</v>
      </c>
      <c r="E189" t="str">
        <f t="shared" si="69"/>
        <v>120W DMX-RDM</v>
      </c>
      <c r="F189" t="str">
        <f t="shared" si="75"/>
        <v>120W</v>
      </c>
      <c r="G189" t="str">
        <f t="shared" si="58"/>
        <v>120W</v>
      </c>
      <c r="H189" t="str">
        <f t="shared" si="59"/>
        <v>120W</v>
      </c>
      <c r="I189" t="str">
        <f t="shared" si="80"/>
        <v>120Вт</v>
      </c>
      <c r="J189" t="str">
        <f t="shared" si="76"/>
        <v>120</v>
      </c>
      <c r="K189" t="str">
        <f t="shared" si="79"/>
        <v>120</v>
      </c>
      <c r="L189" t="str">
        <f t="shared" si="72"/>
        <v>P865389</v>
      </c>
      <c r="M189" t="str">
        <f>LOOKUP(,-SEARCH(" "&amp;Switches!$A$2:'Switches'!$A$1000&amp;" "," "&amp;TRIM(B189)&amp;" "),Switches!$A$2:'Switches'!$A$1000)</f>
        <v>Aveplane RGBW</v>
      </c>
      <c r="N189" t="str">
        <f>IFERROR(LOOKUP(,-SEARCH(" "&amp;Switches!$B$2:'Switches'!$B$1000&amp;" "," "&amp;C189&amp;" "),Switches!$B$2:'Switches'!$B$1000), "")</f>
        <v/>
      </c>
      <c r="O189" t="str">
        <f>LOOKUP(,-SEARCH(" "&amp;Switches!$C$2:'Switches'!$C$1000&amp;" "," "&amp;TRIM(B189)&amp;" "),Switches!$C$2:'Switches'!$C$1000)</f>
        <v>Spot</v>
      </c>
      <c r="P189" t="str">
        <f t="shared" si="78"/>
        <v>Spot-white.ies</v>
      </c>
      <c r="Q189" t="s">
        <v>724</v>
      </c>
      <c r="R189">
        <v>12</v>
      </c>
      <c r="S189" s="7" t="str">
        <f t="shared" si="77"/>
        <v>120</v>
      </c>
      <c r="T189">
        <v>57</v>
      </c>
      <c r="U189">
        <f t="shared" si="74"/>
        <v>684</v>
      </c>
      <c r="V189" t="str">
        <f>IF(ISTEXT(LOOKUP(,-SEARCH(" "&amp;Switches!$K$2:'Switches'!$K$60&amp;" "," "&amp;D189&amp;" "),Switches!$K$2:'Switches'!$K$60)), LOOKUP(,-SEARCH(" "&amp;Switches!$K$2:'Switches'!$K$60&amp;" "," "&amp;D189&amp;" "),Switches!$K$2:'Switches'!$K$60),"")</f>
        <v>DMX-RDM</v>
      </c>
      <c r="W189" t="str">
        <f>IFERROR(LOOKUP(,-SEARCH(" "&amp;Switches!$L$2:'Switches'!$L$1000&amp;" "," "&amp;F189&amp;" "),Switches!$L$2:'Switches'!$L$1000),"")</f>
        <v/>
      </c>
      <c r="X189" t="str">
        <f>IFERROR(LOOKUP(,-SEARCH(" "&amp;Switches!$M$2:'Switches'!$M$1000&amp;" "," "&amp;M189&amp;" "),Switches!$M$2:'Switches'!$M$1000),"")</f>
        <v>RGBW</v>
      </c>
      <c r="Y189" t="str">
        <f>IFERROR(LOOKUP(,-SEARCH(" "&amp;Switches!$N$2:'Switches'!$N$1000&amp;" "," "&amp;D189&amp;" "),Switches!$N$2:'Switches'!$N$1000),"")</f>
        <v/>
      </c>
      <c r="Z189">
        <v>0.05</v>
      </c>
      <c r="AA189">
        <v>0.05</v>
      </c>
      <c r="AB189">
        <v>0.05</v>
      </c>
      <c r="AC189">
        <v>2</v>
      </c>
      <c r="AD189">
        <v>2</v>
      </c>
      <c r="AE189">
        <v>0</v>
      </c>
    </row>
    <row r="190" spans="1:31" x14ac:dyDescent="0.25">
      <c r="A190" s="1" t="s">
        <v>397</v>
      </c>
      <c r="B190" s="1" t="s">
        <v>398</v>
      </c>
      <c r="C190" t="str">
        <f t="shared" si="67"/>
        <v>120W Medium DMX-RDM</v>
      </c>
      <c r="D190" t="str">
        <f t="shared" si="68"/>
        <v>120W Medium DMX-RDM</v>
      </c>
      <c r="E190" t="str">
        <f t="shared" si="69"/>
        <v>120W DMX-RDM</v>
      </c>
      <c r="F190" t="str">
        <f t="shared" si="75"/>
        <v>120W</v>
      </c>
      <c r="G190" t="str">
        <f t="shared" si="58"/>
        <v>120W</v>
      </c>
      <c r="H190" t="str">
        <f t="shared" si="59"/>
        <v>120W</v>
      </c>
      <c r="I190" t="str">
        <f t="shared" si="80"/>
        <v>120Вт</v>
      </c>
      <c r="J190" t="str">
        <f t="shared" si="76"/>
        <v>120</v>
      </c>
      <c r="K190" t="str">
        <f t="shared" si="79"/>
        <v>120</v>
      </c>
      <c r="L190" t="str">
        <f t="shared" si="72"/>
        <v>P865390</v>
      </c>
      <c r="M190" t="str">
        <f>LOOKUP(,-SEARCH(" "&amp;Switches!$A$2:'Switches'!$A$1000&amp;" "," "&amp;TRIM(B190)&amp;" "),Switches!$A$2:'Switches'!$A$1000)</f>
        <v>Aveplane RGBW</v>
      </c>
      <c r="N190" t="str">
        <f>IFERROR(LOOKUP(,-SEARCH(" "&amp;Switches!$B$2:'Switches'!$B$1000&amp;" "," "&amp;C190&amp;" "),Switches!$B$2:'Switches'!$B$1000), "")</f>
        <v/>
      </c>
      <c r="O190" t="str">
        <f>LOOKUP(,-SEARCH(" "&amp;Switches!$C$2:'Switches'!$C$1000&amp;" "," "&amp;TRIM(B190)&amp;" "),Switches!$C$2:'Switches'!$C$1000)</f>
        <v>Medium</v>
      </c>
      <c r="P190" t="str">
        <f t="shared" si="78"/>
        <v>Medium-white.ies</v>
      </c>
      <c r="Q190" t="s">
        <v>724</v>
      </c>
      <c r="R190">
        <v>12</v>
      </c>
      <c r="S190" s="7" t="str">
        <f t="shared" si="77"/>
        <v>120</v>
      </c>
      <c r="T190">
        <v>57</v>
      </c>
      <c r="U190">
        <f t="shared" si="74"/>
        <v>684</v>
      </c>
      <c r="V190" t="str">
        <f>IF(ISTEXT(LOOKUP(,-SEARCH(" "&amp;Switches!$K$2:'Switches'!$K$60&amp;" "," "&amp;D190&amp;" "),Switches!$K$2:'Switches'!$K$60)), LOOKUP(,-SEARCH(" "&amp;Switches!$K$2:'Switches'!$K$60&amp;" "," "&amp;D190&amp;" "),Switches!$K$2:'Switches'!$K$60),"")</f>
        <v>DMX-RDM</v>
      </c>
      <c r="W190" t="str">
        <f>IFERROR(LOOKUP(,-SEARCH(" "&amp;Switches!$L$2:'Switches'!$L$1000&amp;" "," "&amp;F190&amp;" "),Switches!$L$2:'Switches'!$L$1000),"")</f>
        <v/>
      </c>
      <c r="X190" t="str">
        <f>IFERROR(LOOKUP(,-SEARCH(" "&amp;Switches!$M$2:'Switches'!$M$1000&amp;" "," "&amp;M190&amp;" "),Switches!$M$2:'Switches'!$M$1000),"")</f>
        <v>RGBW</v>
      </c>
      <c r="Y190" t="str">
        <f>IFERROR(LOOKUP(,-SEARCH(" "&amp;Switches!$N$2:'Switches'!$N$1000&amp;" "," "&amp;D190&amp;" "),Switches!$N$2:'Switches'!$N$1000),"")</f>
        <v/>
      </c>
      <c r="Z190">
        <v>0.05</v>
      </c>
      <c r="AA190">
        <v>0.05</v>
      </c>
      <c r="AB190">
        <v>0.05</v>
      </c>
      <c r="AC190">
        <v>2</v>
      </c>
      <c r="AD190">
        <v>2</v>
      </c>
      <c r="AE190">
        <v>0</v>
      </c>
    </row>
    <row r="191" spans="1:31" x14ac:dyDescent="0.25">
      <c r="A191" s="1" t="s">
        <v>399</v>
      </c>
      <c r="B191" s="1" t="s">
        <v>400</v>
      </c>
      <c r="C191" t="str">
        <f t="shared" si="67"/>
        <v>120W Flood DMX-RDM</v>
      </c>
      <c r="D191" t="str">
        <f t="shared" si="68"/>
        <v>120W Flood DMX-RDM</v>
      </c>
      <c r="E191" t="str">
        <f t="shared" si="69"/>
        <v>120W DMX-RDM</v>
      </c>
      <c r="F191" t="str">
        <f t="shared" si="75"/>
        <v>120W</v>
      </c>
      <c r="G191" t="str">
        <f t="shared" si="58"/>
        <v>120W</v>
      </c>
      <c r="H191" t="str">
        <f t="shared" si="59"/>
        <v>120W</v>
      </c>
      <c r="I191" t="str">
        <f t="shared" si="80"/>
        <v>120Вт</v>
      </c>
      <c r="J191" t="str">
        <f t="shared" si="76"/>
        <v>120</v>
      </c>
      <c r="K191" t="str">
        <f t="shared" si="79"/>
        <v>120</v>
      </c>
      <c r="L191" t="str">
        <f t="shared" si="72"/>
        <v>P865391</v>
      </c>
      <c r="M191" t="str">
        <f>LOOKUP(,-SEARCH(" "&amp;Switches!$A$2:'Switches'!$A$1000&amp;" "," "&amp;TRIM(B191)&amp;" "),Switches!$A$2:'Switches'!$A$1000)</f>
        <v>Aveplane RGBW</v>
      </c>
      <c r="N191" t="str">
        <f>IFERROR(LOOKUP(,-SEARCH(" "&amp;Switches!$B$2:'Switches'!$B$1000&amp;" "," "&amp;C191&amp;" "),Switches!$B$2:'Switches'!$B$1000), "")</f>
        <v/>
      </c>
      <c r="O191" t="str">
        <f>LOOKUP(,-SEARCH(" "&amp;Switches!$C$2:'Switches'!$C$1000&amp;" "," "&amp;TRIM(B191)&amp;" "),Switches!$C$2:'Switches'!$C$1000)</f>
        <v>Flood</v>
      </c>
      <c r="P191" t="str">
        <f t="shared" si="78"/>
        <v>Flood-white.ies</v>
      </c>
      <c r="Q191" t="s">
        <v>724</v>
      </c>
      <c r="R191">
        <v>12</v>
      </c>
      <c r="S191" s="7" t="str">
        <f t="shared" si="77"/>
        <v>120</v>
      </c>
      <c r="T191">
        <v>57</v>
      </c>
      <c r="U191">
        <f t="shared" si="74"/>
        <v>684</v>
      </c>
      <c r="V191" t="str">
        <f>IF(ISTEXT(LOOKUP(,-SEARCH(" "&amp;Switches!$K$2:'Switches'!$K$60&amp;" "," "&amp;D191&amp;" "),Switches!$K$2:'Switches'!$K$60)), LOOKUP(,-SEARCH(" "&amp;Switches!$K$2:'Switches'!$K$60&amp;" "," "&amp;D191&amp;" "),Switches!$K$2:'Switches'!$K$60),"")</f>
        <v>DMX-RDM</v>
      </c>
      <c r="W191" t="str">
        <f>IFERROR(LOOKUP(,-SEARCH(" "&amp;Switches!$L$2:'Switches'!$L$1000&amp;" "," "&amp;F191&amp;" "),Switches!$L$2:'Switches'!$L$1000),"")</f>
        <v/>
      </c>
      <c r="X191" t="str">
        <f>IFERROR(LOOKUP(,-SEARCH(" "&amp;Switches!$M$2:'Switches'!$M$1000&amp;" "," "&amp;M191&amp;" "),Switches!$M$2:'Switches'!$M$1000),"")</f>
        <v>RGBW</v>
      </c>
      <c r="Y191" t="str">
        <f>IFERROR(LOOKUP(,-SEARCH(" "&amp;Switches!$N$2:'Switches'!$N$1000&amp;" "," "&amp;D191&amp;" "),Switches!$N$2:'Switches'!$N$1000),"")</f>
        <v/>
      </c>
      <c r="Z191">
        <v>0.05</v>
      </c>
      <c r="AA191">
        <v>0.05</v>
      </c>
      <c r="AB191">
        <v>0.05</v>
      </c>
      <c r="AC191">
        <v>2</v>
      </c>
      <c r="AD191">
        <v>2</v>
      </c>
      <c r="AE191">
        <v>0</v>
      </c>
    </row>
    <row r="192" spans="1:31" x14ac:dyDescent="0.25">
      <c r="A192" s="1" t="s">
        <v>401</v>
      </c>
      <c r="B192" s="1" t="s">
        <v>402</v>
      </c>
      <c r="C192" t="str">
        <f t="shared" si="67"/>
        <v>120W Wide DMX-RDM</v>
      </c>
      <c r="D192" t="str">
        <f t="shared" si="68"/>
        <v>120W Wide DMX-RDM</v>
      </c>
      <c r="E192" t="str">
        <f t="shared" si="69"/>
        <v>120W DMX-RDM</v>
      </c>
      <c r="F192" t="str">
        <f t="shared" si="75"/>
        <v>120W</v>
      </c>
      <c r="G192" t="str">
        <f t="shared" si="58"/>
        <v>120W</v>
      </c>
      <c r="H192" t="str">
        <f t="shared" si="59"/>
        <v>120W</v>
      </c>
      <c r="I192" t="str">
        <f t="shared" si="80"/>
        <v>120Вт</v>
      </c>
      <c r="J192" t="str">
        <f t="shared" si="76"/>
        <v>120</v>
      </c>
      <c r="K192" t="str">
        <f t="shared" si="79"/>
        <v>120</v>
      </c>
      <c r="L192" t="str">
        <f t="shared" si="72"/>
        <v>P865392</v>
      </c>
      <c r="M192" t="str">
        <f>LOOKUP(,-SEARCH(" "&amp;Switches!$A$2:'Switches'!$A$1000&amp;" "," "&amp;TRIM(B192)&amp;" "),Switches!$A$2:'Switches'!$A$1000)</f>
        <v>Aveplane RGBW</v>
      </c>
      <c r="N192" t="str">
        <f>IFERROR(LOOKUP(,-SEARCH(" "&amp;Switches!$B$2:'Switches'!$B$1000&amp;" "," "&amp;C192&amp;" "),Switches!$B$2:'Switches'!$B$1000), "")</f>
        <v/>
      </c>
      <c r="O192" t="str">
        <f>LOOKUP(,-SEARCH(" "&amp;Switches!$C$2:'Switches'!$C$1000&amp;" "," "&amp;TRIM(B192)&amp;" "),Switches!$C$2:'Switches'!$C$1000)</f>
        <v>Wide</v>
      </c>
      <c r="P192" t="str">
        <f t="shared" si="78"/>
        <v>Wide-white.ies</v>
      </c>
      <c r="Q192" t="s">
        <v>724</v>
      </c>
      <c r="R192">
        <v>12</v>
      </c>
      <c r="S192" s="7" t="str">
        <f t="shared" si="77"/>
        <v>120</v>
      </c>
      <c r="T192">
        <v>57</v>
      </c>
      <c r="U192">
        <f t="shared" si="74"/>
        <v>684</v>
      </c>
      <c r="V192" t="str">
        <f>IF(ISTEXT(LOOKUP(,-SEARCH(" "&amp;Switches!$K$2:'Switches'!$K$60&amp;" "," "&amp;D192&amp;" "),Switches!$K$2:'Switches'!$K$60)), LOOKUP(,-SEARCH(" "&amp;Switches!$K$2:'Switches'!$K$60&amp;" "," "&amp;D192&amp;" "),Switches!$K$2:'Switches'!$K$60),"")</f>
        <v>DMX-RDM</v>
      </c>
      <c r="W192" t="str">
        <f>IFERROR(LOOKUP(,-SEARCH(" "&amp;Switches!$L$2:'Switches'!$L$1000&amp;" "," "&amp;F192&amp;" "),Switches!$L$2:'Switches'!$L$1000),"")</f>
        <v/>
      </c>
      <c r="X192" t="str">
        <f>IFERROR(LOOKUP(,-SEARCH(" "&amp;Switches!$M$2:'Switches'!$M$1000&amp;" "," "&amp;M192&amp;" "),Switches!$M$2:'Switches'!$M$1000),"")</f>
        <v>RGBW</v>
      </c>
      <c r="Y192" t="str">
        <f>IFERROR(LOOKUP(,-SEARCH(" "&amp;Switches!$N$2:'Switches'!$N$1000&amp;" "," "&amp;D192&amp;" "),Switches!$N$2:'Switches'!$N$1000),"")</f>
        <v/>
      </c>
      <c r="Z192">
        <v>0.05</v>
      </c>
      <c r="AA192">
        <v>0.05</v>
      </c>
      <c r="AB192">
        <v>0.05</v>
      </c>
      <c r="AC192">
        <v>2</v>
      </c>
      <c r="AD192">
        <v>2</v>
      </c>
      <c r="AE192">
        <v>0</v>
      </c>
    </row>
    <row r="193" spans="1:31" x14ac:dyDescent="0.25">
      <c r="A193" s="1" t="s">
        <v>403</v>
      </c>
      <c r="B193" s="1" t="s">
        <v>404</v>
      </c>
      <c r="C193" t="str">
        <f t="shared" si="67"/>
        <v>SW 120W Asymmetrical DMX-RDM</v>
      </c>
      <c r="D193" t="str">
        <f t="shared" si="68"/>
        <v>120W Asymmetrical DMX-RDM</v>
      </c>
      <c r="E193" t="str">
        <f t="shared" si="69"/>
        <v>120W DMX-RDM</v>
      </c>
      <c r="F193" t="str">
        <f t="shared" si="75"/>
        <v>120W</v>
      </c>
      <c r="G193" t="str">
        <f t="shared" si="58"/>
        <v>120W</v>
      </c>
      <c r="H193" t="str">
        <f t="shared" si="59"/>
        <v>120W</v>
      </c>
      <c r="I193" t="str">
        <f t="shared" si="80"/>
        <v>120Вт</v>
      </c>
      <c r="J193" t="str">
        <f t="shared" si="76"/>
        <v>120</v>
      </c>
      <c r="K193" t="str">
        <f t="shared" si="79"/>
        <v>120</v>
      </c>
      <c r="L193" t="str">
        <f t="shared" si="72"/>
        <v>P865393</v>
      </c>
      <c r="M193" t="str">
        <f>LOOKUP(,-SEARCH(" "&amp;Switches!$A$2:'Switches'!$A$1000&amp;" "," "&amp;TRIM(B193)&amp;" "),Switches!$A$2:'Switches'!$A$1000)</f>
        <v>Aveplane RGBW</v>
      </c>
      <c r="N193" t="str">
        <f>IFERROR(LOOKUP(,-SEARCH(" "&amp;Switches!$B$2:'Switches'!$B$1000&amp;" "," "&amp;C193&amp;" "),Switches!$B$2:'Switches'!$B$1000), "")</f>
        <v>SW</v>
      </c>
      <c r="O193" t="str">
        <f>LOOKUP(,-SEARCH(" "&amp;Switches!$C$2:'Switches'!$C$1000&amp;" "," "&amp;TRIM(B193)&amp;" "),Switches!$C$2:'Switches'!$C$1000)</f>
        <v>Asymmetrical</v>
      </c>
      <c r="P193" t="str">
        <f t="shared" si="78"/>
        <v>Asymmetrical-white.ies</v>
      </c>
      <c r="Q193" t="s">
        <v>724</v>
      </c>
      <c r="R193">
        <v>12</v>
      </c>
      <c r="S193" s="7" t="str">
        <f t="shared" si="77"/>
        <v>120</v>
      </c>
      <c r="T193">
        <v>57</v>
      </c>
      <c r="U193">
        <f t="shared" si="74"/>
        <v>684</v>
      </c>
      <c r="V193" t="str">
        <f>IF(ISTEXT(LOOKUP(,-SEARCH(" "&amp;Switches!$K$2:'Switches'!$K$60&amp;" "," "&amp;D193&amp;" "),Switches!$K$2:'Switches'!$K$60)), LOOKUP(,-SEARCH(" "&amp;Switches!$K$2:'Switches'!$K$60&amp;" "," "&amp;D193&amp;" "),Switches!$K$2:'Switches'!$K$60),"")</f>
        <v>DMX-RDM</v>
      </c>
      <c r="W193" t="str">
        <f>IFERROR(LOOKUP(,-SEARCH(" "&amp;Switches!$L$2:'Switches'!$L$1000&amp;" "," "&amp;F193&amp;" "),Switches!$L$2:'Switches'!$L$1000),"")</f>
        <v/>
      </c>
      <c r="X193" t="str">
        <f>IFERROR(LOOKUP(,-SEARCH(" "&amp;Switches!$M$2:'Switches'!$M$1000&amp;" "," "&amp;M193&amp;" "),Switches!$M$2:'Switches'!$M$1000),"")</f>
        <v>RGBW</v>
      </c>
      <c r="Y193" t="str">
        <f>IFERROR(LOOKUP(,-SEARCH(" "&amp;Switches!$N$2:'Switches'!$N$1000&amp;" "," "&amp;D193&amp;" "),Switches!$N$2:'Switches'!$N$1000),"")</f>
        <v/>
      </c>
      <c r="Z193">
        <v>0.05</v>
      </c>
      <c r="AA193">
        <v>0.05</v>
      </c>
      <c r="AB193">
        <v>0.05</v>
      </c>
      <c r="AC193">
        <v>2</v>
      </c>
      <c r="AD193">
        <v>2</v>
      </c>
      <c r="AE193">
        <v>0</v>
      </c>
    </row>
    <row r="194" spans="1:31" x14ac:dyDescent="0.25">
      <c r="A194" s="1" t="s">
        <v>405</v>
      </c>
      <c r="B194" s="1" t="s">
        <v>406</v>
      </c>
      <c r="C194" t="str">
        <f t="shared" si="67"/>
        <v>SW 120W Elliptical wide DMX-RDM</v>
      </c>
      <c r="D194" t="str">
        <f t="shared" si="68"/>
        <v>120W Elliptical wide DMX-RDM</v>
      </c>
      <c r="E194" t="str">
        <f t="shared" si="69"/>
        <v>120W DMX-RDM</v>
      </c>
      <c r="F194" t="str">
        <f t="shared" si="75"/>
        <v>120W</v>
      </c>
      <c r="G194" t="str">
        <f t="shared" si="58"/>
        <v>120W</v>
      </c>
      <c r="H194" t="str">
        <f t="shared" si="59"/>
        <v>120W</v>
      </c>
      <c r="I194" t="str">
        <f t="shared" si="80"/>
        <v>120Вт</v>
      </c>
      <c r="J194" t="str">
        <f t="shared" si="76"/>
        <v>120</v>
      </c>
      <c r="K194" t="str">
        <f t="shared" si="79"/>
        <v>120</v>
      </c>
      <c r="L194" t="str">
        <f t="shared" si="72"/>
        <v>P865394</v>
      </c>
      <c r="M194" t="str">
        <f>LOOKUP(,-SEARCH(" "&amp;Switches!$A$2:'Switches'!$A$1000&amp;" "," "&amp;TRIM(B194)&amp;" "),Switches!$A$2:'Switches'!$A$1000)</f>
        <v>Aveplane RGBW</v>
      </c>
      <c r="N194" t="str">
        <f>IFERROR(LOOKUP(,-SEARCH(" "&amp;Switches!$B$2:'Switches'!$B$1000&amp;" "," "&amp;C194&amp;" "),Switches!$B$2:'Switches'!$B$1000), "")</f>
        <v>SW</v>
      </c>
      <c r="O194" t="str">
        <f>LOOKUP(,-SEARCH(" "&amp;Switches!$C$2:'Switches'!$C$1000&amp;" "," "&amp;TRIM(B194)&amp;" "),Switches!$C$2:'Switches'!$C$1000)</f>
        <v>Elliptical wide</v>
      </c>
      <c r="P194" t="str">
        <f t="shared" si="78"/>
        <v>Elliptical wide-white.ies</v>
      </c>
      <c r="Q194" t="s">
        <v>724</v>
      </c>
      <c r="R194">
        <v>12</v>
      </c>
      <c r="S194" s="7" t="str">
        <f t="shared" si="77"/>
        <v>120</v>
      </c>
      <c r="T194">
        <v>57</v>
      </c>
      <c r="U194">
        <f t="shared" si="74"/>
        <v>684</v>
      </c>
      <c r="V194" t="str">
        <f>IF(ISTEXT(LOOKUP(,-SEARCH(" "&amp;Switches!$K$2:'Switches'!$K$60&amp;" "," "&amp;D194&amp;" "),Switches!$K$2:'Switches'!$K$60)), LOOKUP(,-SEARCH(" "&amp;Switches!$K$2:'Switches'!$K$60&amp;" "," "&amp;D194&amp;" "),Switches!$K$2:'Switches'!$K$60),"")</f>
        <v>DMX-RDM</v>
      </c>
      <c r="W194" t="str">
        <f>IFERROR(LOOKUP(,-SEARCH(" "&amp;Switches!$L$2:'Switches'!$L$1000&amp;" "," "&amp;F194&amp;" "),Switches!$L$2:'Switches'!$L$1000),"")</f>
        <v/>
      </c>
      <c r="X194" t="str">
        <f>IFERROR(LOOKUP(,-SEARCH(" "&amp;Switches!$M$2:'Switches'!$M$1000&amp;" "," "&amp;M194&amp;" "),Switches!$M$2:'Switches'!$M$1000),"")</f>
        <v>RGBW</v>
      </c>
      <c r="Y194" t="str">
        <f>IFERROR(LOOKUP(,-SEARCH(" "&amp;Switches!$N$2:'Switches'!$N$1000&amp;" "," "&amp;D194&amp;" "),Switches!$N$2:'Switches'!$N$1000),"")</f>
        <v/>
      </c>
      <c r="Z194">
        <v>0.05</v>
      </c>
      <c r="AA194">
        <v>0.05</v>
      </c>
      <c r="AB194">
        <v>0.05</v>
      </c>
      <c r="AC194">
        <v>2</v>
      </c>
      <c r="AD194">
        <v>2</v>
      </c>
      <c r="AE194">
        <v>0</v>
      </c>
    </row>
    <row r="195" spans="1:31" x14ac:dyDescent="0.25">
      <c r="A195" s="1" t="s">
        <v>407</v>
      </c>
      <c r="B195" s="1" t="s">
        <v>408</v>
      </c>
      <c r="C195" t="str">
        <f t="shared" si="67"/>
        <v>180W SuperSpot DMX-RDM</v>
      </c>
      <c r="D195" t="str">
        <f t="shared" si="68"/>
        <v>180W SuperSpot DMX-RDM</v>
      </c>
      <c r="E195" t="str">
        <f t="shared" si="69"/>
        <v>180W DMX-RDM</v>
      </c>
      <c r="F195" t="str">
        <f t="shared" si="75"/>
        <v>180W</v>
      </c>
      <c r="G195" t="str">
        <f t="shared" ref="G195:G258" si="81">TRIM(REPLACE(F195,SEARCH(Y195,F195),LEN(Y195),""))</f>
        <v>180W</v>
      </c>
      <c r="H195" t="str">
        <f t="shared" ref="H195:H258" si="82">TRIM(REPLACE(G195,SEARCH(W195,G195),LEN(W195),""))</f>
        <v>180W</v>
      </c>
      <c r="I195" t="str">
        <f t="shared" si="80"/>
        <v>180Вт</v>
      </c>
      <c r="J195" t="str">
        <f t="shared" si="76"/>
        <v>180</v>
      </c>
      <c r="K195" t="str">
        <f t="shared" si="79"/>
        <v>180</v>
      </c>
      <c r="L195" t="str">
        <f t="shared" si="72"/>
        <v>P865490</v>
      </c>
      <c r="M195" t="str">
        <f>LOOKUP(,-SEARCH(" "&amp;Switches!$A$2:'Switches'!$A$1000&amp;" "," "&amp;TRIM(B195)&amp;" "),Switches!$A$2:'Switches'!$A$1000)</f>
        <v>Aveplane RGBW</v>
      </c>
      <c r="N195" t="str">
        <f>IFERROR(LOOKUP(,-SEARCH(" "&amp;Switches!$B$2:'Switches'!$B$1000&amp;" "," "&amp;C195&amp;" "),Switches!$B$2:'Switches'!$B$1000), "")</f>
        <v/>
      </c>
      <c r="O195" t="str">
        <f>LOOKUP(,-SEARCH(" "&amp;Switches!$C$2:'Switches'!$C$1000&amp;" "," "&amp;TRIM(B195)&amp;" "),Switches!$C$2:'Switches'!$C$1000)</f>
        <v>SuperSpot</v>
      </c>
      <c r="P195" t="str">
        <f t="shared" si="78"/>
        <v>SuperSpot-white.ies</v>
      </c>
      <c r="Q195" t="s">
        <v>724</v>
      </c>
      <c r="R195">
        <v>18</v>
      </c>
      <c r="S195" s="7" t="str">
        <f t="shared" si="77"/>
        <v>180</v>
      </c>
      <c r="T195">
        <v>57</v>
      </c>
      <c r="U195">
        <f t="shared" si="74"/>
        <v>1026</v>
      </c>
      <c r="V195" t="str">
        <f>IF(ISTEXT(LOOKUP(,-SEARCH(" "&amp;Switches!$K$2:'Switches'!$K$60&amp;" "," "&amp;D195&amp;" "),Switches!$K$2:'Switches'!$K$60)), LOOKUP(,-SEARCH(" "&amp;Switches!$K$2:'Switches'!$K$60&amp;" "," "&amp;D195&amp;" "),Switches!$K$2:'Switches'!$K$60),"")</f>
        <v>DMX-RDM</v>
      </c>
      <c r="W195" t="str">
        <f>IFERROR(LOOKUP(,-SEARCH(" "&amp;Switches!$L$2:'Switches'!$L$1000&amp;" "," "&amp;F195&amp;" "),Switches!$L$2:'Switches'!$L$1000),"")</f>
        <v/>
      </c>
      <c r="X195" t="str">
        <f>IFERROR(LOOKUP(,-SEARCH(" "&amp;Switches!$M$2:'Switches'!$M$1000&amp;" "," "&amp;M195&amp;" "),Switches!$M$2:'Switches'!$M$1000),"")</f>
        <v>RGBW</v>
      </c>
      <c r="Y195" t="str">
        <f>IFERROR(LOOKUP(,-SEARCH(" "&amp;Switches!$N$2:'Switches'!$N$1000&amp;" "," "&amp;D195&amp;" "),Switches!$N$2:'Switches'!$N$1000),"")</f>
        <v/>
      </c>
      <c r="Z195">
        <v>0.05</v>
      </c>
      <c r="AA195">
        <v>0.05</v>
      </c>
      <c r="AB195">
        <v>0.05</v>
      </c>
      <c r="AC195">
        <v>2</v>
      </c>
      <c r="AD195">
        <v>2</v>
      </c>
      <c r="AE195">
        <v>0</v>
      </c>
    </row>
    <row r="196" spans="1:31" x14ac:dyDescent="0.25">
      <c r="A196" s="1" t="s">
        <v>409</v>
      </c>
      <c r="B196" s="1" t="s">
        <v>410</v>
      </c>
      <c r="C196" t="str">
        <f t="shared" si="67"/>
        <v>180W Spot DMX-RDM</v>
      </c>
      <c r="D196" t="str">
        <f t="shared" si="68"/>
        <v>180W Spot DMX-RDM</v>
      </c>
      <c r="E196" t="str">
        <f t="shared" si="69"/>
        <v>180W DMX-RDM</v>
      </c>
      <c r="F196" t="str">
        <f t="shared" si="75"/>
        <v>180W</v>
      </c>
      <c r="G196" t="str">
        <f t="shared" si="81"/>
        <v>180W</v>
      </c>
      <c r="H196" t="str">
        <f t="shared" si="82"/>
        <v>180W</v>
      </c>
      <c r="I196" t="str">
        <f t="shared" si="80"/>
        <v>180Вт</v>
      </c>
      <c r="J196" t="str">
        <f t="shared" si="76"/>
        <v>180</v>
      </c>
      <c r="K196" t="str">
        <f t="shared" si="79"/>
        <v>180</v>
      </c>
      <c r="L196" t="str">
        <f t="shared" si="72"/>
        <v>P865491</v>
      </c>
      <c r="M196" t="str">
        <f>LOOKUP(,-SEARCH(" "&amp;Switches!$A$2:'Switches'!$A$1000&amp;" "," "&amp;TRIM(B196)&amp;" "),Switches!$A$2:'Switches'!$A$1000)</f>
        <v>Aveplane RGBW</v>
      </c>
      <c r="N196" t="str">
        <f>IFERROR(LOOKUP(,-SEARCH(" "&amp;Switches!$B$2:'Switches'!$B$1000&amp;" "," "&amp;C196&amp;" "),Switches!$B$2:'Switches'!$B$1000), "")</f>
        <v/>
      </c>
      <c r="O196" t="str">
        <f>LOOKUP(,-SEARCH(" "&amp;Switches!$C$2:'Switches'!$C$1000&amp;" "," "&amp;TRIM(B196)&amp;" "),Switches!$C$2:'Switches'!$C$1000)</f>
        <v>Spot</v>
      </c>
      <c r="P196" t="str">
        <f t="shared" si="78"/>
        <v>Spot-white.ies</v>
      </c>
      <c r="Q196" t="s">
        <v>724</v>
      </c>
      <c r="R196">
        <v>18</v>
      </c>
      <c r="S196" s="7" t="str">
        <f t="shared" si="77"/>
        <v>180</v>
      </c>
      <c r="T196">
        <v>57</v>
      </c>
      <c r="U196">
        <f t="shared" si="74"/>
        <v>1026</v>
      </c>
      <c r="V196" t="str">
        <f>IF(ISTEXT(LOOKUP(,-SEARCH(" "&amp;Switches!$K$2:'Switches'!$K$60&amp;" "," "&amp;D196&amp;" "),Switches!$K$2:'Switches'!$K$60)), LOOKUP(,-SEARCH(" "&amp;Switches!$K$2:'Switches'!$K$60&amp;" "," "&amp;D196&amp;" "),Switches!$K$2:'Switches'!$K$60),"")</f>
        <v>DMX-RDM</v>
      </c>
      <c r="W196" t="str">
        <f>IFERROR(LOOKUP(,-SEARCH(" "&amp;Switches!$L$2:'Switches'!$L$1000&amp;" "," "&amp;F196&amp;" "),Switches!$L$2:'Switches'!$L$1000),"")</f>
        <v/>
      </c>
      <c r="X196" t="str">
        <f>IFERROR(LOOKUP(,-SEARCH(" "&amp;Switches!$M$2:'Switches'!$M$1000&amp;" "," "&amp;M196&amp;" "),Switches!$M$2:'Switches'!$M$1000),"")</f>
        <v>RGBW</v>
      </c>
      <c r="Y196" t="str">
        <f>IFERROR(LOOKUP(,-SEARCH(" "&amp;Switches!$N$2:'Switches'!$N$1000&amp;" "," "&amp;D196&amp;" "),Switches!$N$2:'Switches'!$N$1000),"")</f>
        <v/>
      </c>
      <c r="Z196">
        <v>0.05</v>
      </c>
      <c r="AA196">
        <v>0.05</v>
      </c>
      <c r="AB196">
        <v>0.05</v>
      </c>
      <c r="AC196">
        <v>2</v>
      </c>
      <c r="AD196">
        <v>2</v>
      </c>
      <c r="AE196">
        <v>0</v>
      </c>
    </row>
    <row r="197" spans="1:31" x14ac:dyDescent="0.25">
      <c r="A197" s="1" t="s">
        <v>411</v>
      </c>
      <c r="B197" s="1" t="s">
        <v>412</v>
      </c>
      <c r="C197" t="str">
        <f t="shared" si="67"/>
        <v>180W Medium DMX-RDM</v>
      </c>
      <c r="D197" t="str">
        <f t="shared" si="68"/>
        <v>180W Medium DMX-RDM</v>
      </c>
      <c r="E197" t="str">
        <f t="shared" si="69"/>
        <v>180W DMX-RDM</v>
      </c>
      <c r="F197" t="str">
        <f t="shared" si="75"/>
        <v>180W</v>
      </c>
      <c r="G197" t="str">
        <f t="shared" si="81"/>
        <v>180W</v>
      </c>
      <c r="H197" t="str">
        <f t="shared" si="82"/>
        <v>180W</v>
      </c>
      <c r="I197" t="str">
        <f t="shared" si="80"/>
        <v>180Вт</v>
      </c>
      <c r="J197" t="str">
        <f t="shared" si="76"/>
        <v>180</v>
      </c>
      <c r="K197" t="str">
        <f t="shared" si="79"/>
        <v>180</v>
      </c>
      <c r="L197" t="str">
        <f t="shared" si="72"/>
        <v>P865492</v>
      </c>
      <c r="M197" t="str">
        <f>LOOKUP(,-SEARCH(" "&amp;Switches!$A$2:'Switches'!$A$1000&amp;" "," "&amp;TRIM(B197)&amp;" "),Switches!$A$2:'Switches'!$A$1000)</f>
        <v>Aveplane RGBW</v>
      </c>
      <c r="N197" t="str">
        <f>IFERROR(LOOKUP(,-SEARCH(" "&amp;Switches!$B$2:'Switches'!$B$1000&amp;" "," "&amp;C197&amp;" "),Switches!$B$2:'Switches'!$B$1000), "")</f>
        <v/>
      </c>
      <c r="O197" t="str">
        <f>LOOKUP(,-SEARCH(" "&amp;Switches!$C$2:'Switches'!$C$1000&amp;" "," "&amp;TRIM(B197)&amp;" "),Switches!$C$2:'Switches'!$C$1000)</f>
        <v>Medium</v>
      </c>
      <c r="P197" t="str">
        <f t="shared" si="78"/>
        <v>Medium-white.ies</v>
      </c>
      <c r="Q197" t="s">
        <v>724</v>
      </c>
      <c r="R197">
        <v>18</v>
      </c>
      <c r="S197" s="7" t="str">
        <f t="shared" si="77"/>
        <v>180</v>
      </c>
      <c r="T197">
        <v>57</v>
      </c>
      <c r="U197">
        <f t="shared" si="74"/>
        <v>1026</v>
      </c>
      <c r="V197" t="str">
        <f>IF(ISTEXT(LOOKUP(,-SEARCH(" "&amp;Switches!$K$2:'Switches'!$K$60&amp;" "," "&amp;D197&amp;" "),Switches!$K$2:'Switches'!$K$60)), LOOKUP(,-SEARCH(" "&amp;Switches!$K$2:'Switches'!$K$60&amp;" "," "&amp;D197&amp;" "),Switches!$K$2:'Switches'!$K$60),"")</f>
        <v>DMX-RDM</v>
      </c>
      <c r="W197" t="str">
        <f>IFERROR(LOOKUP(,-SEARCH(" "&amp;Switches!$L$2:'Switches'!$L$1000&amp;" "," "&amp;F197&amp;" "),Switches!$L$2:'Switches'!$L$1000),"")</f>
        <v/>
      </c>
      <c r="X197" t="str">
        <f>IFERROR(LOOKUP(,-SEARCH(" "&amp;Switches!$M$2:'Switches'!$M$1000&amp;" "," "&amp;M197&amp;" "),Switches!$M$2:'Switches'!$M$1000),"")</f>
        <v>RGBW</v>
      </c>
      <c r="Y197" t="str">
        <f>IFERROR(LOOKUP(,-SEARCH(" "&amp;Switches!$N$2:'Switches'!$N$1000&amp;" "," "&amp;D197&amp;" "),Switches!$N$2:'Switches'!$N$1000),"")</f>
        <v/>
      </c>
      <c r="Z197">
        <v>0.05</v>
      </c>
      <c r="AA197">
        <v>0.05</v>
      </c>
      <c r="AB197">
        <v>0.05</v>
      </c>
      <c r="AC197">
        <v>2</v>
      </c>
      <c r="AD197">
        <v>2</v>
      </c>
      <c r="AE197">
        <v>0</v>
      </c>
    </row>
    <row r="198" spans="1:31" x14ac:dyDescent="0.25">
      <c r="A198" s="1" t="s">
        <v>413</v>
      </c>
      <c r="B198" s="1" t="s">
        <v>414</v>
      </c>
      <c r="C198" t="str">
        <f t="shared" si="67"/>
        <v>180W Flood DMX-RDM</v>
      </c>
      <c r="D198" t="str">
        <f t="shared" si="68"/>
        <v>180W Flood DMX-RDM</v>
      </c>
      <c r="E198" t="str">
        <f t="shared" si="69"/>
        <v>180W DMX-RDM</v>
      </c>
      <c r="F198" t="str">
        <f t="shared" si="75"/>
        <v>180W</v>
      </c>
      <c r="G198" t="str">
        <f t="shared" si="81"/>
        <v>180W</v>
      </c>
      <c r="H198" t="str">
        <f t="shared" si="82"/>
        <v>180W</v>
      </c>
      <c r="I198" t="str">
        <f t="shared" si="80"/>
        <v>180Вт</v>
      </c>
      <c r="J198" t="str">
        <f t="shared" si="76"/>
        <v>180</v>
      </c>
      <c r="K198" t="str">
        <f t="shared" si="79"/>
        <v>180</v>
      </c>
      <c r="L198" t="str">
        <f t="shared" si="72"/>
        <v>P865493</v>
      </c>
      <c r="M198" t="str">
        <f>LOOKUP(,-SEARCH(" "&amp;Switches!$A$2:'Switches'!$A$1000&amp;" "," "&amp;TRIM(B198)&amp;" "),Switches!$A$2:'Switches'!$A$1000)</f>
        <v>Aveplane RGBW</v>
      </c>
      <c r="N198" t="str">
        <f>IFERROR(LOOKUP(,-SEARCH(" "&amp;Switches!$B$2:'Switches'!$B$1000&amp;" "," "&amp;C198&amp;" "),Switches!$B$2:'Switches'!$B$1000), "")</f>
        <v/>
      </c>
      <c r="O198" t="str">
        <f>LOOKUP(,-SEARCH(" "&amp;Switches!$C$2:'Switches'!$C$1000&amp;" "," "&amp;TRIM(B198)&amp;" "),Switches!$C$2:'Switches'!$C$1000)</f>
        <v>Flood</v>
      </c>
      <c r="P198" t="str">
        <f t="shared" si="78"/>
        <v>Flood-white.ies</v>
      </c>
      <c r="Q198" t="s">
        <v>724</v>
      </c>
      <c r="R198">
        <v>18</v>
      </c>
      <c r="S198" s="7" t="str">
        <f t="shared" si="77"/>
        <v>180</v>
      </c>
      <c r="T198">
        <v>57</v>
      </c>
      <c r="U198">
        <f t="shared" si="74"/>
        <v>1026</v>
      </c>
      <c r="V198" t="str">
        <f>IF(ISTEXT(LOOKUP(,-SEARCH(" "&amp;Switches!$K$2:'Switches'!$K$60&amp;" "," "&amp;D198&amp;" "),Switches!$K$2:'Switches'!$K$60)), LOOKUP(,-SEARCH(" "&amp;Switches!$K$2:'Switches'!$K$60&amp;" "," "&amp;D198&amp;" "),Switches!$K$2:'Switches'!$K$60),"")</f>
        <v>DMX-RDM</v>
      </c>
      <c r="W198" t="str">
        <f>IFERROR(LOOKUP(,-SEARCH(" "&amp;Switches!$L$2:'Switches'!$L$1000&amp;" "," "&amp;F198&amp;" "),Switches!$L$2:'Switches'!$L$1000),"")</f>
        <v/>
      </c>
      <c r="X198" t="str">
        <f>IFERROR(LOOKUP(,-SEARCH(" "&amp;Switches!$M$2:'Switches'!$M$1000&amp;" "," "&amp;M198&amp;" "),Switches!$M$2:'Switches'!$M$1000),"")</f>
        <v>RGBW</v>
      </c>
      <c r="Y198" t="str">
        <f>IFERROR(LOOKUP(,-SEARCH(" "&amp;Switches!$N$2:'Switches'!$N$1000&amp;" "," "&amp;D198&amp;" "),Switches!$N$2:'Switches'!$N$1000),"")</f>
        <v/>
      </c>
      <c r="Z198">
        <v>0.05</v>
      </c>
      <c r="AA198">
        <v>0.05</v>
      </c>
      <c r="AB198">
        <v>0.05</v>
      </c>
      <c r="AC198">
        <v>2</v>
      </c>
      <c r="AD198">
        <v>2</v>
      </c>
      <c r="AE198">
        <v>0</v>
      </c>
    </row>
    <row r="199" spans="1:31" x14ac:dyDescent="0.25">
      <c r="A199" s="1" t="s">
        <v>415</v>
      </c>
      <c r="B199" s="1" t="s">
        <v>416</v>
      </c>
      <c r="C199" t="str">
        <f t="shared" si="67"/>
        <v>180W Wide DMX-RDM</v>
      </c>
      <c r="D199" t="str">
        <f t="shared" si="68"/>
        <v>180W Wide DMX-RDM</v>
      </c>
      <c r="E199" t="str">
        <f t="shared" si="69"/>
        <v>180W DMX-RDM</v>
      </c>
      <c r="F199" t="str">
        <f t="shared" si="75"/>
        <v>180W</v>
      </c>
      <c r="G199" t="str">
        <f t="shared" si="81"/>
        <v>180W</v>
      </c>
      <c r="H199" t="str">
        <f t="shared" si="82"/>
        <v>180W</v>
      </c>
      <c r="I199" t="str">
        <f t="shared" si="80"/>
        <v>180Вт</v>
      </c>
      <c r="J199" t="str">
        <f t="shared" si="76"/>
        <v>180</v>
      </c>
      <c r="K199" t="str">
        <f t="shared" si="79"/>
        <v>180</v>
      </c>
      <c r="L199" t="str">
        <f t="shared" si="72"/>
        <v>P865494</v>
      </c>
      <c r="M199" t="str">
        <f>LOOKUP(,-SEARCH(" "&amp;Switches!$A$2:'Switches'!$A$1000&amp;" "," "&amp;TRIM(B199)&amp;" "),Switches!$A$2:'Switches'!$A$1000)</f>
        <v>Aveplane RGBW</v>
      </c>
      <c r="N199" t="str">
        <f>IFERROR(LOOKUP(,-SEARCH(" "&amp;Switches!$B$2:'Switches'!$B$1000&amp;" "," "&amp;C199&amp;" "),Switches!$B$2:'Switches'!$B$1000), "")</f>
        <v/>
      </c>
      <c r="O199" t="str">
        <f>LOOKUP(,-SEARCH(" "&amp;Switches!$C$2:'Switches'!$C$1000&amp;" "," "&amp;TRIM(B199)&amp;" "),Switches!$C$2:'Switches'!$C$1000)</f>
        <v>Wide</v>
      </c>
      <c r="P199" t="str">
        <f t="shared" si="78"/>
        <v>Wide-white.ies</v>
      </c>
      <c r="Q199" t="s">
        <v>724</v>
      </c>
      <c r="R199">
        <v>18</v>
      </c>
      <c r="S199" s="7" t="str">
        <f t="shared" si="77"/>
        <v>180</v>
      </c>
      <c r="T199">
        <v>57</v>
      </c>
      <c r="U199">
        <f t="shared" si="74"/>
        <v>1026</v>
      </c>
      <c r="V199" t="str">
        <f>IF(ISTEXT(LOOKUP(,-SEARCH(" "&amp;Switches!$K$2:'Switches'!$K$60&amp;" "," "&amp;D199&amp;" "),Switches!$K$2:'Switches'!$K$60)), LOOKUP(,-SEARCH(" "&amp;Switches!$K$2:'Switches'!$K$60&amp;" "," "&amp;D199&amp;" "),Switches!$K$2:'Switches'!$K$60),"")</f>
        <v>DMX-RDM</v>
      </c>
      <c r="W199" t="str">
        <f>IFERROR(LOOKUP(,-SEARCH(" "&amp;Switches!$L$2:'Switches'!$L$1000&amp;" "," "&amp;F199&amp;" "),Switches!$L$2:'Switches'!$L$1000),"")</f>
        <v/>
      </c>
      <c r="X199" t="str">
        <f>IFERROR(LOOKUP(,-SEARCH(" "&amp;Switches!$M$2:'Switches'!$M$1000&amp;" "," "&amp;M199&amp;" "),Switches!$M$2:'Switches'!$M$1000),"")</f>
        <v>RGBW</v>
      </c>
      <c r="Y199" t="str">
        <f>IFERROR(LOOKUP(,-SEARCH(" "&amp;Switches!$N$2:'Switches'!$N$1000&amp;" "," "&amp;D199&amp;" "),Switches!$N$2:'Switches'!$N$1000),"")</f>
        <v/>
      </c>
      <c r="Z199">
        <v>0.05</v>
      </c>
      <c r="AA199">
        <v>0.05</v>
      </c>
      <c r="AB199">
        <v>0.05</v>
      </c>
      <c r="AC199">
        <v>2</v>
      </c>
      <c r="AD199">
        <v>2</v>
      </c>
      <c r="AE199">
        <v>0</v>
      </c>
    </row>
    <row r="200" spans="1:31" x14ac:dyDescent="0.25">
      <c r="A200" s="1" t="s">
        <v>417</v>
      </c>
      <c r="B200" s="1" t="s">
        <v>418</v>
      </c>
      <c r="C200" t="str">
        <f t="shared" si="67"/>
        <v>SW 60W Asymmetrical</v>
      </c>
      <c r="D200" t="str">
        <f t="shared" si="68"/>
        <v>60W Asymmetrical</v>
      </c>
      <c r="E200" t="str">
        <f t="shared" si="69"/>
        <v>60W</v>
      </c>
      <c r="F200" t="str">
        <f t="shared" si="75"/>
        <v>60W</v>
      </c>
      <c r="G200" t="str">
        <f t="shared" si="81"/>
        <v>60W</v>
      </c>
      <c r="H200" t="str">
        <f t="shared" si="82"/>
        <v>60W</v>
      </c>
      <c r="I200" t="str">
        <f t="shared" si="80"/>
        <v>60Вт</v>
      </c>
      <c r="J200" t="str">
        <f t="shared" si="76"/>
        <v>60</v>
      </c>
      <c r="K200" t="str">
        <f t="shared" si="79"/>
        <v>60</v>
      </c>
      <c r="L200" t="str">
        <f t="shared" si="72"/>
        <v>P865359</v>
      </c>
      <c r="M200" t="str">
        <f>LOOKUP(,-SEARCH(" "&amp;Switches!$A$2:'Switches'!$A$1000&amp;" "," "&amp;TRIM(B200)&amp;" "),Switches!$A$2:'Switches'!$A$1000)</f>
        <v>Aveplane</v>
      </c>
      <c r="N200" t="str">
        <f>IFERROR(LOOKUP(,-SEARCH(" "&amp;Switches!$B$2:'Switches'!$B$1000&amp;" "," "&amp;C200&amp;" "),Switches!$B$2:'Switches'!$B$1000), "")</f>
        <v>SW</v>
      </c>
      <c r="O200" t="str">
        <f>LOOKUP(,-SEARCH(" "&amp;Switches!$C$2:'Switches'!$C$1000&amp;" "," "&amp;TRIM(B200)&amp;" "),Switches!$C$2:'Switches'!$C$1000)</f>
        <v>Asymmetrical</v>
      </c>
      <c r="P200" t="str">
        <f t="shared" si="73"/>
        <v>Asymmetrical.ies</v>
      </c>
      <c r="Q200" t="s">
        <v>726</v>
      </c>
      <c r="R200">
        <v>24</v>
      </c>
      <c r="S200" s="7" t="str">
        <f t="shared" si="77"/>
        <v>60</v>
      </c>
      <c r="T200">
        <v>217</v>
      </c>
      <c r="U200">
        <f t="shared" si="74"/>
        <v>5208</v>
      </c>
      <c r="V200" t="str">
        <f>IF(ISTEXT(LOOKUP(,-SEARCH(" "&amp;Switches!$K$2:'Switches'!$K$60&amp;" "," "&amp;D200&amp;" "),Switches!$K$2:'Switches'!$K$60)), LOOKUP(,-SEARCH(" "&amp;Switches!$K$2:'Switches'!$K$60&amp;" "," "&amp;D200&amp;" "),Switches!$K$2:'Switches'!$K$60),"")</f>
        <v/>
      </c>
      <c r="W200" t="str">
        <f>IFERROR(LOOKUP(,-SEARCH(" "&amp;Switches!$L$2:'Switches'!$L$1000&amp;" "," "&amp;F200&amp;" "),Switches!$L$2:'Switches'!$L$1000),"")</f>
        <v/>
      </c>
      <c r="X200" t="str">
        <f>IFERROR(LOOKUP(,-SEARCH(" "&amp;Switches!$M$2:'Switches'!$M$1000&amp;" "," "&amp;M200&amp;" "),Switches!$M$2:'Switches'!$M$1000),"")</f>
        <v/>
      </c>
      <c r="Y200" t="str">
        <f>IFERROR(LOOKUP(,-SEARCH(" "&amp;Switches!$N$2:'Switches'!$N$1000&amp;" "," "&amp;D200&amp;" "),Switches!$N$2:'Switches'!$N$1000),"")</f>
        <v/>
      </c>
      <c r="Z200">
        <v>0.05</v>
      </c>
      <c r="AA200">
        <v>0.05</v>
      </c>
      <c r="AB200">
        <v>0.05</v>
      </c>
      <c r="AC200">
        <v>2</v>
      </c>
      <c r="AD200">
        <v>2</v>
      </c>
      <c r="AE200">
        <v>0</v>
      </c>
    </row>
    <row r="201" spans="1:31" x14ac:dyDescent="0.25">
      <c r="A201" s="1" t="s">
        <v>419</v>
      </c>
      <c r="B201" s="1" t="s">
        <v>420</v>
      </c>
      <c r="C201" t="str">
        <f t="shared" si="67"/>
        <v>SW 60W Elliptical wide</v>
      </c>
      <c r="D201" t="str">
        <f t="shared" si="68"/>
        <v>60W Elliptical wide</v>
      </c>
      <c r="E201" t="str">
        <f t="shared" si="69"/>
        <v>60W</v>
      </c>
      <c r="F201" t="str">
        <f t="shared" si="75"/>
        <v>60W</v>
      </c>
      <c r="G201" t="str">
        <f t="shared" si="81"/>
        <v>60W</v>
      </c>
      <c r="H201" t="str">
        <f t="shared" si="82"/>
        <v>60W</v>
      </c>
      <c r="I201" t="str">
        <f t="shared" si="80"/>
        <v>60Вт</v>
      </c>
      <c r="J201" t="str">
        <f t="shared" si="76"/>
        <v>60</v>
      </c>
      <c r="K201" t="str">
        <f t="shared" si="79"/>
        <v>60</v>
      </c>
      <c r="L201" t="str">
        <f t="shared" si="72"/>
        <v>P865360</v>
      </c>
      <c r="M201" t="str">
        <f>LOOKUP(,-SEARCH(" "&amp;Switches!$A$2:'Switches'!$A$1000&amp;" "," "&amp;TRIM(B201)&amp;" "),Switches!$A$2:'Switches'!$A$1000)</f>
        <v>Aveplane</v>
      </c>
      <c r="N201" t="str">
        <f>IFERROR(LOOKUP(,-SEARCH(" "&amp;Switches!$B$2:'Switches'!$B$1000&amp;" "," "&amp;C201&amp;" "),Switches!$B$2:'Switches'!$B$1000), "")</f>
        <v>SW</v>
      </c>
      <c r="O201" t="str">
        <f>LOOKUP(,-SEARCH(" "&amp;Switches!$C$2:'Switches'!$C$1000&amp;" "," "&amp;TRIM(B201)&amp;" "),Switches!$C$2:'Switches'!$C$1000)</f>
        <v>Elliptical wide</v>
      </c>
      <c r="P201" t="str">
        <f t="shared" si="73"/>
        <v>Elliptical wide.ies</v>
      </c>
      <c r="Q201" t="s">
        <v>726</v>
      </c>
      <c r="R201">
        <v>24</v>
      </c>
      <c r="S201" s="7" t="str">
        <f t="shared" si="77"/>
        <v>60</v>
      </c>
      <c r="T201">
        <v>217</v>
      </c>
      <c r="U201">
        <f t="shared" si="74"/>
        <v>5208</v>
      </c>
      <c r="V201" t="str">
        <f>IF(ISTEXT(LOOKUP(,-SEARCH(" "&amp;Switches!$K$2:'Switches'!$K$60&amp;" "," "&amp;D201&amp;" "),Switches!$K$2:'Switches'!$K$60)), LOOKUP(,-SEARCH(" "&amp;Switches!$K$2:'Switches'!$K$60&amp;" "," "&amp;D201&amp;" "),Switches!$K$2:'Switches'!$K$60),"")</f>
        <v/>
      </c>
      <c r="W201" t="str">
        <f>IFERROR(LOOKUP(,-SEARCH(" "&amp;Switches!$L$2:'Switches'!$L$1000&amp;" "," "&amp;F201&amp;" "),Switches!$L$2:'Switches'!$L$1000),"")</f>
        <v/>
      </c>
      <c r="X201" t="str">
        <f>IFERROR(LOOKUP(,-SEARCH(" "&amp;Switches!$M$2:'Switches'!$M$1000&amp;" "," "&amp;M201&amp;" "),Switches!$M$2:'Switches'!$M$1000),"")</f>
        <v/>
      </c>
      <c r="Y201" t="str">
        <f>IFERROR(LOOKUP(,-SEARCH(" "&amp;Switches!$N$2:'Switches'!$N$1000&amp;" "," "&amp;D201&amp;" "),Switches!$N$2:'Switches'!$N$1000),"")</f>
        <v/>
      </c>
      <c r="Z201">
        <v>0.05</v>
      </c>
      <c r="AA201">
        <v>0.05</v>
      </c>
      <c r="AB201">
        <v>0.05</v>
      </c>
      <c r="AC201">
        <v>2</v>
      </c>
      <c r="AD201">
        <v>2</v>
      </c>
      <c r="AE201">
        <v>0</v>
      </c>
    </row>
    <row r="202" spans="1:31" x14ac:dyDescent="0.25">
      <c r="A202" s="1" t="s">
        <v>421</v>
      </c>
      <c r="B202" s="1" t="s">
        <v>422</v>
      </c>
      <c r="C202" t="str">
        <f t="shared" si="67"/>
        <v>SW 90W Asymmetrical</v>
      </c>
      <c r="D202" t="str">
        <f t="shared" si="68"/>
        <v>90W Asymmetrical</v>
      </c>
      <c r="E202" t="str">
        <f t="shared" si="69"/>
        <v>90W</v>
      </c>
      <c r="F202" t="str">
        <f t="shared" si="75"/>
        <v>90W</v>
      </c>
      <c r="G202" t="str">
        <f t="shared" si="81"/>
        <v>90W</v>
      </c>
      <c r="H202" t="str">
        <f t="shared" si="82"/>
        <v>90W</v>
      </c>
      <c r="I202" t="str">
        <f t="shared" si="80"/>
        <v>90Вт</v>
      </c>
      <c r="J202" t="str">
        <f t="shared" si="76"/>
        <v>90</v>
      </c>
      <c r="K202" t="str">
        <f t="shared" si="79"/>
        <v>90</v>
      </c>
      <c r="L202" t="str">
        <f t="shared" si="72"/>
        <v>P865386</v>
      </c>
      <c r="M202" t="str">
        <f>LOOKUP(,-SEARCH(" "&amp;Switches!$A$2:'Switches'!$A$1000&amp;" "," "&amp;TRIM(B202)&amp;" "),Switches!$A$2:'Switches'!$A$1000)</f>
        <v>Aveplane</v>
      </c>
      <c r="N202" t="str">
        <f>IFERROR(LOOKUP(,-SEARCH(" "&amp;Switches!$B$2:'Switches'!$B$1000&amp;" "," "&amp;C202&amp;" "),Switches!$B$2:'Switches'!$B$1000), "")</f>
        <v>SW</v>
      </c>
      <c r="O202" t="str">
        <f>LOOKUP(,-SEARCH(" "&amp;Switches!$C$2:'Switches'!$C$1000&amp;" "," "&amp;TRIM(B202)&amp;" "),Switches!$C$2:'Switches'!$C$1000)</f>
        <v>Asymmetrical</v>
      </c>
      <c r="P202" t="str">
        <f t="shared" si="73"/>
        <v>Asymmetrical.ies</v>
      </c>
      <c r="Q202" t="s">
        <v>726</v>
      </c>
      <c r="R202">
        <v>36</v>
      </c>
      <c r="S202" s="7" t="str">
        <f t="shared" si="77"/>
        <v>90</v>
      </c>
      <c r="T202">
        <v>217</v>
      </c>
      <c r="U202">
        <f t="shared" si="74"/>
        <v>7812</v>
      </c>
      <c r="V202" t="str">
        <f>IF(ISTEXT(LOOKUP(,-SEARCH(" "&amp;Switches!$K$2:'Switches'!$K$60&amp;" "," "&amp;D202&amp;" "),Switches!$K$2:'Switches'!$K$60)), LOOKUP(,-SEARCH(" "&amp;Switches!$K$2:'Switches'!$K$60&amp;" "," "&amp;D202&amp;" "),Switches!$K$2:'Switches'!$K$60),"")</f>
        <v/>
      </c>
      <c r="W202" t="str">
        <f>IFERROR(LOOKUP(,-SEARCH(" "&amp;Switches!$L$2:'Switches'!$L$1000&amp;" "," "&amp;F202&amp;" "),Switches!$L$2:'Switches'!$L$1000),"")</f>
        <v/>
      </c>
      <c r="X202" t="str">
        <f>IFERROR(LOOKUP(,-SEARCH(" "&amp;Switches!$M$2:'Switches'!$M$1000&amp;" "," "&amp;M202&amp;" "),Switches!$M$2:'Switches'!$M$1000),"")</f>
        <v/>
      </c>
      <c r="Y202" t="str">
        <f>IFERROR(LOOKUP(,-SEARCH(" "&amp;Switches!$N$2:'Switches'!$N$1000&amp;" "," "&amp;D202&amp;" "),Switches!$N$2:'Switches'!$N$1000),"")</f>
        <v/>
      </c>
      <c r="Z202">
        <v>0.05</v>
      </c>
      <c r="AA202">
        <v>0.05</v>
      </c>
      <c r="AB202">
        <v>0.05</v>
      </c>
      <c r="AC202">
        <v>2</v>
      </c>
      <c r="AD202">
        <v>2</v>
      </c>
      <c r="AE202">
        <v>0</v>
      </c>
    </row>
    <row r="203" spans="1:31" x14ac:dyDescent="0.25">
      <c r="A203" s="1" t="s">
        <v>423</v>
      </c>
      <c r="B203" s="1" t="s">
        <v>424</v>
      </c>
      <c r="C203" t="str">
        <f t="shared" si="67"/>
        <v>SW 90W Elliptical wide</v>
      </c>
      <c r="D203" t="str">
        <f t="shared" si="68"/>
        <v>90W Elliptical wide</v>
      </c>
      <c r="E203" t="str">
        <f t="shared" si="69"/>
        <v>90W</v>
      </c>
      <c r="F203" t="str">
        <f t="shared" si="75"/>
        <v>90W</v>
      </c>
      <c r="G203" t="str">
        <f t="shared" si="81"/>
        <v>90W</v>
      </c>
      <c r="H203" t="str">
        <f t="shared" si="82"/>
        <v>90W</v>
      </c>
      <c r="I203" t="str">
        <f t="shared" si="80"/>
        <v>90Вт</v>
      </c>
      <c r="J203" t="str">
        <f t="shared" si="76"/>
        <v>90</v>
      </c>
      <c r="K203" t="str">
        <f t="shared" si="79"/>
        <v>90</v>
      </c>
      <c r="L203" t="str">
        <f t="shared" si="72"/>
        <v>P865387</v>
      </c>
      <c r="M203" t="str">
        <f>LOOKUP(,-SEARCH(" "&amp;Switches!$A$2:'Switches'!$A$1000&amp;" "," "&amp;TRIM(B203)&amp;" "),Switches!$A$2:'Switches'!$A$1000)</f>
        <v>Aveplane</v>
      </c>
      <c r="N203" t="str">
        <f>IFERROR(LOOKUP(,-SEARCH(" "&amp;Switches!$B$2:'Switches'!$B$1000&amp;" "," "&amp;C203&amp;" "),Switches!$B$2:'Switches'!$B$1000), "")</f>
        <v>SW</v>
      </c>
      <c r="O203" t="str">
        <f>LOOKUP(,-SEARCH(" "&amp;Switches!$C$2:'Switches'!$C$1000&amp;" "," "&amp;TRIM(B203)&amp;" "),Switches!$C$2:'Switches'!$C$1000)</f>
        <v>Elliptical wide</v>
      </c>
      <c r="P203" t="str">
        <f t="shared" si="73"/>
        <v>Elliptical wide.ies</v>
      </c>
      <c r="Q203" t="s">
        <v>726</v>
      </c>
      <c r="R203">
        <v>36</v>
      </c>
      <c r="S203" s="7" t="str">
        <f t="shared" si="77"/>
        <v>90</v>
      </c>
      <c r="T203">
        <v>217</v>
      </c>
      <c r="U203">
        <f t="shared" si="74"/>
        <v>7812</v>
      </c>
      <c r="V203" t="str">
        <f>IF(ISTEXT(LOOKUP(,-SEARCH(" "&amp;Switches!$K$2:'Switches'!$K$60&amp;" "," "&amp;D203&amp;" "),Switches!$K$2:'Switches'!$K$60)), LOOKUP(,-SEARCH(" "&amp;Switches!$K$2:'Switches'!$K$60&amp;" "," "&amp;D203&amp;" "),Switches!$K$2:'Switches'!$K$60),"")</f>
        <v/>
      </c>
      <c r="W203" t="str">
        <f>IFERROR(LOOKUP(,-SEARCH(" "&amp;Switches!$L$2:'Switches'!$L$1000&amp;" "," "&amp;F203&amp;" "),Switches!$L$2:'Switches'!$L$1000),"")</f>
        <v/>
      </c>
      <c r="X203" t="str">
        <f>IFERROR(LOOKUP(,-SEARCH(" "&amp;Switches!$M$2:'Switches'!$M$1000&amp;" "," "&amp;M203&amp;" "),Switches!$M$2:'Switches'!$M$1000),"")</f>
        <v/>
      </c>
      <c r="Y203" t="str">
        <f>IFERROR(LOOKUP(,-SEARCH(" "&amp;Switches!$N$2:'Switches'!$N$1000&amp;" "," "&amp;D203&amp;" "),Switches!$N$2:'Switches'!$N$1000),"")</f>
        <v/>
      </c>
      <c r="Z203">
        <v>0.05</v>
      </c>
      <c r="AA203">
        <v>0.05</v>
      </c>
      <c r="AB203">
        <v>0.05</v>
      </c>
      <c r="AC203">
        <v>2</v>
      </c>
      <c r="AD203">
        <v>2</v>
      </c>
      <c r="AE203">
        <v>0</v>
      </c>
    </row>
    <row r="204" spans="1:31" x14ac:dyDescent="0.25">
      <c r="A204" s="1" t="s">
        <v>425</v>
      </c>
      <c r="B204" s="1" t="s">
        <v>426</v>
      </c>
      <c r="C204" t="str">
        <f t="shared" si="67"/>
        <v>SW 180W Asymmetrical</v>
      </c>
      <c r="D204" t="str">
        <f t="shared" si="68"/>
        <v>180W Asymmetrical</v>
      </c>
      <c r="E204" t="str">
        <f t="shared" si="69"/>
        <v>180W</v>
      </c>
      <c r="F204" t="str">
        <f t="shared" si="75"/>
        <v>180W</v>
      </c>
      <c r="G204" t="str">
        <f t="shared" si="81"/>
        <v>180W</v>
      </c>
      <c r="H204" t="str">
        <f t="shared" si="82"/>
        <v>180W</v>
      </c>
      <c r="I204" t="str">
        <f t="shared" si="80"/>
        <v>180Вт</v>
      </c>
      <c r="J204" t="str">
        <f t="shared" si="76"/>
        <v>180</v>
      </c>
      <c r="K204" t="str">
        <f t="shared" si="79"/>
        <v>180</v>
      </c>
      <c r="L204" t="str">
        <f t="shared" si="72"/>
        <v>P865510</v>
      </c>
      <c r="M204" t="str">
        <f>LOOKUP(,-SEARCH(" "&amp;Switches!$A$2:'Switches'!$A$1000&amp;" "," "&amp;TRIM(B204)&amp;" "),Switches!$A$2:'Switches'!$A$1000)</f>
        <v>Aveplane</v>
      </c>
      <c r="N204" t="str">
        <f>IFERROR(LOOKUP(,-SEARCH(" "&amp;Switches!$B$2:'Switches'!$B$1000&amp;" "," "&amp;C204&amp;" "),Switches!$B$2:'Switches'!$B$1000), "")</f>
        <v>SW</v>
      </c>
      <c r="O204" t="str">
        <f>LOOKUP(,-SEARCH(" "&amp;Switches!$C$2:'Switches'!$C$1000&amp;" "," "&amp;TRIM(B204)&amp;" "),Switches!$C$2:'Switches'!$C$1000)</f>
        <v>Asymmetrical</v>
      </c>
      <c r="P204" t="str">
        <f t="shared" si="73"/>
        <v>Asymmetrical.ies</v>
      </c>
      <c r="Q204" t="s">
        <v>726</v>
      </c>
      <c r="R204">
        <v>72</v>
      </c>
      <c r="S204" s="7" t="str">
        <f t="shared" si="77"/>
        <v>180</v>
      </c>
      <c r="T204">
        <v>217</v>
      </c>
      <c r="U204">
        <f t="shared" ref="U204:U239" si="83">R204*T204</f>
        <v>15624</v>
      </c>
      <c r="V204" t="str">
        <f>IF(ISTEXT(LOOKUP(,-SEARCH(" "&amp;Switches!$K$2:'Switches'!$K$60&amp;" "," "&amp;D204&amp;" "),Switches!$K$2:'Switches'!$K$60)), LOOKUP(,-SEARCH(" "&amp;Switches!$K$2:'Switches'!$K$60&amp;" "," "&amp;D204&amp;" "),Switches!$K$2:'Switches'!$K$60),"")</f>
        <v/>
      </c>
      <c r="W204" t="str">
        <f>IFERROR(LOOKUP(,-SEARCH(" "&amp;Switches!$L$2:'Switches'!$L$1000&amp;" "," "&amp;F204&amp;" "),Switches!$L$2:'Switches'!$L$1000),"")</f>
        <v/>
      </c>
      <c r="X204" t="str">
        <f>IFERROR(LOOKUP(,-SEARCH(" "&amp;Switches!$M$2:'Switches'!$M$1000&amp;" "," "&amp;M204&amp;" "),Switches!$M$2:'Switches'!$M$1000),"")</f>
        <v/>
      </c>
      <c r="Y204" t="str">
        <f>IFERROR(LOOKUP(,-SEARCH(" "&amp;Switches!$N$2:'Switches'!$N$1000&amp;" "," "&amp;D204&amp;" "),Switches!$N$2:'Switches'!$N$1000),"")</f>
        <v/>
      </c>
      <c r="Z204">
        <v>0.05</v>
      </c>
      <c r="AA204">
        <v>0.05</v>
      </c>
      <c r="AB204">
        <v>0.05</v>
      </c>
      <c r="AC204">
        <v>2</v>
      </c>
      <c r="AD204">
        <v>2</v>
      </c>
      <c r="AE204">
        <v>0</v>
      </c>
    </row>
    <row r="205" spans="1:31" x14ac:dyDescent="0.25">
      <c r="A205" s="1" t="s">
        <v>427</v>
      </c>
      <c r="B205" s="1" t="s">
        <v>428</v>
      </c>
      <c r="C205" t="str">
        <f t="shared" ref="C205:C234" si="84">TRIM(MID(B205,SEARCH(M205,B205)+LEN(M205)+1,500))</f>
        <v>SW 180W Elliptical wide</v>
      </c>
      <c r="D205" t="str">
        <f t="shared" ref="D205:D234" si="85">TRIM(REPLACE(C205,SEARCH(N205,C205),LEN(N205),""))</f>
        <v>180W Elliptical wide</v>
      </c>
      <c r="E205" t="str">
        <f t="shared" ref="E205:E234" si="86">TRIM(REPLACE(D205,SEARCH(O205,D205),LEN(O205),""))</f>
        <v>180W</v>
      </c>
      <c r="F205" t="str">
        <f t="shared" si="75"/>
        <v>180W</v>
      </c>
      <c r="G205" t="str">
        <f t="shared" si="81"/>
        <v>180W</v>
      </c>
      <c r="H205" t="str">
        <f t="shared" si="82"/>
        <v>180W</v>
      </c>
      <c r="I205" t="str">
        <f t="shared" si="80"/>
        <v>180Вт</v>
      </c>
      <c r="J205" t="str">
        <f t="shared" si="76"/>
        <v>180</v>
      </c>
      <c r="K205" t="str">
        <f t="shared" si="79"/>
        <v>180</v>
      </c>
      <c r="L205" t="str">
        <f t="shared" ref="L205:L234" si="87">LEFT(A205,7)</f>
        <v>P865511</v>
      </c>
      <c r="M205" t="str">
        <f>LOOKUP(,-SEARCH(" "&amp;Switches!$A$2:'Switches'!$A$1000&amp;" "," "&amp;TRIM(B205)&amp;" "),Switches!$A$2:'Switches'!$A$1000)</f>
        <v>Aveplane</v>
      </c>
      <c r="N205" t="str">
        <f>IFERROR(LOOKUP(,-SEARCH(" "&amp;Switches!$B$2:'Switches'!$B$1000&amp;" "," "&amp;C205&amp;" "),Switches!$B$2:'Switches'!$B$1000), "")</f>
        <v>SW</v>
      </c>
      <c r="O205" t="str">
        <f>LOOKUP(,-SEARCH(" "&amp;Switches!$C$2:'Switches'!$C$1000&amp;" "," "&amp;TRIM(B205)&amp;" "),Switches!$C$2:'Switches'!$C$1000)</f>
        <v>Elliptical wide</v>
      </c>
      <c r="P205" t="str">
        <f t="shared" ref="P205:P234" si="88">IF(ISNUMBER(SEARCH("RGBW",B205)), "RGBW-"&amp;O205&amp;"-"&amp;Q205&amp;".ies", O205&amp;".ies")</f>
        <v>Elliptical wide.ies</v>
      </c>
      <c r="Q205" t="s">
        <v>726</v>
      </c>
      <c r="R205">
        <v>72</v>
      </c>
      <c r="S205" s="7" t="str">
        <f t="shared" si="77"/>
        <v>180</v>
      </c>
      <c r="T205">
        <v>217</v>
      </c>
      <c r="U205">
        <f t="shared" si="83"/>
        <v>15624</v>
      </c>
      <c r="V205" t="str">
        <f>IF(ISTEXT(LOOKUP(,-SEARCH(" "&amp;Switches!$K$2:'Switches'!$K$60&amp;" "," "&amp;D205&amp;" "),Switches!$K$2:'Switches'!$K$60)), LOOKUP(,-SEARCH(" "&amp;Switches!$K$2:'Switches'!$K$60&amp;" "," "&amp;D205&amp;" "),Switches!$K$2:'Switches'!$K$60),"")</f>
        <v/>
      </c>
      <c r="W205" t="str">
        <f>IFERROR(LOOKUP(,-SEARCH(" "&amp;Switches!$L$2:'Switches'!$L$1000&amp;" "," "&amp;F205&amp;" "),Switches!$L$2:'Switches'!$L$1000),"")</f>
        <v/>
      </c>
      <c r="X205" t="str">
        <f>IFERROR(LOOKUP(,-SEARCH(" "&amp;Switches!$M$2:'Switches'!$M$1000&amp;" "," "&amp;M205&amp;" "),Switches!$M$2:'Switches'!$M$1000),"")</f>
        <v/>
      </c>
      <c r="Y205" t="str">
        <f>IFERROR(LOOKUP(,-SEARCH(" "&amp;Switches!$N$2:'Switches'!$N$1000&amp;" "," "&amp;D205&amp;" "),Switches!$N$2:'Switches'!$N$1000),"")</f>
        <v/>
      </c>
      <c r="Z205">
        <v>0.05</v>
      </c>
      <c r="AA205">
        <v>0.05</v>
      </c>
      <c r="AB205">
        <v>0.05</v>
      </c>
      <c r="AC205">
        <v>2</v>
      </c>
      <c r="AD205">
        <v>2</v>
      </c>
      <c r="AE205">
        <v>0</v>
      </c>
    </row>
    <row r="206" spans="1:31" x14ac:dyDescent="0.25">
      <c r="A206" s="1" t="s">
        <v>429</v>
      </c>
      <c r="B206" s="1" t="s">
        <v>430</v>
      </c>
      <c r="C206" t="str">
        <f t="shared" si="84"/>
        <v>SW 40W Asymmetrical</v>
      </c>
      <c r="D206" t="str">
        <f t="shared" si="85"/>
        <v>40W Asymmetrical</v>
      </c>
      <c r="E206" t="str">
        <f t="shared" si="86"/>
        <v>40W</v>
      </c>
      <c r="F206" t="str">
        <f t="shared" si="75"/>
        <v>40W</v>
      </c>
      <c r="G206" t="str">
        <f t="shared" si="81"/>
        <v>40W</v>
      </c>
      <c r="H206" t="str">
        <f t="shared" si="82"/>
        <v>40W</v>
      </c>
      <c r="I206" t="str">
        <f t="shared" si="80"/>
        <v>40Вт</v>
      </c>
      <c r="J206" t="str">
        <f t="shared" si="76"/>
        <v>40</v>
      </c>
      <c r="K206" t="str">
        <f t="shared" si="79"/>
        <v>40</v>
      </c>
      <c r="L206" t="str">
        <f t="shared" si="87"/>
        <v>P865610</v>
      </c>
      <c r="M206" t="str">
        <f>LOOKUP(,-SEARCH(" "&amp;Switches!$A$2:'Switches'!$A$1000&amp;" "," "&amp;TRIM(B206)&amp;" "),Switches!$A$2:'Switches'!$A$1000)</f>
        <v>Aveplane</v>
      </c>
      <c r="N206" t="str">
        <f>IFERROR(LOOKUP(,-SEARCH(" "&amp;Switches!$B$2:'Switches'!$B$1000&amp;" "," "&amp;C206&amp;" "),Switches!$B$2:'Switches'!$B$1000), "")</f>
        <v>SW</v>
      </c>
      <c r="O206" t="str">
        <f>LOOKUP(,-SEARCH(" "&amp;Switches!$C$2:'Switches'!$C$1000&amp;" "," "&amp;TRIM(B206)&amp;" "),Switches!$C$2:'Switches'!$C$1000)</f>
        <v>Asymmetrical</v>
      </c>
      <c r="P206" t="str">
        <f t="shared" si="88"/>
        <v>Asymmetrical.ies</v>
      </c>
      <c r="Q206" t="s">
        <v>726</v>
      </c>
      <c r="R206">
        <v>24</v>
      </c>
      <c r="S206" s="7" t="str">
        <f t="shared" si="77"/>
        <v>40</v>
      </c>
      <c r="T206">
        <v>217</v>
      </c>
      <c r="U206">
        <f t="shared" si="83"/>
        <v>5208</v>
      </c>
      <c r="V206" t="str">
        <f>IF(ISTEXT(LOOKUP(,-SEARCH(" "&amp;Switches!$K$2:'Switches'!$K$60&amp;" "," "&amp;D206&amp;" "),Switches!$K$2:'Switches'!$K$60)), LOOKUP(,-SEARCH(" "&amp;Switches!$K$2:'Switches'!$K$60&amp;" "," "&amp;D206&amp;" "),Switches!$K$2:'Switches'!$K$60),"")</f>
        <v/>
      </c>
      <c r="W206" t="str">
        <f>IFERROR(LOOKUP(,-SEARCH(" "&amp;Switches!$L$2:'Switches'!$L$1000&amp;" "," "&amp;F206&amp;" "),Switches!$L$2:'Switches'!$L$1000),"")</f>
        <v/>
      </c>
      <c r="X206" t="str">
        <f>IFERROR(LOOKUP(,-SEARCH(" "&amp;Switches!$M$2:'Switches'!$M$1000&amp;" "," "&amp;M206&amp;" "),Switches!$M$2:'Switches'!$M$1000),"")</f>
        <v/>
      </c>
      <c r="Y206" t="str">
        <f>IFERROR(LOOKUP(,-SEARCH(" "&amp;Switches!$N$2:'Switches'!$N$1000&amp;" "," "&amp;D206&amp;" "),Switches!$N$2:'Switches'!$N$1000),"")</f>
        <v/>
      </c>
      <c r="Z206">
        <v>0.05</v>
      </c>
      <c r="AA206">
        <v>0.05</v>
      </c>
      <c r="AB206">
        <v>0.05</v>
      </c>
      <c r="AC206">
        <v>2</v>
      </c>
      <c r="AD206">
        <v>2</v>
      </c>
      <c r="AE206">
        <v>0</v>
      </c>
    </row>
    <row r="207" spans="1:31" x14ac:dyDescent="0.25">
      <c r="A207" s="1" t="s">
        <v>431</v>
      </c>
      <c r="B207" s="1" t="s">
        <v>432</v>
      </c>
      <c r="C207" t="str">
        <f t="shared" si="84"/>
        <v>SW 40W Elliptical wide</v>
      </c>
      <c r="D207" t="str">
        <f t="shared" si="85"/>
        <v>40W Elliptical wide</v>
      </c>
      <c r="E207" t="str">
        <f t="shared" si="86"/>
        <v>40W</v>
      </c>
      <c r="F207" t="str">
        <f t="shared" si="75"/>
        <v>40W</v>
      </c>
      <c r="G207" t="str">
        <f t="shared" si="81"/>
        <v>40W</v>
      </c>
      <c r="H207" t="str">
        <f t="shared" si="82"/>
        <v>40W</v>
      </c>
      <c r="I207" t="str">
        <f t="shared" si="80"/>
        <v>40Вт</v>
      </c>
      <c r="J207" t="str">
        <f t="shared" si="76"/>
        <v>40</v>
      </c>
      <c r="K207" t="str">
        <f t="shared" si="79"/>
        <v>40</v>
      </c>
      <c r="L207" t="str">
        <f t="shared" si="87"/>
        <v>P865611</v>
      </c>
      <c r="M207" t="str">
        <f>LOOKUP(,-SEARCH(" "&amp;Switches!$A$2:'Switches'!$A$1000&amp;" "," "&amp;TRIM(B207)&amp;" "),Switches!$A$2:'Switches'!$A$1000)</f>
        <v>Aveplane</v>
      </c>
      <c r="N207" t="str">
        <f>IFERROR(LOOKUP(,-SEARCH(" "&amp;Switches!$B$2:'Switches'!$B$1000&amp;" "," "&amp;C207&amp;" "),Switches!$B$2:'Switches'!$B$1000), "")</f>
        <v>SW</v>
      </c>
      <c r="O207" t="str">
        <f>LOOKUP(,-SEARCH(" "&amp;Switches!$C$2:'Switches'!$C$1000&amp;" "," "&amp;TRIM(B207)&amp;" "),Switches!$C$2:'Switches'!$C$1000)</f>
        <v>Elliptical wide</v>
      </c>
      <c r="P207" t="str">
        <f t="shared" si="88"/>
        <v>Elliptical wide.ies</v>
      </c>
      <c r="Q207" t="s">
        <v>726</v>
      </c>
      <c r="R207">
        <v>24</v>
      </c>
      <c r="S207" s="7" t="str">
        <f t="shared" si="77"/>
        <v>40</v>
      </c>
      <c r="T207">
        <v>217</v>
      </c>
      <c r="U207">
        <f t="shared" si="83"/>
        <v>5208</v>
      </c>
      <c r="V207" t="str">
        <f>IF(ISTEXT(LOOKUP(,-SEARCH(" "&amp;Switches!$K$2:'Switches'!$K$60&amp;" "," "&amp;D207&amp;" "),Switches!$K$2:'Switches'!$K$60)), LOOKUP(,-SEARCH(" "&amp;Switches!$K$2:'Switches'!$K$60&amp;" "," "&amp;D207&amp;" "),Switches!$K$2:'Switches'!$K$60),"")</f>
        <v/>
      </c>
      <c r="W207" t="str">
        <f>IFERROR(LOOKUP(,-SEARCH(" "&amp;Switches!$L$2:'Switches'!$L$1000&amp;" "," "&amp;F207&amp;" "),Switches!$L$2:'Switches'!$L$1000),"")</f>
        <v/>
      </c>
      <c r="X207" t="str">
        <f>IFERROR(LOOKUP(,-SEARCH(" "&amp;Switches!$M$2:'Switches'!$M$1000&amp;" "," "&amp;M207&amp;" "),Switches!$M$2:'Switches'!$M$1000),"")</f>
        <v/>
      </c>
      <c r="Y207" t="str">
        <f>IFERROR(LOOKUP(,-SEARCH(" "&amp;Switches!$N$2:'Switches'!$N$1000&amp;" "," "&amp;D207&amp;" "),Switches!$N$2:'Switches'!$N$1000),"")</f>
        <v/>
      </c>
      <c r="Z207">
        <v>0.05</v>
      </c>
      <c r="AA207">
        <v>0.05</v>
      </c>
      <c r="AB207">
        <v>0.05</v>
      </c>
      <c r="AC207">
        <v>2</v>
      </c>
      <c r="AD207">
        <v>2</v>
      </c>
      <c r="AE207">
        <v>0</v>
      </c>
    </row>
    <row r="208" spans="1:31" x14ac:dyDescent="0.25">
      <c r="A208" s="1" t="s">
        <v>433</v>
      </c>
      <c r="B208" s="1" t="s">
        <v>434</v>
      </c>
      <c r="C208" t="str">
        <f t="shared" si="84"/>
        <v>SW 40W Street</v>
      </c>
      <c r="D208" t="str">
        <f t="shared" si="85"/>
        <v>40W Street</v>
      </c>
      <c r="E208" t="str">
        <f t="shared" si="86"/>
        <v>40W</v>
      </c>
      <c r="F208" t="str">
        <f t="shared" si="75"/>
        <v>40W</v>
      </c>
      <c r="G208" t="str">
        <f t="shared" si="81"/>
        <v>40W</v>
      </c>
      <c r="H208" t="str">
        <f t="shared" si="82"/>
        <v>40W</v>
      </c>
      <c r="I208" t="str">
        <f t="shared" si="80"/>
        <v>40Вт</v>
      </c>
      <c r="J208" t="str">
        <f t="shared" si="76"/>
        <v>40</v>
      </c>
      <c r="K208" t="str">
        <f t="shared" si="79"/>
        <v>40</v>
      </c>
      <c r="L208" t="str">
        <f t="shared" si="87"/>
        <v>P865616</v>
      </c>
      <c r="M208" t="str">
        <f>LOOKUP(,-SEARCH(" "&amp;Switches!$A$2:'Switches'!$A$1000&amp;" "," "&amp;TRIM(B208)&amp;" "),Switches!$A$2:'Switches'!$A$1000)</f>
        <v>Aveplane</v>
      </c>
      <c r="N208" t="str">
        <f>IFERROR(LOOKUP(,-SEARCH(" "&amp;Switches!$B$2:'Switches'!$B$1000&amp;" "," "&amp;C208&amp;" "),Switches!$B$2:'Switches'!$B$1000), "")</f>
        <v>SW</v>
      </c>
      <c r="O208" t="str">
        <f>LOOKUP(,-SEARCH(" "&amp;Switches!$C$2:'Switches'!$C$1000&amp;" "," "&amp;TRIM(B208)&amp;" "),Switches!$C$2:'Switches'!$C$1000)</f>
        <v>Street</v>
      </c>
      <c r="P208" t="str">
        <f t="shared" si="88"/>
        <v>Street.ies</v>
      </c>
      <c r="Q208" t="s">
        <v>726</v>
      </c>
      <c r="R208">
        <v>24</v>
      </c>
      <c r="S208" s="7" t="str">
        <f t="shared" si="77"/>
        <v>40</v>
      </c>
      <c r="T208">
        <v>217</v>
      </c>
      <c r="U208">
        <f t="shared" si="83"/>
        <v>5208</v>
      </c>
      <c r="V208" t="str">
        <f>IF(ISTEXT(LOOKUP(,-SEARCH(" "&amp;Switches!$K$2:'Switches'!$K$60&amp;" "," "&amp;D208&amp;" "),Switches!$K$2:'Switches'!$K$60)), LOOKUP(,-SEARCH(" "&amp;Switches!$K$2:'Switches'!$K$60&amp;" "," "&amp;D208&amp;" "),Switches!$K$2:'Switches'!$K$60),"")</f>
        <v/>
      </c>
      <c r="W208" t="str">
        <f>IFERROR(LOOKUP(,-SEARCH(" "&amp;Switches!$L$2:'Switches'!$L$1000&amp;" "," "&amp;F208&amp;" "),Switches!$L$2:'Switches'!$L$1000),"")</f>
        <v/>
      </c>
      <c r="X208" t="str">
        <f>IFERROR(LOOKUP(,-SEARCH(" "&amp;Switches!$M$2:'Switches'!$M$1000&amp;" "," "&amp;M208&amp;" "),Switches!$M$2:'Switches'!$M$1000),"")</f>
        <v/>
      </c>
      <c r="Y208" t="str">
        <f>IFERROR(LOOKUP(,-SEARCH(" "&amp;Switches!$N$2:'Switches'!$N$1000&amp;" "," "&amp;D208&amp;" "),Switches!$N$2:'Switches'!$N$1000),"")</f>
        <v/>
      </c>
      <c r="Z208">
        <v>0.05</v>
      </c>
      <c r="AA208">
        <v>0.05</v>
      </c>
      <c r="AB208">
        <v>0.05</v>
      </c>
      <c r="AC208">
        <v>2</v>
      </c>
      <c r="AD208">
        <v>2</v>
      </c>
      <c r="AE208">
        <v>0</v>
      </c>
    </row>
    <row r="209" spans="1:31" x14ac:dyDescent="0.25">
      <c r="A209" s="1" t="s">
        <v>435</v>
      </c>
      <c r="B209" s="1" t="s">
        <v>436</v>
      </c>
      <c r="C209" t="str">
        <f t="shared" si="84"/>
        <v>SW 60W Street</v>
      </c>
      <c r="D209" t="str">
        <f t="shared" si="85"/>
        <v>60W Street</v>
      </c>
      <c r="E209" t="str">
        <f t="shared" si="86"/>
        <v>60W</v>
      </c>
      <c r="F209" t="str">
        <f t="shared" si="75"/>
        <v>60W</v>
      </c>
      <c r="G209" t="str">
        <f t="shared" si="81"/>
        <v>60W</v>
      </c>
      <c r="H209" t="str">
        <f t="shared" si="82"/>
        <v>60W</v>
      </c>
      <c r="I209" t="str">
        <f t="shared" si="80"/>
        <v>60Вт</v>
      </c>
      <c r="J209" t="str">
        <f t="shared" si="76"/>
        <v>60</v>
      </c>
      <c r="K209" t="str">
        <f t="shared" si="79"/>
        <v>60</v>
      </c>
      <c r="L209" t="str">
        <f t="shared" si="87"/>
        <v>P865617</v>
      </c>
      <c r="M209" t="str">
        <f>LOOKUP(,-SEARCH(" "&amp;Switches!$A$2:'Switches'!$A$1000&amp;" "," "&amp;TRIM(B209)&amp;" "),Switches!$A$2:'Switches'!$A$1000)</f>
        <v>Aveplane</v>
      </c>
      <c r="N209" t="str">
        <f>IFERROR(LOOKUP(,-SEARCH(" "&amp;Switches!$B$2:'Switches'!$B$1000&amp;" "," "&amp;C209&amp;" "),Switches!$B$2:'Switches'!$B$1000), "")</f>
        <v>SW</v>
      </c>
      <c r="O209" t="str">
        <f>LOOKUP(,-SEARCH(" "&amp;Switches!$C$2:'Switches'!$C$1000&amp;" "," "&amp;TRIM(B209)&amp;" "),Switches!$C$2:'Switches'!$C$1000)</f>
        <v>Street</v>
      </c>
      <c r="P209" t="str">
        <f t="shared" si="88"/>
        <v>Street.ies</v>
      </c>
      <c r="Q209" t="s">
        <v>726</v>
      </c>
      <c r="R209">
        <v>24</v>
      </c>
      <c r="S209" s="7" t="str">
        <f t="shared" si="77"/>
        <v>60</v>
      </c>
      <c r="T209">
        <v>217</v>
      </c>
      <c r="U209">
        <f t="shared" si="83"/>
        <v>5208</v>
      </c>
      <c r="V209" t="str">
        <f>IF(ISTEXT(LOOKUP(,-SEARCH(" "&amp;Switches!$K$2:'Switches'!$K$60&amp;" "," "&amp;D209&amp;" "),Switches!$K$2:'Switches'!$K$60)), LOOKUP(,-SEARCH(" "&amp;Switches!$K$2:'Switches'!$K$60&amp;" "," "&amp;D209&amp;" "),Switches!$K$2:'Switches'!$K$60),"")</f>
        <v/>
      </c>
      <c r="W209" t="str">
        <f>IFERROR(LOOKUP(,-SEARCH(" "&amp;Switches!$L$2:'Switches'!$L$1000&amp;" "," "&amp;F209&amp;" "),Switches!$L$2:'Switches'!$L$1000),"")</f>
        <v/>
      </c>
      <c r="X209" t="str">
        <f>IFERROR(LOOKUP(,-SEARCH(" "&amp;Switches!$M$2:'Switches'!$M$1000&amp;" "," "&amp;M209&amp;" "),Switches!$M$2:'Switches'!$M$1000),"")</f>
        <v/>
      </c>
      <c r="Y209" t="str">
        <f>IFERROR(LOOKUP(,-SEARCH(" "&amp;Switches!$N$2:'Switches'!$N$1000&amp;" "," "&amp;D209&amp;" "),Switches!$N$2:'Switches'!$N$1000),"")</f>
        <v/>
      </c>
      <c r="Z209">
        <v>0.05</v>
      </c>
      <c r="AA209">
        <v>0.05</v>
      </c>
      <c r="AB209">
        <v>0.05</v>
      </c>
      <c r="AC209">
        <v>2</v>
      </c>
      <c r="AD209">
        <v>2</v>
      </c>
      <c r="AE209">
        <v>0</v>
      </c>
    </row>
    <row r="210" spans="1:31" x14ac:dyDescent="0.25">
      <c r="A210" s="1" t="s">
        <v>437</v>
      </c>
      <c r="B210" s="1" t="s">
        <v>438</v>
      </c>
      <c r="C210" t="str">
        <f t="shared" si="84"/>
        <v>SW 90W Street</v>
      </c>
      <c r="D210" t="str">
        <f t="shared" si="85"/>
        <v>90W Street</v>
      </c>
      <c r="E210" t="str">
        <f t="shared" si="86"/>
        <v>90W</v>
      </c>
      <c r="F210" t="str">
        <f t="shared" si="75"/>
        <v>90W</v>
      </c>
      <c r="G210" t="str">
        <f t="shared" si="81"/>
        <v>90W</v>
      </c>
      <c r="H210" t="str">
        <f t="shared" si="82"/>
        <v>90W</v>
      </c>
      <c r="I210" t="str">
        <f t="shared" si="80"/>
        <v>90Вт</v>
      </c>
      <c r="J210" t="str">
        <f t="shared" si="76"/>
        <v>90</v>
      </c>
      <c r="K210" t="str">
        <f t="shared" si="79"/>
        <v>90</v>
      </c>
      <c r="L210" t="str">
        <f t="shared" si="87"/>
        <v>P865618</v>
      </c>
      <c r="M210" t="str">
        <f>LOOKUP(,-SEARCH(" "&amp;Switches!$A$2:'Switches'!$A$1000&amp;" "," "&amp;TRIM(B210)&amp;" "),Switches!$A$2:'Switches'!$A$1000)</f>
        <v>Aveplane</v>
      </c>
      <c r="N210" t="str">
        <f>IFERROR(LOOKUP(,-SEARCH(" "&amp;Switches!$B$2:'Switches'!$B$1000&amp;" "," "&amp;C210&amp;" "),Switches!$B$2:'Switches'!$B$1000), "")</f>
        <v>SW</v>
      </c>
      <c r="O210" t="str">
        <f>LOOKUP(,-SEARCH(" "&amp;Switches!$C$2:'Switches'!$C$1000&amp;" "," "&amp;TRIM(B210)&amp;" "),Switches!$C$2:'Switches'!$C$1000)</f>
        <v>Street</v>
      </c>
      <c r="P210" t="str">
        <f t="shared" si="88"/>
        <v>Street.ies</v>
      </c>
      <c r="Q210" t="s">
        <v>726</v>
      </c>
      <c r="R210">
        <v>36</v>
      </c>
      <c r="S210" s="7" t="str">
        <f t="shared" si="77"/>
        <v>90</v>
      </c>
      <c r="T210">
        <v>217</v>
      </c>
      <c r="U210">
        <f t="shared" si="83"/>
        <v>7812</v>
      </c>
      <c r="V210" t="str">
        <f>IF(ISTEXT(LOOKUP(,-SEARCH(" "&amp;Switches!$K$2:'Switches'!$K$60&amp;" "," "&amp;D210&amp;" "),Switches!$K$2:'Switches'!$K$60)), LOOKUP(,-SEARCH(" "&amp;Switches!$K$2:'Switches'!$K$60&amp;" "," "&amp;D210&amp;" "),Switches!$K$2:'Switches'!$K$60),"")</f>
        <v/>
      </c>
      <c r="W210" t="str">
        <f>IFERROR(LOOKUP(,-SEARCH(" "&amp;Switches!$L$2:'Switches'!$L$1000&amp;" "," "&amp;F210&amp;" "),Switches!$L$2:'Switches'!$L$1000),"")</f>
        <v/>
      </c>
      <c r="X210" t="str">
        <f>IFERROR(LOOKUP(,-SEARCH(" "&amp;Switches!$M$2:'Switches'!$M$1000&amp;" "," "&amp;M210&amp;" "),Switches!$M$2:'Switches'!$M$1000),"")</f>
        <v/>
      </c>
      <c r="Y210" t="str">
        <f>IFERROR(LOOKUP(,-SEARCH(" "&amp;Switches!$N$2:'Switches'!$N$1000&amp;" "," "&amp;D210&amp;" "),Switches!$N$2:'Switches'!$N$1000),"")</f>
        <v/>
      </c>
      <c r="Z210">
        <v>0.05</v>
      </c>
      <c r="AA210">
        <v>0.05</v>
      </c>
      <c r="AB210">
        <v>0.05</v>
      </c>
      <c r="AC210">
        <v>2</v>
      </c>
      <c r="AD210">
        <v>2</v>
      </c>
      <c r="AE210">
        <v>0</v>
      </c>
    </row>
    <row r="211" spans="1:31" x14ac:dyDescent="0.25">
      <c r="A211" s="1" t="s">
        <v>439</v>
      </c>
      <c r="B211" s="1" t="s">
        <v>440</v>
      </c>
      <c r="C211" t="str">
        <f t="shared" si="84"/>
        <v>SW 180W Street</v>
      </c>
      <c r="D211" t="str">
        <f t="shared" si="85"/>
        <v>180W Street</v>
      </c>
      <c r="E211" t="str">
        <f t="shared" si="86"/>
        <v>180W</v>
      </c>
      <c r="F211" t="str">
        <f t="shared" si="75"/>
        <v>180W</v>
      </c>
      <c r="G211" t="str">
        <f t="shared" si="81"/>
        <v>180W</v>
      </c>
      <c r="H211" t="str">
        <f t="shared" si="82"/>
        <v>180W</v>
      </c>
      <c r="I211" t="str">
        <f t="shared" si="80"/>
        <v>180Вт</v>
      </c>
      <c r="J211" t="str">
        <f t="shared" si="76"/>
        <v>180</v>
      </c>
      <c r="K211" t="str">
        <f t="shared" si="79"/>
        <v>180</v>
      </c>
      <c r="L211" t="str">
        <f t="shared" si="87"/>
        <v>P865619</v>
      </c>
      <c r="M211" t="str">
        <f>LOOKUP(,-SEARCH(" "&amp;Switches!$A$2:'Switches'!$A$1000&amp;" "," "&amp;TRIM(B211)&amp;" "),Switches!$A$2:'Switches'!$A$1000)</f>
        <v>Aveplane</v>
      </c>
      <c r="N211" t="str">
        <f>IFERROR(LOOKUP(,-SEARCH(" "&amp;Switches!$B$2:'Switches'!$B$1000&amp;" "," "&amp;C211&amp;" "),Switches!$B$2:'Switches'!$B$1000), "")</f>
        <v>SW</v>
      </c>
      <c r="O211" t="str">
        <f>LOOKUP(,-SEARCH(" "&amp;Switches!$C$2:'Switches'!$C$1000&amp;" "," "&amp;TRIM(B211)&amp;" "),Switches!$C$2:'Switches'!$C$1000)</f>
        <v>Street</v>
      </c>
      <c r="P211" t="str">
        <f t="shared" si="88"/>
        <v>Street.ies</v>
      </c>
      <c r="Q211" t="s">
        <v>726</v>
      </c>
      <c r="R211">
        <v>72</v>
      </c>
      <c r="S211" s="7" t="str">
        <f t="shared" si="77"/>
        <v>180</v>
      </c>
      <c r="T211">
        <v>217</v>
      </c>
      <c r="U211">
        <f t="shared" si="83"/>
        <v>15624</v>
      </c>
      <c r="V211" t="str">
        <f>IF(ISTEXT(LOOKUP(,-SEARCH(" "&amp;Switches!$K$2:'Switches'!$K$60&amp;" "," "&amp;D211&amp;" "),Switches!$K$2:'Switches'!$K$60)), LOOKUP(,-SEARCH(" "&amp;Switches!$K$2:'Switches'!$K$60&amp;" "," "&amp;D211&amp;" "),Switches!$K$2:'Switches'!$K$60),"")</f>
        <v/>
      </c>
      <c r="W211" t="str">
        <f>IFERROR(LOOKUP(,-SEARCH(" "&amp;Switches!$L$2:'Switches'!$L$1000&amp;" "," "&amp;F211&amp;" "),Switches!$L$2:'Switches'!$L$1000),"")</f>
        <v/>
      </c>
      <c r="X211" t="str">
        <f>IFERROR(LOOKUP(,-SEARCH(" "&amp;Switches!$M$2:'Switches'!$M$1000&amp;" "," "&amp;M211&amp;" "),Switches!$M$2:'Switches'!$M$1000),"")</f>
        <v/>
      </c>
      <c r="Y211" t="str">
        <f>IFERROR(LOOKUP(,-SEARCH(" "&amp;Switches!$N$2:'Switches'!$N$1000&amp;" "," "&amp;D211&amp;" "),Switches!$N$2:'Switches'!$N$1000),"")</f>
        <v/>
      </c>
      <c r="Z211">
        <v>0.05</v>
      </c>
      <c r="AA211">
        <v>0.05</v>
      </c>
      <c r="AB211">
        <v>0.05</v>
      </c>
      <c r="AC211">
        <v>2</v>
      </c>
      <c r="AD211">
        <v>2</v>
      </c>
      <c r="AE211">
        <v>0</v>
      </c>
    </row>
    <row r="212" spans="1:31" x14ac:dyDescent="0.25">
      <c r="A212" s="1" t="s">
        <v>443</v>
      </c>
      <c r="B212" s="1" t="s">
        <v>644</v>
      </c>
      <c r="C212" t="str">
        <f t="shared" si="84"/>
        <v>19W SuperSpot</v>
      </c>
      <c r="D212" t="str">
        <f t="shared" si="85"/>
        <v>19W SuperSpot</v>
      </c>
      <c r="E212" t="str">
        <f t="shared" si="86"/>
        <v>19W</v>
      </c>
      <c r="F212" t="str">
        <f t="shared" si="75"/>
        <v>19W</v>
      </c>
      <c r="G212" t="str">
        <f t="shared" si="81"/>
        <v>19W</v>
      </c>
      <c r="H212" t="str">
        <f t="shared" si="82"/>
        <v>19W</v>
      </c>
      <c r="I212" t="str">
        <f t="shared" si="80"/>
        <v>19Вт</v>
      </c>
      <c r="J212" t="str">
        <f t="shared" ref="J212:J244" si="89">IFERROR(REPLACE(I212,SEARCH("Вт",I212),2,""), I212)</f>
        <v>19</v>
      </c>
      <c r="K212" t="str">
        <f t="shared" si="79"/>
        <v>19</v>
      </c>
      <c r="L212" t="str">
        <f t="shared" si="87"/>
        <v>P864544</v>
      </c>
      <c r="M212" t="str">
        <f>LOOKUP(,-SEARCH(" "&amp;Switches!$A$2:'Switches'!$A$1000&amp;" "," "&amp;TRIM(B212)&amp;" "),Switches!$A$2:'Switches'!$A$1000)</f>
        <v>Bicubo</v>
      </c>
      <c r="N212" t="str">
        <f>IFERROR(LOOKUP(,-SEARCH(" "&amp;Switches!$B$2:'Switches'!$B$1000&amp;" "," "&amp;C212&amp;" "),Switches!$B$2:'Switches'!$B$1000), "")</f>
        <v/>
      </c>
      <c r="O212" t="str">
        <f>LOOKUP(,-SEARCH(" "&amp;Switches!$C$2:'Switches'!$C$1000&amp;" "," "&amp;TRIM(B212)&amp;" "),Switches!$C$2:'Switches'!$C$1000)</f>
        <v>SuperSpot</v>
      </c>
      <c r="P212" t="str">
        <f t="shared" si="88"/>
        <v>SuperSpot.ies</v>
      </c>
      <c r="Q212" t="s">
        <v>726</v>
      </c>
      <c r="R212">
        <v>4</v>
      </c>
      <c r="S212" s="7" t="str">
        <f t="shared" ref="S212:S244" si="90">K212</f>
        <v>19</v>
      </c>
      <c r="T212">
        <v>300</v>
      </c>
      <c r="U212">
        <f t="shared" si="83"/>
        <v>1200</v>
      </c>
      <c r="V212" t="str">
        <f>IF(ISTEXT(LOOKUP(,-SEARCH(" "&amp;Switches!$K$2:'Switches'!$K$60&amp;" "," "&amp;D212&amp;" "),Switches!$K$2:'Switches'!$K$60)), LOOKUP(,-SEARCH(" "&amp;Switches!$K$2:'Switches'!$K$60&amp;" "," "&amp;D212&amp;" "),Switches!$K$2:'Switches'!$K$60),"")</f>
        <v/>
      </c>
      <c r="W212" t="str">
        <f>IFERROR(LOOKUP(,-SEARCH(" "&amp;Switches!$L$2:'Switches'!$L$1000&amp;" "," "&amp;F212&amp;" "),Switches!$L$2:'Switches'!$L$1000),"")</f>
        <v/>
      </c>
      <c r="X212" t="str">
        <f>IFERROR(LOOKUP(,-SEARCH(" "&amp;Switches!$M$2:'Switches'!$M$1000&amp;" "," "&amp;M212&amp;" "),Switches!$M$2:'Switches'!$M$1000),"")</f>
        <v/>
      </c>
      <c r="Y212" t="str">
        <f>IFERROR(LOOKUP(,-SEARCH(" "&amp;Switches!$N$2:'Switches'!$N$1000&amp;" "," "&amp;D212&amp;" "),Switches!$N$2:'Switches'!$N$1000),"")</f>
        <v/>
      </c>
      <c r="Z212">
        <v>0.05</v>
      </c>
      <c r="AA212">
        <v>0.05</v>
      </c>
      <c r="AB212">
        <v>0.05</v>
      </c>
      <c r="AC212">
        <v>2</v>
      </c>
      <c r="AD212">
        <v>2</v>
      </c>
      <c r="AE212">
        <v>0</v>
      </c>
    </row>
    <row r="213" spans="1:31" x14ac:dyDescent="0.25">
      <c r="A213" s="1" t="s">
        <v>444</v>
      </c>
      <c r="B213" s="1" t="s">
        <v>645</v>
      </c>
      <c r="C213" t="str">
        <f t="shared" si="84"/>
        <v>28W SuperSpot</v>
      </c>
      <c r="D213" t="str">
        <f t="shared" si="85"/>
        <v>28W SuperSpot</v>
      </c>
      <c r="E213" t="str">
        <f t="shared" si="86"/>
        <v>28W</v>
      </c>
      <c r="F213" t="str">
        <f t="shared" si="75"/>
        <v>28W</v>
      </c>
      <c r="G213" t="str">
        <f t="shared" si="81"/>
        <v>28W</v>
      </c>
      <c r="H213" t="str">
        <f t="shared" si="82"/>
        <v>28W</v>
      </c>
      <c r="I213" t="str">
        <f t="shared" si="80"/>
        <v>28Вт</v>
      </c>
      <c r="J213" t="str">
        <f t="shared" si="89"/>
        <v>28</v>
      </c>
      <c r="K213" t="str">
        <f t="shared" si="79"/>
        <v>28</v>
      </c>
      <c r="L213" t="str">
        <f t="shared" si="87"/>
        <v>P864545</v>
      </c>
      <c r="M213" t="str">
        <f>LOOKUP(,-SEARCH(" "&amp;Switches!$A$2:'Switches'!$A$1000&amp;" "," "&amp;TRIM(B213)&amp;" "),Switches!$A$2:'Switches'!$A$1000)</f>
        <v>Bicubo</v>
      </c>
      <c r="N213" t="str">
        <f>IFERROR(LOOKUP(,-SEARCH(" "&amp;Switches!$B$2:'Switches'!$B$1000&amp;" "," "&amp;C213&amp;" "),Switches!$B$2:'Switches'!$B$1000), "")</f>
        <v/>
      </c>
      <c r="O213" t="str">
        <f>LOOKUP(,-SEARCH(" "&amp;Switches!$C$2:'Switches'!$C$1000&amp;" "," "&amp;TRIM(B213)&amp;" "),Switches!$C$2:'Switches'!$C$1000)</f>
        <v>SuperSpot</v>
      </c>
      <c r="P213" t="str">
        <f t="shared" si="88"/>
        <v>SuperSpot.ies</v>
      </c>
      <c r="Q213" t="s">
        <v>726</v>
      </c>
      <c r="R213">
        <v>4</v>
      </c>
      <c r="S213" s="7" t="str">
        <f t="shared" si="90"/>
        <v>28</v>
      </c>
      <c r="T213">
        <v>300</v>
      </c>
      <c r="U213">
        <f t="shared" si="83"/>
        <v>1200</v>
      </c>
      <c r="V213" t="str">
        <f>IF(ISTEXT(LOOKUP(,-SEARCH(" "&amp;Switches!$K$2:'Switches'!$K$60&amp;" "," "&amp;D213&amp;" "),Switches!$K$2:'Switches'!$K$60)), LOOKUP(,-SEARCH(" "&amp;Switches!$K$2:'Switches'!$K$60&amp;" "," "&amp;D213&amp;" "),Switches!$K$2:'Switches'!$K$60),"")</f>
        <v/>
      </c>
      <c r="W213" t="str">
        <f>IFERROR(LOOKUP(,-SEARCH(" "&amp;Switches!$L$2:'Switches'!$L$1000&amp;" "," "&amp;F213&amp;" "),Switches!$L$2:'Switches'!$L$1000),"")</f>
        <v/>
      </c>
      <c r="X213" t="str">
        <f>IFERROR(LOOKUP(,-SEARCH(" "&amp;Switches!$M$2:'Switches'!$M$1000&amp;" "," "&amp;M213&amp;" "),Switches!$M$2:'Switches'!$M$1000),"")</f>
        <v/>
      </c>
      <c r="Y213" t="str">
        <f>IFERROR(LOOKUP(,-SEARCH(" "&amp;Switches!$N$2:'Switches'!$N$1000&amp;" "," "&amp;D213&amp;" "),Switches!$N$2:'Switches'!$N$1000),"")</f>
        <v/>
      </c>
      <c r="Z213">
        <v>0.05</v>
      </c>
      <c r="AA213">
        <v>0.05</v>
      </c>
      <c r="AB213">
        <v>0.05</v>
      </c>
      <c r="AC213">
        <v>2</v>
      </c>
      <c r="AD213">
        <v>2</v>
      </c>
      <c r="AE213">
        <v>0</v>
      </c>
    </row>
    <row r="214" spans="1:31" x14ac:dyDescent="0.25">
      <c r="A214" s="1" t="s">
        <v>445</v>
      </c>
      <c r="B214" s="1" t="s">
        <v>446</v>
      </c>
      <c r="C214" t="str">
        <f t="shared" si="84"/>
        <v>19W Diffuse</v>
      </c>
      <c r="D214" t="str">
        <f t="shared" si="85"/>
        <v>19W Diffuse</v>
      </c>
      <c r="E214" t="str">
        <f t="shared" si="86"/>
        <v>19W</v>
      </c>
      <c r="F214" t="str">
        <f t="shared" si="75"/>
        <v>19W</v>
      </c>
      <c r="G214" t="str">
        <f t="shared" si="81"/>
        <v>19W</v>
      </c>
      <c r="H214" t="str">
        <f t="shared" si="82"/>
        <v>19W</v>
      </c>
      <c r="I214" t="str">
        <f t="shared" si="80"/>
        <v>19Вт</v>
      </c>
      <c r="J214" t="str">
        <f t="shared" si="89"/>
        <v>19</v>
      </c>
      <c r="K214" t="str">
        <f t="shared" si="79"/>
        <v>19</v>
      </c>
      <c r="L214" t="str">
        <f t="shared" si="87"/>
        <v>P864546</v>
      </c>
      <c r="M214" t="str">
        <f>LOOKUP(,-SEARCH(" "&amp;Switches!$A$2:'Switches'!$A$1000&amp;" "," "&amp;TRIM(B214)&amp;" "),Switches!$A$2:'Switches'!$A$1000)</f>
        <v>Bicubo</v>
      </c>
      <c r="N214" t="str">
        <f>IFERROR(LOOKUP(,-SEARCH(" "&amp;Switches!$B$2:'Switches'!$B$1000&amp;" "," "&amp;C214&amp;" "),Switches!$B$2:'Switches'!$B$1000), "")</f>
        <v/>
      </c>
      <c r="O214" t="str">
        <f>LOOKUP(,-SEARCH(" "&amp;Switches!$C$2:'Switches'!$C$1000&amp;" "," "&amp;TRIM(B214)&amp;" "),Switches!$C$2:'Switches'!$C$1000)</f>
        <v>Diffuse</v>
      </c>
      <c r="P214" t="str">
        <f t="shared" si="88"/>
        <v>Diffuse.ies</v>
      </c>
      <c r="Q214" t="s">
        <v>726</v>
      </c>
      <c r="R214">
        <v>4</v>
      </c>
      <c r="S214" s="7" t="str">
        <f t="shared" si="90"/>
        <v>19</v>
      </c>
      <c r="T214">
        <v>300</v>
      </c>
      <c r="U214">
        <f t="shared" si="83"/>
        <v>1200</v>
      </c>
      <c r="V214" t="str">
        <f>IF(ISTEXT(LOOKUP(,-SEARCH(" "&amp;Switches!$K$2:'Switches'!$K$60&amp;" "," "&amp;D214&amp;" "),Switches!$K$2:'Switches'!$K$60)), LOOKUP(,-SEARCH(" "&amp;Switches!$K$2:'Switches'!$K$60&amp;" "," "&amp;D214&amp;" "),Switches!$K$2:'Switches'!$K$60),"")</f>
        <v/>
      </c>
      <c r="W214" t="str">
        <f>IFERROR(LOOKUP(,-SEARCH(" "&amp;Switches!$L$2:'Switches'!$L$1000&amp;" "," "&amp;F214&amp;" "),Switches!$L$2:'Switches'!$L$1000),"")</f>
        <v/>
      </c>
      <c r="X214" t="str">
        <f>IFERROR(LOOKUP(,-SEARCH(" "&amp;Switches!$M$2:'Switches'!$M$1000&amp;" "," "&amp;M214&amp;" "),Switches!$M$2:'Switches'!$M$1000),"")</f>
        <v/>
      </c>
      <c r="Y214" t="str">
        <f>IFERROR(LOOKUP(,-SEARCH(" "&amp;Switches!$N$2:'Switches'!$N$1000&amp;" "," "&amp;D214&amp;" "),Switches!$N$2:'Switches'!$N$1000),"")</f>
        <v/>
      </c>
      <c r="Z214">
        <v>0.05</v>
      </c>
      <c r="AA214">
        <v>0.05</v>
      </c>
      <c r="AB214">
        <v>0.05</v>
      </c>
      <c r="AC214">
        <v>2</v>
      </c>
      <c r="AD214">
        <v>2</v>
      </c>
      <c r="AE214">
        <v>0</v>
      </c>
    </row>
    <row r="215" spans="1:31" x14ac:dyDescent="0.25">
      <c r="A215" s="1" t="s">
        <v>447</v>
      </c>
      <c r="B215" s="1" t="s">
        <v>448</v>
      </c>
      <c r="C215" t="str">
        <f t="shared" si="84"/>
        <v>28W Diffuse</v>
      </c>
      <c r="D215" t="str">
        <f t="shared" si="85"/>
        <v>28W Diffuse</v>
      </c>
      <c r="E215" t="str">
        <f t="shared" si="86"/>
        <v>28W</v>
      </c>
      <c r="F215" t="str">
        <f t="shared" si="75"/>
        <v>28W</v>
      </c>
      <c r="G215" t="str">
        <f t="shared" si="81"/>
        <v>28W</v>
      </c>
      <c r="H215" t="str">
        <f t="shared" si="82"/>
        <v>28W</v>
      </c>
      <c r="I215" t="str">
        <f t="shared" si="80"/>
        <v>28Вт</v>
      </c>
      <c r="J215" t="str">
        <f t="shared" si="89"/>
        <v>28</v>
      </c>
      <c r="K215" t="str">
        <f t="shared" ref="K215:K254" si="91">IFERROR(2*REPLACE(J215,1,SEARCH("х",J215),""), J215)</f>
        <v>28</v>
      </c>
      <c r="L215" t="str">
        <f t="shared" si="87"/>
        <v>P864547</v>
      </c>
      <c r="M215" t="str">
        <f>LOOKUP(,-SEARCH(" "&amp;Switches!$A$2:'Switches'!$A$1000&amp;" "," "&amp;TRIM(B215)&amp;" "),Switches!$A$2:'Switches'!$A$1000)</f>
        <v>Bicubo</v>
      </c>
      <c r="N215" t="str">
        <f>IFERROR(LOOKUP(,-SEARCH(" "&amp;Switches!$B$2:'Switches'!$B$1000&amp;" "," "&amp;C215&amp;" "),Switches!$B$2:'Switches'!$B$1000), "")</f>
        <v/>
      </c>
      <c r="O215" t="str">
        <f>LOOKUP(,-SEARCH(" "&amp;Switches!$C$2:'Switches'!$C$1000&amp;" "," "&amp;TRIM(B215)&amp;" "),Switches!$C$2:'Switches'!$C$1000)</f>
        <v>Diffuse</v>
      </c>
      <c r="P215" t="str">
        <f t="shared" si="88"/>
        <v>Diffuse.ies</v>
      </c>
      <c r="Q215" t="s">
        <v>726</v>
      </c>
      <c r="R215">
        <v>4</v>
      </c>
      <c r="S215" s="7" t="str">
        <f t="shared" si="90"/>
        <v>28</v>
      </c>
      <c r="T215">
        <v>300</v>
      </c>
      <c r="U215">
        <f t="shared" si="83"/>
        <v>1200</v>
      </c>
      <c r="V215" t="str">
        <f>IF(ISTEXT(LOOKUP(,-SEARCH(" "&amp;Switches!$K$2:'Switches'!$K$60&amp;" "," "&amp;D215&amp;" "),Switches!$K$2:'Switches'!$K$60)), LOOKUP(,-SEARCH(" "&amp;Switches!$K$2:'Switches'!$K$60&amp;" "," "&amp;D215&amp;" "),Switches!$K$2:'Switches'!$K$60),"")</f>
        <v/>
      </c>
      <c r="W215" t="str">
        <f>IFERROR(LOOKUP(,-SEARCH(" "&amp;Switches!$L$2:'Switches'!$L$1000&amp;" "," "&amp;F215&amp;" "),Switches!$L$2:'Switches'!$L$1000),"")</f>
        <v/>
      </c>
      <c r="X215" t="str">
        <f>IFERROR(LOOKUP(,-SEARCH(" "&amp;Switches!$M$2:'Switches'!$M$1000&amp;" "," "&amp;M215&amp;" "),Switches!$M$2:'Switches'!$M$1000),"")</f>
        <v/>
      </c>
      <c r="Y215" t="str">
        <f>IFERROR(LOOKUP(,-SEARCH(" "&amp;Switches!$N$2:'Switches'!$N$1000&amp;" "," "&amp;D215&amp;" "),Switches!$N$2:'Switches'!$N$1000),"")</f>
        <v/>
      </c>
      <c r="Z215">
        <v>0.05</v>
      </c>
      <c r="AA215">
        <v>0.05</v>
      </c>
      <c r="AB215">
        <v>0.05</v>
      </c>
      <c r="AC215">
        <v>2</v>
      </c>
      <c r="AD215">
        <v>2</v>
      </c>
      <c r="AE215">
        <v>0</v>
      </c>
    </row>
    <row r="216" spans="1:31" x14ac:dyDescent="0.25">
      <c r="A216" s="1" t="s">
        <v>466</v>
      </c>
      <c r="B216" s="1" t="s">
        <v>467</v>
      </c>
      <c r="C216" t="str">
        <f t="shared" si="84"/>
        <v>3W Spot</v>
      </c>
      <c r="D216" t="str">
        <f t="shared" si="85"/>
        <v>3W Spot</v>
      </c>
      <c r="E216" t="str">
        <f t="shared" si="86"/>
        <v>3W</v>
      </c>
      <c r="F216" t="str">
        <f t="shared" si="75"/>
        <v>3W</v>
      </c>
      <c r="G216" t="str">
        <f t="shared" si="81"/>
        <v>3W</v>
      </c>
      <c r="H216" t="str">
        <f t="shared" si="82"/>
        <v>3W</v>
      </c>
      <c r="I216" t="str">
        <f t="shared" si="80"/>
        <v>3Вт</v>
      </c>
      <c r="J216" t="str">
        <f t="shared" si="89"/>
        <v>3</v>
      </c>
      <c r="K216" t="str">
        <f t="shared" si="91"/>
        <v>3</v>
      </c>
      <c r="L216" t="str">
        <f t="shared" si="87"/>
        <v>P865407</v>
      </c>
      <c r="M216" t="str">
        <f>LOOKUP(,-SEARCH(" "&amp;Switches!$A$2:'Switches'!$A$1000&amp;" "," "&amp;TRIM(B216)&amp;" "),Switches!$A$2:'Switches'!$A$1000)</f>
        <v>Stralis 45</v>
      </c>
      <c r="N216" t="str">
        <f>IFERROR(LOOKUP(,-SEARCH(" "&amp;Switches!$B$2:'Switches'!$B$1000&amp;" "," "&amp;C216&amp;" "),Switches!$B$2:'Switches'!$B$1000), "")</f>
        <v/>
      </c>
      <c r="O216" t="str">
        <f>LOOKUP(,-SEARCH(" "&amp;Switches!$C$2:'Switches'!$C$1000&amp;" "," "&amp;TRIM(B216)&amp;" "),Switches!$C$2:'Switches'!$C$1000)</f>
        <v>Spot</v>
      </c>
      <c r="P216" t="str">
        <f t="shared" si="88"/>
        <v>Spot.ies</v>
      </c>
      <c r="Q216" t="s">
        <v>726</v>
      </c>
      <c r="R216">
        <v>1</v>
      </c>
      <c r="S216" s="7" t="str">
        <f t="shared" si="90"/>
        <v>3</v>
      </c>
      <c r="T216">
        <v>300</v>
      </c>
      <c r="U216">
        <f t="shared" si="83"/>
        <v>300</v>
      </c>
      <c r="V216" t="str">
        <f>IF(ISTEXT(LOOKUP(,-SEARCH(" "&amp;Switches!$K$2:'Switches'!$K$60&amp;" "," "&amp;D216&amp;" "),Switches!$K$2:'Switches'!$K$60)), LOOKUP(,-SEARCH(" "&amp;Switches!$K$2:'Switches'!$K$60&amp;" "," "&amp;D216&amp;" "),Switches!$K$2:'Switches'!$K$60),"")</f>
        <v/>
      </c>
      <c r="W216" t="str">
        <f>IFERROR(LOOKUP(,-SEARCH(" "&amp;Switches!$L$2:'Switches'!$L$1000&amp;" "," "&amp;F216&amp;" "),Switches!$L$2:'Switches'!$L$1000),"")</f>
        <v/>
      </c>
      <c r="X216" t="str">
        <f>IFERROR(LOOKUP(,-SEARCH(" "&amp;Switches!$M$2:'Switches'!$M$1000&amp;" "," "&amp;M216&amp;" "),Switches!$M$2:'Switches'!$M$1000),"")</f>
        <v/>
      </c>
      <c r="Y216" t="str">
        <f>IFERROR(LOOKUP(,-SEARCH(" "&amp;Switches!$N$2:'Switches'!$N$1000&amp;" "," "&amp;D216&amp;" "),Switches!$N$2:'Switches'!$N$1000),"")</f>
        <v/>
      </c>
      <c r="Z216">
        <v>-4.4999999999999998E-2</v>
      </c>
      <c r="AA216">
        <v>0</v>
      </c>
      <c r="AB216">
        <v>7.0000000000000007E-2</v>
      </c>
      <c r="AC216">
        <v>2</v>
      </c>
      <c r="AD216">
        <v>2</v>
      </c>
      <c r="AE216">
        <v>0</v>
      </c>
    </row>
    <row r="217" spans="1:31" x14ac:dyDescent="0.25">
      <c r="A217" s="1" t="s">
        <v>468</v>
      </c>
      <c r="B217" s="1" t="s">
        <v>469</v>
      </c>
      <c r="C217" t="str">
        <f t="shared" si="84"/>
        <v>3W Medium</v>
      </c>
      <c r="D217" t="str">
        <f t="shared" si="85"/>
        <v>3W Medium</v>
      </c>
      <c r="E217" t="str">
        <f t="shared" si="86"/>
        <v>3W</v>
      </c>
      <c r="F217" t="str">
        <f t="shared" si="75"/>
        <v>3W</v>
      </c>
      <c r="G217" t="str">
        <f t="shared" si="81"/>
        <v>3W</v>
      </c>
      <c r="H217" t="str">
        <f t="shared" si="82"/>
        <v>3W</v>
      </c>
      <c r="I217" t="str">
        <f t="shared" si="80"/>
        <v>3Вт</v>
      </c>
      <c r="J217" t="str">
        <f t="shared" si="89"/>
        <v>3</v>
      </c>
      <c r="K217" t="str">
        <f t="shared" si="91"/>
        <v>3</v>
      </c>
      <c r="L217" t="str">
        <f t="shared" si="87"/>
        <v>P865408</v>
      </c>
      <c r="M217" t="str">
        <f>LOOKUP(,-SEARCH(" "&amp;Switches!$A$2:'Switches'!$A$1000&amp;" "," "&amp;TRIM(B217)&amp;" "),Switches!$A$2:'Switches'!$A$1000)</f>
        <v>Stralis 45</v>
      </c>
      <c r="N217" t="str">
        <f>IFERROR(LOOKUP(,-SEARCH(" "&amp;Switches!$B$2:'Switches'!$B$1000&amp;" "," "&amp;C217&amp;" "),Switches!$B$2:'Switches'!$B$1000), "")</f>
        <v/>
      </c>
      <c r="O217" t="str">
        <f>LOOKUP(,-SEARCH(" "&amp;Switches!$C$2:'Switches'!$C$1000&amp;" "," "&amp;TRIM(B217)&amp;" "),Switches!$C$2:'Switches'!$C$1000)</f>
        <v>Medium</v>
      </c>
      <c r="P217" t="str">
        <f t="shared" si="88"/>
        <v>Medium.ies</v>
      </c>
      <c r="Q217" t="s">
        <v>726</v>
      </c>
      <c r="R217">
        <v>1</v>
      </c>
      <c r="S217" s="7" t="str">
        <f t="shared" si="90"/>
        <v>3</v>
      </c>
      <c r="T217">
        <v>300</v>
      </c>
      <c r="U217">
        <f t="shared" si="83"/>
        <v>300</v>
      </c>
      <c r="V217" t="str">
        <f>IF(ISTEXT(LOOKUP(,-SEARCH(" "&amp;Switches!$K$2:'Switches'!$K$60&amp;" "," "&amp;D217&amp;" "),Switches!$K$2:'Switches'!$K$60)), LOOKUP(,-SEARCH(" "&amp;Switches!$K$2:'Switches'!$K$60&amp;" "," "&amp;D217&amp;" "),Switches!$K$2:'Switches'!$K$60),"")</f>
        <v/>
      </c>
      <c r="W217" t="str">
        <f>IFERROR(LOOKUP(,-SEARCH(" "&amp;Switches!$L$2:'Switches'!$L$1000&amp;" "," "&amp;F217&amp;" "),Switches!$L$2:'Switches'!$L$1000),"")</f>
        <v/>
      </c>
      <c r="X217" t="str">
        <f>IFERROR(LOOKUP(,-SEARCH(" "&amp;Switches!$M$2:'Switches'!$M$1000&amp;" "," "&amp;M217&amp;" "),Switches!$M$2:'Switches'!$M$1000),"")</f>
        <v/>
      </c>
      <c r="Y217" t="str">
        <f>IFERROR(LOOKUP(,-SEARCH(" "&amp;Switches!$N$2:'Switches'!$N$1000&amp;" "," "&amp;D217&amp;" "),Switches!$N$2:'Switches'!$N$1000),"")</f>
        <v/>
      </c>
      <c r="Z217">
        <v>-4.4999999999999998E-2</v>
      </c>
      <c r="AA217">
        <v>0</v>
      </c>
      <c r="AB217">
        <v>7.0000000000000007E-2</v>
      </c>
      <c r="AC217">
        <v>2</v>
      </c>
      <c r="AD217">
        <v>2</v>
      </c>
      <c r="AE217">
        <v>0</v>
      </c>
    </row>
    <row r="218" spans="1:31" x14ac:dyDescent="0.25">
      <c r="A218" s="1" t="s">
        <v>470</v>
      </c>
      <c r="B218" s="1" t="s">
        <v>471</v>
      </c>
      <c r="C218" t="str">
        <f t="shared" si="84"/>
        <v>3W Flood</v>
      </c>
      <c r="D218" t="str">
        <f t="shared" si="85"/>
        <v>3W Flood</v>
      </c>
      <c r="E218" t="str">
        <f t="shared" si="86"/>
        <v>3W</v>
      </c>
      <c r="F218" t="str">
        <f t="shared" si="75"/>
        <v>3W</v>
      </c>
      <c r="G218" t="str">
        <f t="shared" si="81"/>
        <v>3W</v>
      </c>
      <c r="H218" t="str">
        <f t="shared" si="82"/>
        <v>3W</v>
      </c>
      <c r="I218" t="str">
        <f t="shared" si="80"/>
        <v>3Вт</v>
      </c>
      <c r="J218" t="str">
        <f t="shared" si="89"/>
        <v>3</v>
      </c>
      <c r="K218" t="str">
        <f t="shared" si="91"/>
        <v>3</v>
      </c>
      <c r="L218" t="str">
        <f t="shared" si="87"/>
        <v>P865409</v>
      </c>
      <c r="M218" t="str">
        <f>LOOKUP(,-SEARCH(" "&amp;Switches!$A$2:'Switches'!$A$1000&amp;" "," "&amp;TRIM(B218)&amp;" "),Switches!$A$2:'Switches'!$A$1000)</f>
        <v>Stralis 45</v>
      </c>
      <c r="N218" t="str">
        <f>IFERROR(LOOKUP(,-SEARCH(" "&amp;Switches!$B$2:'Switches'!$B$1000&amp;" "," "&amp;C218&amp;" "),Switches!$B$2:'Switches'!$B$1000), "")</f>
        <v/>
      </c>
      <c r="O218" t="str">
        <f>LOOKUP(,-SEARCH(" "&amp;Switches!$C$2:'Switches'!$C$1000&amp;" "," "&amp;TRIM(B218)&amp;" "),Switches!$C$2:'Switches'!$C$1000)</f>
        <v>Flood</v>
      </c>
      <c r="P218" t="str">
        <f t="shared" si="88"/>
        <v>Flood.ies</v>
      </c>
      <c r="Q218" t="s">
        <v>726</v>
      </c>
      <c r="R218">
        <v>1</v>
      </c>
      <c r="S218" s="7" t="str">
        <f t="shared" si="90"/>
        <v>3</v>
      </c>
      <c r="T218">
        <v>300</v>
      </c>
      <c r="U218">
        <f t="shared" si="83"/>
        <v>300</v>
      </c>
      <c r="V218" t="str">
        <f>IF(ISTEXT(LOOKUP(,-SEARCH(" "&amp;Switches!$K$2:'Switches'!$K$60&amp;" "," "&amp;D218&amp;" "),Switches!$K$2:'Switches'!$K$60)), LOOKUP(,-SEARCH(" "&amp;Switches!$K$2:'Switches'!$K$60&amp;" "," "&amp;D218&amp;" "),Switches!$K$2:'Switches'!$K$60),"")</f>
        <v/>
      </c>
      <c r="W218" t="str">
        <f>IFERROR(LOOKUP(,-SEARCH(" "&amp;Switches!$L$2:'Switches'!$L$1000&amp;" "," "&amp;F218&amp;" "),Switches!$L$2:'Switches'!$L$1000),"")</f>
        <v/>
      </c>
      <c r="X218" t="str">
        <f>IFERROR(LOOKUP(,-SEARCH(" "&amp;Switches!$M$2:'Switches'!$M$1000&amp;" "," "&amp;M218&amp;" "),Switches!$M$2:'Switches'!$M$1000),"")</f>
        <v/>
      </c>
      <c r="Y218" t="str">
        <f>IFERROR(LOOKUP(,-SEARCH(" "&amp;Switches!$N$2:'Switches'!$N$1000&amp;" "," "&amp;D218&amp;" "),Switches!$N$2:'Switches'!$N$1000),"")</f>
        <v/>
      </c>
      <c r="Z218">
        <v>-4.4999999999999998E-2</v>
      </c>
      <c r="AA218">
        <v>0</v>
      </c>
      <c r="AB218">
        <v>7.0000000000000007E-2</v>
      </c>
      <c r="AC218">
        <v>2</v>
      </c>
      <c r="AD218">
        <v>2</v>
      </c>
      <c r="AE218">
        <v>0</v>
      </c>
    </row>
    <row r="219" spans="1:31" x14ac:dyDescent="0.25">
      <c r="A219" s="1" t="s">
        <v>472</v>
      </c>
      <c r="B219" s="1" t="s">
        <v>473</v>
      </c>
      <c r="C219" t="str">
        <f t="shared" si="84"/>
        <v>3W Elliptical</v>
      </c>
      <c r="D219" t="str">
        <f t="shared" si="85"/>
        <v>3W Elliptical</v>
      </c>
      <c r="E219" t="str">
        <f t="shared" si="86"/>
        <v>3W</v>
      </c>
      <c r="F219" t="str">
        <f t="shared" si="75"/>
        <v>3W</v>
      </c>
      <c r="G219" t="str">
        <f t="shared" si="81"/>
        <v>3W</v>
      </c>
      <c r="H219" t="str">
        <f t="shared" si="82"/>
        <v>3W</v>
      </c>
      <c r="I219" t="str">
        <f t="shared" si="80"/>
        <v>3Вт</v>
      </c>
      <c r="J219" t="str">
        <f t="shared" si="89"/>
        <v>3</v>
      </c>
      <c r="K219" t="str">
        <f t="shared" si="91"/>
        <v>3</v>
      </c>
      <c r="L219" t="str">
        <f t="shared" si="87"/>
        <v>P865410</v>
      </c>
      <c r="M219" t="str">
        <f>LOOKUP(,-SEARCH(" "&amp;Switches!$A$2:'Switches'!$A$1000&amp;" "," "&amp;TRIM(B219)&amp;" "),Switches!$A$2:'Switches'!$A$1000)</f>
        <v>Stralis 45</v>
      </c>
      <c r="N219" t="str">
        <f>IFERROR(LOOKUP(,-SEARCH(" "&amp;Switches!$B$2:'Switches'!$B$1000&amp;" "," "&amp;C219&amp;" "),Switches!$B$2:'Switches'!$B$1000), "")</f>
        <v/>
      </c>
      <c r="O219" t="str">
        <f>LOOKUP(,-SEARCH(" "&amp;Switches!$C$2:'Switches'!$C$1000&amp;" "," "&amp;TRIM(B219)&amp;" "),Switches!$C$2:'Switches'!$C$1000)</f>
        <v>Elliptical</v>
      </c>
      <c r="P219" t="str">
        <f t="shared" si="88"/>
        <v>Elliptical.ies</v>
      </c>
      <c r="Q219" t="s">
        <v>726</v>
      </c>
      <c r="R219">
        <v>1</v>
      </c>
      <c r="S219" s="7" t="str">
        <f t="shared" si="90"/>
        <v>3</v>
      </c>
      <c r="T219">
        <v>300</v>
      </c>
      <c r="U219">
        <f t="shared" si="83"/>
        <v>300</v>
      </c>
      <c r="V219" t="str">
        <f>IF(ISTEXT(LOOKUP(,-SEARCH(" "&amp;Switches!$K$2:'Switches'!$K$60&amp;" "," "&amp;D219&amp;" "),Switches!$K$2:'Switches'!$K$60)), LOOKUP(,-SEARCH(" "&amp;Switches!$K$2:'Switches'!$K$60&amp;" "," "&amp;D219&amp;" "),Switches!$K$2:'Switches'!$K$60),"")</f>
        <v/>
      </c>
      <c r="W219" t="str">
        <f>IFERROR(LOOKUP(,-SEARCH(" "&amp;Switches!$L$2:'Switches'!$L$1000&amp;" "," "&amp;F219&amp;" "),Switches!$L$2:'Switches'!$L$1000),"")</f>
        <v/>
      </c>
      <c r="X219" t="str">
        <f>IFERROR(LOOKUP(,-SEARCH(" "&amp;Switches!$M$2:'Switches'!$M$1000&amp;" "," "&amp;M219&amp;" "),Switches!$M$2:'Switches'!$M$1000),"")</f>
        <v/>
      </c>
      <c r="Y219" t="str">
        <f>IFERROR(LOOKUP(,-SEARCH(" "&amp;Switches!$N$2:'Switches'!$N$1000&amp;" "," "&amp;D219&amp;" "),Switches!$N$2:'Switches'!$N$1000),"")</f>
        <v/>
      </c>
      <c r="Z219">
        <v>-4.4999999999999998E-2</v>
      </c>
      <c r="AA219">
        <v>0</v>
      </c>
      <c r="AB219">
        <v>7.0000000000000007E-2</v>
      </c>
      <c r="AC219">
        <v>2</v>
      </c>
      <c r="AD219">
        <v>2</v>
      </c>
      <c r="AE219">
        <v>0</v>
      </c>
    </row>
    <row r="220" spans="1:31" x14ac:dyDescent="0.25">
      <c r="A220" s="1" t="s">
        <v>474</v>
      </c>
      <c r="B220" s="1" t="s">
        <v>475</v>
      </c>
      <c r="C220" t="str">
        <f t="shared" si="84"/>
        <v>3W Diffuse</v>
      </c>
      <c r="D220" t="str">
        <f t="shared" si="85"/>
        <v>3W Diffuse</v>
      </c>
      <c r="E220" t="str">
        <f t="shared" si="86"/>
        <v>3W</v>
      </c>
      <c r="F220" t="str">
        <f t="shared" si="75"/>
        <v>3W</v>
      </c>
      <c r="G220" t="str">
        <f t="shared" si="81"/>
        <v>3W</v>
      </c>
      <c r="H220" t="str">
        <f t="shared" si="82"/>
        <v>3W</v>
      </c>
      <c r="I220" t="str">
        <f t="shared" si="80"/>
        <v>3Вт</v>
      </c>
      <c r="J220" t="str">
        <f t="shared" si="89"/>
        <v>3</v>
      </c>
      <c r="K220" t="str">
        <f t="shared" si="91"/>
        <v>3</v>
      </c>
      <c r="L220" t="str">
        <f t="shared" si="87"/>
        <v>P865698</v>
      </c>
      <c r="M220" t="str">
        <f>LOOKUP(,-SEARCH(" "&amp;Switches!$A$2:'Switches'!$A$1000&amp;" "," "&amp;TRIM(B220)&amp;" "),Switches!$A$2:'Switches'!$A$1000)</f>
        <v>Stralis 45</v>
      </c>
      <c r="N220" t="str">
        <f>IFERROR(LOOKUP(,-SEARCH(" "&amp;Switches!$B$2:'Switches'!$B$1000&amp;" "," "&amp;C220&amp;" "),Switches!$B$2:'Switches'!$B$1000), "")</f>
        <v/>
      </c>
      <c r="O220" t="str">
        <f>LOOKUP(,-SEARCH(" "&amp;Switches!$C$2:'Switches'!$C$1000&amp;" "," "&amp;TRIM(B220)&amp;" "),Switches!$C$2:'Switches'!$C$1000)</f>
        <v>Diffuse</v>
      </c>
      <c r="P220" t="str">
        <f t="shared" si="88"/>
        <v>Diffuse.ies</v>
      </c>
      <c r="Q220" t="s">
        <v>726</v>
      </c>
      <c r="R220">
        <v>1</v>
      </c>
      <c r="S220" s="7" t="str">
        <f t="shared" si="90"/>
        <v>3</v>
      </c>
      <c r="T220">
        <v>300</v>
      </c>
      <c r="U220">
        <f t="shared" si="83"/>
        <v>300</v>
      </c>
      <c r="V220" t="str">
        <f>IF(ISTEXT(LOOKUP(,-SEARCH(" "&amp;Switches!$K$2:'Switches'!$K$60&amp;" "," "&amp;D220&amp;" "),Switches!$K$2:'Switches'!$K$60)), LOOKUP(,-SEARCH(" "&amp;Switches!$K$2:'Switches'!$K$60&amp;" "," "&amp;D220&amp;" "),Switches!$K$2:'Switches'!$K$60),"")</f>
        <v/>
      </c>
      <c r="W220" t="str">
        <f>IFERROR(LOOKUP(,-SEARCH(" "&amp;Switches!$L$2:'Switches'!$L$1000&amp;" "," "&amp;F220&amp;" "),Switches!$L$2:'Switches'!$L$1000),"")</f>
        <v/>
      </c>
      <c r="X220" t="str">
        <f>IFERROR(LOOKUP(,-SEARCH(" "&amp;Switches!$M$2:'Switches'!$M$1000&amp;" "," "&amp;M220&amp;" "),Switches!$M$2:'Switches'!$M$1000),"")</f>
        <v/>
      </c>
      <c r="Y220" t="str">
        <f>IFERROR(LOOKUP(,-SEARCH(" "&amp;Switches!$N$2:'Switches'!$N$1000&amp;" "," "&amp;D220&amp;" "),Switches!$N$2:'Switches'!$N$1000),"")</f>
        <v/>
      </c>
      <c r="Z220">
        <v>-4.4999999999999998E-2</v>
      </c>
      <c r="AA220">
        <v>0</v>
      </c>
      <c r="AB220">
        <v>7.0000000000000007E-2</v>
      </c>
      <c r="AC220">
        <v>2</v>
      </c>
      <c r="AD220">
        <v>2</v>
      </c>
      <c r="AE220">
        <v>0</v>
      </c>
    </row>
    <row r="221" spans="1:31" x14ac:dyDescent="0.25">
      <c r="A221" s="1" t="s">
        <v>449</v>
      </c>
      <c r="B221" s="1" t="s">
        <v>450</v>
      </c>
      <c r="C221" t="str">
        <f t="shared" si="84"/>
        <v>7W AC-DC Spot</v>
      </c>
      <c r="D221" t="str">
        <f t="shared" si="85"/>
        <v>7W AC-DC Spot</v>
      </c>
      <c r="E221" t="str">
        <f t="shared" si="86"/>
        <v>7W AC-DC</v>
      </c>
      <c r="F221" t="str">
        <f t="shared" si="75"/>
        <v>7W</v>
      </c>
      <c r="G221" t="str">
        <f t="shared" si="81"/>
        <v>7W</v>
      </c>
      <c r="H221" t="str">
        <f t="shared" si="82"/>
        <v>7W</v>
      </c>
      <c r="I221" t="str">
        <f t="shared" ref="I221:I260" si="92">IFERROR(REPLACE(H221,SEARCH("W",H221),1,"Вт"), H221)</f>
        <v>7Вт</v>
      </c>
      <c r="J221" t="str">
        <f t="shared" si="89"/>
        <v>7</v>
      </c>
      <c r="K221" t="str">
        <f t="shared" si="91"/>
        <v>7</v>
      </c>
      <c r="L221" t="str">
        <f t="shared" si="87"/>
        <v>P865443</v>
      </c>
      <c r="M221" t="str">
        <f>LOOKUP(,-SEARCH(" "&amp;Switches!$A$2:'Switches'!$A$1000&amp;" "," "&amp;TRIM(B221)&amp;" "),Switches!$A$2:'Switches'!$A$1000)</f>
        <v>Stralis 70</v>
      </c>
      <c r="N221" t="str">
        <f>IFERROR(LOOKUP(,-SEARCH(" "&amp;Switches!$B$2:'Switches'!$B$1000&amp;" "," "&amp;C221&amp;" "),Switches!$B$2:'Switches'!$B$1000), "")</f>
        <v/>
      </c>
      <c r="O221" t="str">
        <f>LOOKUP(,-SEARCH(" "&amp;Switches!$C$2:'Switches'!$C$1000&amp;" "," "&amp;TRIM(B221)&amp;" "),Switches!$C$2:'Switches'!$C$1000)</f>
        <v>Spot</v>
      </c>
      <c r="P221" t="str">
        <f t="shared" si="88"/>
        <v>Spot.ies</v>
      </c>
      <c r="Q221" t="s">
        <v>726</v>
      </c>
      <c r="R221">
        <v>3</v>
      </c>
      <c r="S221" s="7" t="str">
        <f t="shared" si="90"/>
        <v>7</v>
      </c>
      <c r="T221">
        <v>217</v>
      </c>
      <c r="U221">
        <f t="shared" si="83"/>
        <v>651</v>
      </c>
      <c r="V221" t="str">
        <f>IF(ISTEXT(LOOKUP(,-SEARCH(" "&amp;Switches!$K$2:'Switches'!$K$60&amp;" "," "&amp;D221&amp;" "),Switches!$K$2:'Switches'!$K$60)), LOOKUP(,-SEARCH(" "&amp;Switches!$K$2:'Switches'!$K$60&amp;" "," "&amp;D221&amp;" "),Switches!$K$2:'Switches'!$K$60),"")</f>
        <v>AC-DC</v>
      </c>
      <c r="W221" t="str">
        <f>IFERROR(LOOKUP(,-SEARCH(" "&amp;Switches!$L$2:'Switches'!$L$1000&amp;" "," "&amp;F221&amp;" "),Switches!$L$2:'Switches'!$L$1000),"")</f>
        <v/>
      </c>
      <c r="X221" t="str">
        <f>IFERROR(LOOKUP(,-SEARCH(" "&amp;Switches!$M$2:'Switches'!$M$1000&amp;" "," "&amp;M221&amp;" "),Switches!$M$2:'Switches'!$M$1000),"")</f>
        <v/>
      </c>
      <c r="Y221" t="str">
        <f>IFERROR(LOOKUP(,-SEARCH(" "&amp;Switches!$N$2:'Switches'!$N$1000&amp;" "," "&amp;D221&amp;" "),Switches!$N$2:'Switches'!$N$1000),"")</f>
        <v/>
      </c>
      <c r="Z221">
        <v>-7.0000000000000007E-2</v>
      </c>
      <c r="AA221">
        <v>0</v>
      </c>
      <c r="AB221">
        <v>7.0000000000000007E-2</v>
      </c>
      <c r="AC221">
        <v>2</v>
      </c>
      <c r="AD221">
        <v>2</v>
      </c>
      <c r="AE221">
        <v>0</v>
      </c>
    </row>
    <row r="222" spans="1:31" x14ac:dyDescent="0.25">
      <c r="A222" s="1" t="s">
        <v>451</v>
      </c>
      <c r="B222" s="1" t="s">
        <v>452</v>
      </c>
      <c r="C222" t="str">
        <f t="shared" si="84"/>
        <v>7W AC-DC Medium</v>
      </c>
      <c r="D222" t="str">
        <f t="shared" si="85"/>
        <v>7W AC-DC Medium</v>
      </c>
      <c r="E222" t="str">
        <f t="shared" si="86"/>
        <v>7W AC-DC</v>
      </c>
      <c r="F222" t="str">
        <f t="shared" si="75"/>
        <v>7W</v>
      </c>
      <c r="G222" t="str">
        <f t="shared" si="81"/>
        <v>7W</v>
      </c>
      <c r="H222" t="str">
        <f t="shared" si="82"/>
        <v>7W</v>
      </c>
      <c r="I222" t="str">
        <f t="shared" si="92"/>
        <v>7Вт</v>
      </c>
      <c r="J222" t="str">
        <f t="shared" si="89"/>
        <v>7</v>
      </c>
      <c r="K222" t="str">
        <f t="shared" si="91"/>
        <v>7</v>
      </c>
      <c r="L222" t="str">
        <f t="shared" si="87"/>
        <v>P865444</v>
      </c>
      <c r="M222" t="str">
        <f>LOOKUP(,-SEARCH(" "&amp;Switches!$A$2:'Switches'!$A$1000&amp;" "," "&amp;TRIM(B222)&amp;" "),Switches!$A$2:'Switches'!$A$1000)</f>
        <v>Stralis 70</v>
      </c>
      <c r="N222" t="str">
        <f>IFERROR(LOOKUP(,-SEARCH(" "&amp;Switches!$B$2:'Switches'!$B$1000&amp;" "," "&amp;C222&amp;" "),Switches!$B$2:'Switches'!$B$1000), "")</f>
        <v/>
      </c>
      <c r="O222" t="str">
        <f>LOOKUP(,-SEARCH(" "&amp;Switches!$C$2:'Switches'!$C$1000&amp;" "," "&amp;TRIM(B222)&amp;" "),Switches!$C$2:'Switches'!$C$1000)</f>
        <v>Medium</v>
      </c>
      <c r="P222" t="str">
        <f t="shared" si="88"/>
        <v>Medium.ies</v>
      </c>
      <c r="Q222" t="s">
        <v>726</v>
      </c>
      <c r="R222">
        <v>3</v>
      </c>
      <c r="S222" s="7" t="str">
        <f t="shared" si="90"/>
        <v>7</v>
      </c>
      <c r="T222">
        <v>217</v>
      </c>
      <c r="U222">
        <f t="shared" si="83"/>
        <v>651</v>
      </c>
      <c r="V222" t="str">
        <f>IF(ISTEXT(LOOKUP(,-SEARCH(" "&amp;Switches!$K$2:'Switches'!$K$60&amp;" "," "&amp;D222&amp;" "),Switches!$K$2:'Switches'!$K$60)), LOOKUP(,-SEARCH(" "&amp;Switches!$K$2:'Switches'!$K$60&amp;" "," "&amp;D222&amp;" "),Switches!$K$2:'Switches'!$K$60),"")</f>
        <v>AC-DC</v>
      </c>
      <c r="W222" t="str">
        <f>IFERROR(LOOKUP(,-SEARCH(" "&amp;Switches!$L$2:'Switches'!$L$1000&amp;" "," "&amp;F222&amp;" "),Switches!$L$2:'Switches'!$L$1000),"")</f>
        <v/>
      </c>
      <c r="X222" t="str">
        <f>IFERROR(LOOKUP(,-SEARCH(" "&amp;Switches!$M$2:'Switches'!$M$1000&amp;" "," "&amp;M222&amp;" "),Switches!$M$2:'Switches'!$M$1000),"")</f>
        <v/>
      </c>
      <c r="Y222" t="str">
        <f>IFERROR(LOOKUP(,-SEARCH(" "&amp;Switches!$N$2:'Switches'!$N$1000&amp;" "," "&amp;D222&amp;" "),Switches!$N$2:'Switches'!$N$1000),"")</f>
        <v/>
      </c>
      <c r="Z222">
        <v>-7.0000000000000007E-2</v>
      </c>
      <c r="AA222">
        <v>0</v>
      </c>
      <c r="AB222">
        <v>7.0000000000000007E-2</v>
      </c>
      <c r="AC222">
        <v>2</v>
      </c>
      <c r="AD222">
        <v>2</v>
      </c>
      <c r="AE222">
        <v>0</v>
      </c>
    </row>
    <row r="223" spans="1:31" x14ac:dyDescent="0.25">
      <c r="A223" s="1" t="s">
        <v>453</v>
      </c>
      <c r="B223" s="1" t="s">
        <v>454</v>
      </c>
      <c r="C223" t="str">
        <f t="shared" si="84"/>
        <v>7W AC-DC Flood</v>
      </c>
      <c r="D223" t="str">
        <f t="shared" si="85"/>
        <v>7W AC-DC Flood</v>
      </c>
      <c r="E223" t="str">
        <f t="shared" si="86"/>
        <v>7W AC-DC</v>
      </c>
      <c r="F223" t="str">
        <f t="shared" si="75"/>
        <v>7W</v>
      </c>
      <c r="G223" t="str">
        <f t="shared" si="81"/>
        <v>7W</v>
      </c>
      <c r="H223" t="str">
        <f t="shared" si="82"/>
        <v>7W</v>
      </c>
      <c r="I223" t="str">
        <f t="shared" si="92"/>
        <v>7Вт</v>
      </c>
      <c r="J223" t="str">
        <f t="shared" si="89"/>
        <v>7</v>
      </c>
      <c r="K223" t="str">
        <f t="shared" si="91"/>
        <v>7</v>
      </c>
      <c r="L223" t="str">
        <f t="shared" si="87"/>
        <v>P865445</v>
      </c>
      <c r="M223" t="str">
        <f>LOOKUP(,-SEARCH(" "&amp;Switches!$A$2:'Switches'!$A$1000&amp;" "," "&amp;TRIM(B223)&amp;" "),Switches!$A$2:'Switches'!$A$1000)</f>
        <v>Stralis 70</v>
      </c>
      <c r="N223" t="str">
        <f>IFERROR(LOOKUP(,-SEARCH(" "&amp;Switches!$B$2:'Switches'!$B$1000&amp;" "," "&amp;C223&amp;" "),Switches!$B$2:'Switches'!$B$1000), "")</f>
        <v/>
      </c>
      <c r="O223" t="str">
        <f>LOOKUP(,-SEARCH(" "&amp;Switches!$C$2:'Switches'!$C$1000&amp;" "," "&amp;TRIM(B223)&amp;" "),Switches!$C$2:'Switches'!$C$1000)</f>
        <v>Flood</v>
      </c>
      <c r="P223" t="str">
        <f t="shared" si="88"/>
        <v>Flood.ies</v>
      </c>
      <c r="Q223" t="s">
        <v>726</v>
      </c>
      <c r="R223">
        <v>3</v>
      </c>
      <c r="S223" s="7" t="str">
        <f t="shared" si="90"/>
        <v>7</v>
      </c>
      <c r="T223">
        <v>217</v>
      </c>
      <c r="U223">
        <f t="shared" si="83"/>
        <v>651</v>
      </c>
      <c r="V223" t="str">
        <f>IF(ISTEXT(LOOKUP(,-SEARCH(" "&amp;Switches!$K$2:'Switches'!$K$60&amp;" "," "&amp;D223&amp;" "),Switches!$K$2:'Switches'!$K$60)), LOOKUP(,-SEARCH(" "&amp;Switches!$K$2:'Switches'!$K$60&amp;" "," "&amp;D223&amp;" "),Switches!$K$2:'Switches'!$K$60),"")</f>
        <v>AC-DC</v>
      </c>
      <c r="W223" t="str">
        <f>IFERROR(LOOKUP(,-SEARCH(" "&amp;Switches!$L$2:'Switches'!$L$1000&amp;" "," "&amp;F223&amp;" "),Switches!$L$2:'Switches'!$L$1000),"")</f>
        <v/>
      </c>
      <c r="X223" t="str">
        <f>IFERROR(LOOKUP(,-SEARCH(" "&amp;Switches!$M$2:'Switches'!$M$1000&amp;" "," "&amp;M223&amp;" "),Switches!$M$2:'Switches'!$M$1000),"")</f>
        <v/>
      </c>
      <c r="Y223" t="str">
        <f>IFERROR(LOOKUP(,-SEARCH(" "&amp;Switches!$N$2:'Switches'!$N$1000&amp;" "," "&amp;D223&amp;" "),Switches!$N$2:'Switches'!$N$1000),"")</f>
        <v/>
      </c>
      <c r="Z223">
        <v>-7.0000000000000007E-2</v>
      </c>
      <c r="AA223">
        <v>0</v>
      </c>
      <c r="AB223">
        <v>7.0000000000000007E-2</v>
      </c>
      <c r="AC223">
        <v>2</v>
      </c>
      <c r="AD223">
        <v>2</v>
      </c>
      <c r="AE223">
        <v>0</v>
      </c>
    </row>
    <row r="224" spans="1:31" x14ac:dyDescent="0.25">
      <c r="A224" s="1" t="s">
        <v>455</v>
      </c>
      <c r="B224" s="1" t="s">
        <v>456</v>
      </c>
      <c r="C224" t="str">
        <f t="shared" si="84"/>
        <v>7W AC-DC Elliptical</v>
      </c>
      <c r="D224" t="str">
        <f t="shared" si="85"/>
        <v>7W AC-DC Elliptical</v>
      </c>
      <c r="E224" t="str">
        <f t="shared" si="86"/>
        <v>7W AC-DC</v>
      </c>
      <c r="F224" t="str">
        <f t="shared" si="75"/>
        <v>7W</v>
      </c>
      <c r="G224" t="str">
        <f t="shared" si="81"/>
        <v>7W</v>
      </c>
      <c r="H224" t="str">
        <f t="shared" si="82"/>
        <v>7W</v>
      </c>
      <c r="I224" t="str">
        <f t="shared" si="92"/>
        <v>7Вт</v>
      </c>
      <c r="J224" t="str">
        <f t="shared" si="89"/>
        <v>7</v>
      </c>
      <c r="K224" t="str">
        <f t="shared" si="91"/>
        <v>7</v>
      </c>
      <c r="L224" t="str">
        <f t="shared" si="87"/>
        <v>P865446</v>
      </c>
      <c r="M224" t="str">
        <f>LOOKUP(,-SEARCH(" "&amp;Switches!$A$2:'Switches'!$A$1000&amp;" "," "&amp;TRIM(B224)&amp;" "),Switches!$A$2:'Switches'!$A$1000)</f>
        <v>Stralis 70</v>
      </c>
      <c r="N224" t="str">
        <f>IFERROR(LOOKUP(,-SEARCH(" "&amp;Switches!$B$2:'Switches'!$B$1000&amp;" "," "&amp;C224&amp;" "),Switches!$B$2:'Switches'!$B$1000), "")</f>
        <v/>
      </c>
      <c r="O224" t="str">
        <f>LOOKUP(,-SEARCH(" "&amp;Switches!$C$2:'Switches'!$C$1000&amp;" "," "&amp;TRIM(B224)&amp;" "),Switches!$C$2:'Switches'!$C$1000)</f>
        <v>Elliptical</v>
      </c>
      <c r="P224" t="str">
        <f t="shared" si="88"/>
        <v>Elliptical.ies</v>
      </c>
      <c r="Q224" t="s">
        <v>726</v>
      </c>
      <c r="R224">
        <v>3</v>
      </c>
      <c r="S224" s="7" t="str">
        <f t="shared" si="90"/>
        <v>7</v>
      </c>
      <c r="T224">
        <v>217</v>
      </c>
      <c r="U224">
        <f t="shared" si="83"/>
        <v>651</v>
      </c>
      <c r="V224" t="str">
        <f>IF(ISTEXT(LOOKUP(,-SEARCH(" "&amp;Switches!$K$2:'Switches'!$K$60&amp;" "," "&amp;D224&amp;" "),Switches!$K$2:'Switches'!$K$60)), LOOKUP(,-SEARCH(" "&amp;Switches!$K$2:'Switches'!$K$60&amp;" "," "&amp;D224&amp;" "),Switches!$K$2:'Switches'!$K$60),"")</f>
        <v>AC-DC</v>
      </c>
      <c r="W224" t="str">
        <f>IFERROR(LOOKUP(,-SEARCH(" "&amp;Switches!$L$2:'Switches'!$L$1000&amp;" "," "&amp;F224&amp;" "),Switches!$L$2:'Switches'!$L$1000),"")</f>
        <v/>
      </c>
      <c r="X224" t="str">
        <f>IFERROR(LOOKUP(,-SEARCH(" "&amp;Switches!$M$2:'Switches'!$M$1000&amp;" "," "&amp;M224&amp;" "),Switches!$M$2:'Switches'!$M$1000),"")</f>
        <v/>
      </c>
      <c r="Y224" t="str">
        <f>IFERROR(LOOKUP(,-SEARCH(" "&amp;Switches!$N$2:'Switches'!$N$1000&amp;" "," "&amp;D224&amp;" "),Switches!$N$2:'Switches'!$N$1000),"")</f>
        <v/>
      </c>
      <c r="Z224">
        <v>-7.0000000000000007E-2</v>
      </c>
      <c r="AA224">
        <v>0</v>
      </c>
      <c r="AB224">
        <v>7.0000000000000007E-2</v>
      </c>
      <c r="AC224">
        <v>2</v>
      </c>
      <c r="AD224">
        <v>2</v>
      </c>
      <c r="AE224">
        <v>0</v>
      </c>
    </row>
    <row r="225" spans="1:31" x14ac:dyDescent="0.25">
      <c r="A225" s="1" t="s">
        <v>457</v>
      </c>
      <c r="B225" s="1" t="s">
        <v>458</v>
      </c>
      <c r="C225" t="str">
        <f t="shared" si="84"/>
        <v>7W AC-DC Diffuse</v>
      </c>
      <c r="D225" t="str">
        <f t="shared" si="85"/>
        <v>7W AC-DC Diffuse</v>
      </c>
      <c r="E225" t="str">
        <f t="shared" si="86"/>
        <v>7W AC-DC</v>
      </c>
      <c r="F225" t="str">
        <f t="shared" si="75"/>
        <v>7W</v>
      </c>
      <c r="G225" t="str">
        <f t="shared" si="81"/>
        <v>7W</v>
      </c>
      <c r="H225" t="str">
        <f t="shared" si="82"/>
        <v>7W</v>
      </c>
      <c r="I225" t="str">
        <f t="shared" si="92"/>
        <v>7Вт</v>
      </c>
      <c r="J225" t="str">
        <f t="shared" si="89"/>
        <v>7</v>
      </c>
      <c r="K225" t="str">
        <f t="shared" si="91"/>
        <v>7</v>
      </c>
      <c r="L225" t="str">
        <f t="shared" si="87"/>
        <v>P865700</v>
      </c>
      <c r="M225" t="str">
        <f>LOOKUP(,-SEARCH(" "&amp;Switches!$A$2:'Switches'!$A$1000&amp;" "," "&amp;TRIM(B225)&amp;" "),Switches!$A$2:'Switches'!$A$1000)</f>
        <v>Stralis 70</v>
      </c>
      <c r="N225" t="str">
        <f>IFERROR(LOOKUP(,-SEARCH(" "&amp;Switches!$B$2:'Switches'!$B$1000&amp;" "," "&amp;C225&amp;" "),Switches!$B$2:'Switches'!$B$1000), "")</f>
        <v/>
      </c>
      <c r="O225" t="str">
        <f>LOOKUP(,-SEARCH(" "&amp;Switches!$C$2:'Switches'!$C$1000&amp;" "," "&amp;TRIM(B225)&amp;" "),Switches!$C$2:'Switches'!$C$1000)</f>
        <v>Diffuse</v>
      </c>
      <c r="P225" t="str">
        <f t="shared" si="88"/>
        <v>Diffuse.ies</v>
      </c>
      <c r="Q225" t="s">
        <v>726</v>
      </c>
      <c r="R225">
        <v>3</v>
      </c>
      <c r="S225" s="7" t="str">
        <f t="shared" si="90"/>
        <v>7</v>
      </c>
      <c r="T225">
        <v>217</v>
      </c>
      <c r="U225">
        <f t="shared" si="83"/>
        <v>651</v>
      </c>
      <c r="V225" t="str">
        <f>IF(ISTEXT(LOOKUP(,-SEARCH(" "&amp;Switches!$K$2:'Switches'!$K$60&amp;" "," "&amp;D225&amp;" "),Switches!$K$2:'Switches'!$K$60)), LOOKUP(,-SEARCH(" "&amp;Switches!$K$2:'Switches'!$K$60&amp;" "," "&amp;D225&amp;" "),Switches!$K$2:'Switches'!$K$60),"")</f>
        <v>AC-DC</v>
      </c>
      <c r="W225" t="str">
        <f>IFERROR(LOOKUP(,-SEARCH(" "&amp;Switches!$L$2:'Switches'!$L$1000&amp;" "," "&amp;F225&amp;" "),Switches!$L$2:'Switches'!$L$1000),"")</f>
        <v/>
      </c>
      <c r="X225" t="str">
        <f>IFERROR(LOOKUP(,-SEARCH(" "&amp;Switches!$M$2:'Switches'!$M$1000&amp;" "," "&amp;M225&amp;" "),Switches!$M$2:'Switches'!$M$1000),"")</f>
        <v/>
      </c>
      <c r="Y225" t="str">
        <f>IFERROR(LOOKUP(,-SEARCH(" "&amp;Switches!$N$2:'Switches'!$N$1000&amp;" "," "&amp;D225&amp;" "),Switches!$N$2:'Switches'!$N$1000),"")</f>
        <v/>
      </c>
      <c r="Z225">
        <v>-7.0000000000000007E-2</v>
      </c>
      <c r="AA225">
        <v>0</v>
      </c>
      <c r="AB225">
        <v>7.0000000000000007E-2</v>
      </c>
      <c r="AC225">
        <v>2</v>
      </c>
      <c r="AD225">
        <v>2</v>
      </c>
      <c r="AE225">
        <v>0</v>
      </c>
    </row>
    <row r="226" spans="1:31" x14ac:dyDescent="0.25">
      <c r="A226" s="1" t="s">
        <v>459</v>
      </c>
      <c r="B226" s="1" t="s">
        <v>460</v>
      </c>
      <c r="C226" t="str">
        <f t="shared" si="84"/>
        <v>14W Spot</v>
      </c>
      <c r="D226" t="str">
        <f t="shared" si="85"/>
        <v>14W Spot</v>
      </c>
      <c r="E226" t="str">
        <f t="shared" si="86"/>
        <v>14W</v>
      </c>
      <c r="F226" t="str">
        <f t="shared" si="75"/>
        <v>14W</v>
      </c>
      <c r="G226" t="str">
        <f t="shared" si="81"/>
        <v>14W</v>
      </c>
      <c r="H226" t="str">
        <f t="shared" si="82"/>
        <v>14W</v>
      </c>
      <c r="I226" t="str">
        <f t="shared" si="92"/>
        <v>14Вт</v>
      </c>
      <c r="J226" t="str">
        <f t="shared" si="89"/>
        <v>14</v>
      </c>
      <c r="K226" t="str">
        <f t="shared" si="91"/>
        <v>14</v>
      </c>
      <c r="L226" t="str">
        <f t="shared" si="87"/>
        <v>P865455</v>
      </c>
      <c r="M226" t="str">
        <f>LOOKUP(,-SEARCH(" "&amp;Switches!$A$2:'Switches'!$A$1000&amp;" "," "&amp;TRIM(B226)&amp;" "),Switches!$A$2:'Switches'!$A$1000)</f>
        <v>Stralis 70 RGBW</v>
      </c>
      <c r="N226" t="str">
        <f>IFERROR(LOOKUP(,-SEARCH(" "&amp;Switches!$B$2:'Switches'!$B$1000&amp;" "," "&amp;C226&amp;" "),Switches!$B$2:'Switches'!$B$1000), "")</f>
        <v/>
      </c>
      <c r="O226" t="str">
        <f>LOOKUP(,-SEARCH(" "&amp;Switches!$C$2:'Switches'!$C$1000&amp;" "," "&amp;TRIM(B226)&amp;" "),Switches!$C$2:'Switches'!$C$1000)</f>
        <v>Spot</v>
      </c>
      <c r="P226" t="str">
        <f t="shared" si="88"/>
        <v>RGBW-Spot-red.ies</v>
      </c>
      <c r="Q226" t="s">
        <v>297</v>
      </c>
      <c r="R226">
        <v>1</v>
      </c>
      <c r="S226" s="7" t="str">
        <f t="shared" si="90"/>
        <v>14</v>
      </c>
      <c r="T226">
        <v>150</v>
      </c>
      <c r="U226">
        <f t="shared" si="83"/>
        <v>150</v>
      </c>
      <c r="V226" t="str">
        <f>IF(ISTEXT(LOOKUP(,-SEARCH(" "&amp;Switches!$K$2:'Switches'!$K$60&amp;" "," "&amp;D226&amp;" "),Switches!$K$2:'Switches'!$K$60)), LOOKUP(,-SEARCH(" "&amp;Switches!$K$2:'Switches'!$K$60&amp;" "," "&amp;D226&amp;" "),Switches!$K$2:'Switches'!$K$60),"")</f>
        <v/>
      </c>
      <c r="W226" t="str">
        <f>IFERROR(LOOKUP(,-SEARCH(" "&amp;Switches!$L$2:'Switches'!$L$1000&amp;" "," "&amp;F226&amp;" "),Switches!$L$2:'Switches'!$L$1000),"")</f>
        <v/>
      </c>
      <c r="X226" t="str">
        <f>IFERROR(LOOKUP(,-SEARCH(" "&amp;Switches!$M$2:'Switches'!$M$1000&amp;" "," "&amp;M226&amp;" "),Switches!$M$2:'Switches'!$M$1000),"")</f>
        <v>RGBW</v>
      </c>
      <c r="Y226" t="str">
        <f>IFERROR(LOOKUP(,-SEARCH(" "&amp;Switches!$N$2:'Switches'!$N$1000&amp;" "," "&amp;D226&amp;" "),Switches!$N$2:'Switches'!$N$1000),"")</f>
        <v/>
      </c>
      <c r="Z226">
        <v>-7.0000000000000007E-2</v>
      </c>
      <c r="AA226">
        <v>0</v>
      </c>
      <c r="AB226">
        <v>7.0000000000000007E-2</v>
      </c>
      <c r="AC226">
        <v>2</v>
      </c>
      <c r="AD226">
        <v>2</v>
      </c>
      <c r="AE226">
        <v>0</v>
      </c>
    </row>
    <row r="227" spans="1:31" x14ac:dyDescent="0.25">
      <c r="A227" s="1" t="s">
        <v>461</v>
      </c>
      <c r="B227" s="1" t="s">
        <v>654</v>
      </c>
      <c r="C227" t="str">
        <f t="shared" si="84"/>
        <v>14W Medium</v>
      </c>
      <c r="D227" t="str">
        <f t="shared" si="85"/>
        <v>14W Medium</v>
      </c>
      <c r="E227" t="str">
        <f t="shared" si="86"/>
        <v>14W</v>
      </c>
      <c r="F227" t="str">
        <f t="shared" si="75"/>
        <v>14W</v>
      </c>
      <c r="G227" t="str">
        <f t="shared" si="81"/>
        <v>14W</v>
      </c>
      <c r="H227" t="str">
        <f t="shared" si="82"/>
        <v>14W</v>
      </c>
      <c r="I227" t="str">
        <f t="shared" si="92"/>
        <v>14Вт</v>
      </c>
      <c r="J227" t="str">
        <f t="shared" si="89"/>
        <v>14</v>
      </c>
      <c r="K227" t="str">
        <f t="shared" si="91"/>
        <v>14</v>
      </c>
      <c r="L227" t="str">
        <f t="shared" si="87"/>
        <v>P865456</v>
      </c>
      <c r="M227" t="str">
        <f>LOOKUP(,-SEARCH(" "&amp;Switches!$A$2:'Switches'!$A$1000&amp;" "," "&amp;TRIM(B227)&amp;" "),Switches!$A$2:'Switches'!$A$1000)</f>
        <v>Stralis 70 RGBW</v>
      </c>
      <c r="N227" t="str">
        <f>IFERROR(LOOKUP(,-SEARCH(" "&amp;Switches!$B$2:'Switches'!$B$1000&amp;" "," "&amp;C227&amp;" "),Switches!$B$2:'Switches'!$B$1000), "")</f>
        <v/>
      </c>
      <c r="O227" t="str">
        <f>LOOKUP(,-SEARCH(" "&amp;Switches!$C$2:'Switches'!$C$1000&amp;" "," "&amp;TRIM(B227)&amp;" "),Switches!$C$2:'Switches'!$C$1000)</f>
        <v>Medium</v>
      </c>
      <c r="P227" t="str">
        <f t="shared" si="88"/>
        <v>RGBW-Medium-red.ies</v>
      </c>
      <c r="Q227" t="s">
        <v>297</v>
      </c>
      <c r="R227">
        <v>1</v>
      </c>
      <c r="S227" s="7" t="str">
        <f t="shared" si="90"/>
        <v>14</v>
      </c>
      <c r="T227">
        <v>150</v>
      </c>
      <c r="U227">
        <f t="shared" si="83"/>
        <v>150</v>
      </c>
      <c r="V227" t="str">
        <f>IF(ISTEXT(LOOKUP(,-SEARCH(" "&amp;Switches!$K$2:'Switches'!$K$60&amp;" "," "&amp;D227&amp;" "),Switches!$K$2:'Switches'!$K$60)), LOOKUP(,-SEARCH(" "&amp;Switches!$K$2:'Switches'!$K$60&amp;" "," "&amp;D227&amp;" "),Switches!$K$2:'Switches'!$K$60),"")</f>
        <v/>
      </c>
      <c r="W227" t="str">
        <f>IFERROR(LOOKUP(,-SEARCH(" "&amp;Switches!$L$2:'Switches'!$L$1000&amp;" "," "&amp;F227&amp;" "),Switches!$L$2:'Switches'!$L$1000),"")</f>
        <v/>
      </c>
      <c r="X227" t="str">
        <f>IFERROR(LOOKUP(,-SEARCH(" "&amp;Switches!$M$2:'Switches'!$M$1000&amp;" "," "&amp;M227&amp;" "),Switches!$M$2:'Switches'!$M$1000),"")</f>
        <v>RGBW</v>
      </c>
      <c r="Y227" t="str">
        <f>IFERROR(LOOKUP(,-SEARCH(" "&amp;Switches!$N$2:'Switches'!$N$1000&amp;" "," "&amp;D227&amp;" "),Switches!$N$2:'Switches'!$N$1000),"")</f>
        <v/>
      </c>
      <c r="Z227">
        <v>-7.0000000000000007E-2</v>
      </c>
      <c r="AA227">
        <v>0</v>
      </c>
      <c r="AB227">
        <v>7.0000000000000007E-2</v>
      </c>
      <c r="AC227">
        <v>2</v>
      </c>
      <c r="AD227">
        <v>2</v>
      </c>
      <c r="AE227">
        <v>0</v>
      </c>
    </row>
    <row r="228" spans="1:31" x14ac:dyDescent="0.25">
      <c r="A228" s="1" t="s">
        <v>462</v>
      </c>
      <c r="B228" s="1" t="s">
        <v>463</v>
      </c>
      <c r="C228" t="str">
        <f t="shared" si="84"/>
        <v>14W Flood</v>
      </c>
      <c r="D228" t="str">
        <f t="shared" si="85"/>
        <v>14W Flood</v>
      </c>
      <c r="E228" t="str">
        <f t="shared" si="86"/>
        <v>14W</v>
      </c>
      <c r="F228" t="str">
        <f t="shared" si="75"/>
        <v>14W</v>
      </c>
      <c r="G228" t="str">
        <f t="shared" si="81"/>
        <v>14W</v>
      </c>
      <c r="H228" t="str">
        <f t="shared" si="82"/>
        <v>14W</v>
      </c>
      <c r="I228" t="str">
        <f t="shared" si="92"/>
        <v>14Вт</v>
      </c>
      <c r="J228" t="str">
        <f t="shared" si="89"/>
        <v>14</v>
      </c>
      <c r="K228" t="str">
        <f t="shared" si="91"/>
        <v>14</v>
      </c>
      <c r="L228" t="str">
        <f t="shared" si="87"/>
        <v>P865457</v>
      </c>
      <c r="M228" t="str">
        <f>LOOKUP(,-SEARCH(" "&amp;Switches!$A$2:'Switches'!$A$1000&amp;" "," "&amp;TRIM(B228)&amp;" "),Switches!$A$2:'Switches'!$A$1000)</f>
        <v>Stralis 70 RGBW</v>
      </c>
      <c r="N228" t="str">
        <f>IFERROR(LOOKUP(,-SEARCH(" "&amp;Switches!$B$2:'Switches'!$B$1000&amp;" "," "&amp;C228&amp;" "),Switches!$B$2:'Switches'!$B$1000), "")</f>
        <v/>
      </c>
      <c r="O228" t="str">
        <f>LOOKUP(,-SEARCH(" "&amp;Switches!$C$2:'Switches'!$C$1000&amp;" "," "&amp;TRIM(B228)&amp;" "),Switches!$C$2:'Switches'!$C$1000)</f>
        <v>Flood</v>
      </c>
      <c r="P228" t="str">
        <f t="shared" si="88"/>
        <v>RGBW-Flood-red.ies</v>
      </c>
      <c r="Q228" t="s">
        <v>297</v>
      </c>
      <c r="R228">
        <v>1</v>
      </c>
      <c r="S228" s="7" t="str">
        <f t="shared" si="90"/>
        <v>14</v>
      </c>
      <c r="T228">
        <v>150</v>
      </c>
      <c r="U228">
        <f t="shared" si="83"/>
        <v>150</v>
      </c>
      <c r="V228" t="str">
        <f>IF(ISTEXT(LOOKUP(,-SEARCH(" "&amp;Switches!$K$2:'Switches'!$K$60&amp;" "," "&amp;D228&amp;" "),Switches!$K$2:'Switches'!$K$60)), LOOKUP(,-SEARCH(" "&amp;Switches!$K$2:'Switches'!$K$60&amp;" "," "&amp;D228&amp;" "),Switches!$K$2:'Switches'!$K$60),"")</f>
        <v/>
      </c>
      <c r="W228" t="str">
        <f>IFERROR(LOOKUP(,-SEARCH(" "&amp;Switches!$L$2:'Switches'!$L$1000&amp;" "," "&amp;F228&amp;" "),Switches!$L$2:'Switches'!$L$1000),"")</f>
        <v/>
      </c>
      <c r="X228" t="str">
        <f>IFERROR(LOOKUP(,-SEARCH(" "&amp;Switches!$M$2:'Switches'!$M$1000&amp;" "," "&amp;M228&amp;" "),Switches!$M$2:'Switches'!$M$1000),"")</f>
        <v>RGBW</v>
      </c>
      <c r="Y228" t="str">
        <f>IFERROR(LOOKUP(,-SEARCH(" "&amp;Switches!$N$2:'Switches'!$N$1000&amp;" "," "&amp;D228&amp;" "),Switches!$N$2:'Switches'!$N$1000),"")</f>
        <v/>
      </c>
      <c r="Z228">
        <v>-7.0000000000000007E-2</v>
      </c>
      <c r="AA228">
        <v>0</v>
      </c>
      <c r="AB228">
        <v>7.0000000000000007E-2</v>
      </c>
      <c r="AC228">
        <v>2</v>
      </c>
      <c r="AD228">
        <v>2</v>
      </c>
      <c r="AE228">
        <v>0</v>
      </c>
    </row>
    <row r="229" spans="1:31" x14ac:dyDescent="0.25">
      <c r="A229" s="1" t="s">
        <v>464</v>
      </c>
      <c r="B229" s="1" t="s">
        <v>465</v>
      </c>
      <c r="C229" t="str">
        <f t="shared" si="84"/>
        <v>14W Elliptical</v>
      </c>
      <c r="D229" t="str">
        <f t="shared" si="85"/>
        <v>14W Elliptical</v>
      </c>
      <c r="E229" t="str">
        <f t="shared" si="86"/>
        <v>14W</v>
      </c>
      <c r="F229" t="str">
        <f t="shared" si="75"/>
        <v>14W</v>
      </c>
      <c r="G229" t="str">
        <f t="shared" si="81"/>
        <v>14W</v>
      </c>
      <c r="H229" t="str">
        <f t="shared" si="82"/>
        <v>14W</v>
      </c>
      <c r="I229" t="str">
        <f t="shared" si="92"/>
        <v>14Вт</v>
      </c>
      <c r="J229" t="str">
        <f t="shared" si="89"/>
        <v>14</v>
      </c>
      <c r="K229" t="str">
        <f t="shared" si="91"/>
        <v>14</v>
      </c>
      <c r="L229" t="str">
        <f t="shared" si="87"/>
        <v>P865458</v>
      </c>
      <c r="M229" t="str">
        <f>LOOKUP(,-SEARCH(" "&amp;Switches!$A$2:'Switches'!$A$1000&amp;" "," "&amp;TRIM(B229)&amp;" "),Switches!$A$2:'Switches'!$A$1000)</f>
        <v>Stralis 70 RGBW</v>
      </c>
      <c r="N229" t="str">
        <f>IFERROR(LOOKUP(,-SEARCH(" "&amp;Switches!$B$2:'Switches'!$B$1000&amp;" "," "&amp;C229&amp;" "),Switches!$B$2:'Switches'!$B$1000), "")</f>
        <v/>
      </c>
      <c r="O229" t="str">
        <f>LOOKUP(,-SEARCH(" "&amp;Switches!$C$2:'Switches'!$C$1000&amp;" "," "&amp;TRIM(B229)&amp;" "),Switches!$C$2:'Switches'!$C$1000)</f>
        <v>Elliptical</v>
      </c>
      <c r="P229" t="str">
        <f t="shared" si="88"/>
        <v>RGBW-Elliptical-red.ies</v>
      </c>
      <c r="Q229" t="s">
        <v>297</v>
      </c>
      <c r="R229">
        <v>1</v>
      </c>
      <c r="S229" s="7" t="str">
        <f t="shared" si="90"/>
        <v>14</v>
      </c>
      <c r="T229">
        <v>150</v>
      </c>
      <c r="U229">
        <f t="shared" si="83"/>
        <v>150</v>
      </c>
      <c r="V229" t="str">
        <f>IF(ISTEXT(LOOKUP(,-SEARCH(" "&amp;Switches!$K$2:'Switches'!$K$60&amp;" "," "&amp;D229&amp;" "),Switches!$K$2:'Switches'!$K$60)), LOOKUP(,-SEARCH(" "&amp;Switches!$K$2:'Switches'!$K$60&amp;" "," "&amp;D229&amp;" "),Switches!$K$2:'Switches'!$K$60),"")</f>
        <v/>
      </c>
      <c r="W229" t="str">
        <f>IFERROR(LOOKUP(,-SEARCH(" "&amp;Switches!$L$2:'Switches'!$L$1000&amp;" "," "&amp;F229&amp;" "),Switches!$L$2:'Switches'!$L$1000),"")</f>
        <v/>
      </c>
      <c r="X229" t="str">
        <f>IFERROR(LOOKUP(,-SEARCH(" "&amp;Switches!$M$2:'Switches'!$M$1000&amp;" "," "&amp;M229&amp;" "),Switches!$M$2:'Switches'!$M$1000),"")</f>
        <v>RGBW</v>
      </c>
      <c r="Y229" t="str">
        <f>IFERROR(LOOKUP(,-SEARCH(" "&amp;Switches!$N$2:'Switches'!$N$1000&amp;" "," "&amp;D229&amp;" "),Switches!$N$2:'Switches'!$N$1000),"")</f>
        <v/>
      </c>
      <c r="Z229">
        <v>-7.0000000000000007E-2</v>
      </c>
      <c r="AA229">
        <v>0</v>
      </c>
      <c r="AB229">
        <v>7.0000000000000007E-2</v>
      </c>
      <c r="AC229">
        <v>2</v>
      </c>
      <c r="AD229">
        <v>2</v>
      </c>
      <c r="AE229">
        <v>0</v>
      </c>
    </row>
    <row r="230" spans="1:31" x14ac:dyDescent="0.25">
      <c r="A230" s="1" t="s">
        <v>476</v>
      </c>
      <c r="B230" s="1" t="s">
        <v>477</v>
      </c>
      <c r="C230" t="str">
        <f t="shared" si="84"/>
        <v>20W AC-DC Spot</v>
      </c>
      <c r="D230" t="str">
        <f t="shared" si="85"/>
        <v>20W AC-DC Spot</v>
      </c>
      <c r="E230" t="str">
        <f t="shared" si="86"/>
        <v>20W AC-DC</v>
      </c>
      <c r="F230" t="str">
        <f t="shared" si="75"/>
        <v>20W</v>
      </c>
      <c r="G230" t="str">
        <f t="shared" si="81"/>
        <v>20W</v>
      </c>
      <c r="H230" t="str">
        <f t="shared" si="82"/>
        <v>20W</v>
      </c>
      <c r="I230" t="str">
        <f t="shared" si="92"/>
        <v>20Вт</v>
      </c>
      <c r="J230" t="str">
        <f t="shared" si="89"/>
        <v>20</v>
      </c>
      <c r="K230" t="str">
        <f t="shared" si="91"/>
        <v>20</v>
      </c>
      <c r="L230" t="str">
        <f t="shared" si="87"/>
        <v>P865447</v>
      </c>
      <c r="M230" t="str">
        <f>LOOKUP(,-SEARCH(" "&amp;Switches!$A$2:'Switches'!$A$1000&amp;" "," "&amp;TRIM(B230)&amp;" "),Switches!$A$2:'Switches'!$A$1000)</f>
        <v>Stralis 125</v>
      </c>
      <c r="N230" t="str">
        <f>IFERROR(LOOKUP(,-SEARCH(" "&amp;Switches!$B$2:'Switches'!$B$1000&amp;" "," "&amp;C230&amp;" "),Switches!$B$2:'Switches'!$B$1000), "")</f>
        <v/>
      </c>
      <c r="O230" t="str">
        <f>LOOKUP(,-SEARCH(" "&amp;Switches!$C$2:'Switches'!$C$1000&amp;" "," "&amp;TRIM(B230)&amp;" "),Switches!$C$2:'Switches'!$C$1000)</f>
        <v>Spot</v>
      </c>
      <c r="P230" t="str">
        <f t="shared" si="88"/>
        <v>Spot.ies</v>
      </c>
      <c r="Q230" t="s">
        <v>726</v>
      </c>
      <c r="R230">
        <v>8</v>
      </c>
      <c r="S230" s="7" t="str">
        <f t="shared" si="90"/>
        <v>20</v>
      </c>
      <c r="T230">
        <v>217</v>
      </c>
      <c r="U230">
        <f t="shared" si="83"/>
        <v>1736</v>
      </c>
      <c r="V230" t="str">
        <f>IF(ISTEXT(LOOKUP(,-SEARCH(" "&amp;Switches!$K$2:'Switches'!$K$60&amp;" "," "&amp;D230&amp;" "),Switches!$K$2:'Switches'!$K$60)), LOOKUP(,-SEARCH(" "&amp;Switches!$K$2:'Switches'!$K$60&amp;" "," "&amp;D230&amp;" "),Switches!$K$2:'Switches'!$K$60),"")</f>
        <v>AC-DC</v>
      </c>
      <c r="W230" t="str">
        <f>IFERROR(LOOKUP(,-SEARCH(" "&amp;Switches!$L$2:'Switches'!$L$1000&amp;" "," "&amp;F230&amp;" "),Switches!$L$2:'Switches'!$L$1000),"")</f>
        <v/>
      </c>
      <c r="X230" t="str">
        <f>IFERROR(LOOKUP(,-SEARCH(" "&amp;Switches!$M$2:'Switches'!$M$1000&amp;" "," "&amp;M230&amp;" "),Switches!$M$2:'Switches'!$M$1000),"")</f>
        <v/>
      </c>
      <c r="Y230" t="str">
        <f>IFERROR(LOOKUP(,-SEARCH(" "&amp;Switches!$N$2:'Switches'!$N$1000&amp;" "," "&amp;D230&amp;" "),Switches!$N$2:'Switches'!$N$1000),"")</f>
        <v/>
      </c>
      <c r="Z230">
        <v>-0.125</v>
      </c>
      <c r="AA230">
        <v>0</v>
      </c>
      <c r="AB230">
        <v>7.0000000000000007E-2</v>
      </c>
      <c r="AC230">
        <v>2</v>
      </c>
      <c r="AD230">
        <v>2</v>
      </c>
      <c r="AE230">
        <v>0</v>
      </c>
    </row>
    <row r="231" spans="1:31" x14ac:dyDescent="0.25">
      <c r="A231" s="1" t="s">
        <v>478</v>
      </c>
      <c r="B231" s="1" t="s">
        <v>479</v>
      </c>
      <c r="C231" t="str">
        <f t="shared" si="84"/>
        <v>20W AC-DC Medium</v>
      </c>
      <c r="D231" t="str">
        <f t="shared" si="85"/>
        <v>20W AC-DC Medium</v>
      </c>
      <c r="E231" t="str">
        <f t="shared" si="86"/>
        <v>20W AC-DC</v>
      </c>
      <c r="F231" t="str">
        <f t="shared" si="75"/>
        <v>20W</v>
      </c>
      <c r="G231" t="str">
        <f t="shared" si="81"/>
        <v>20W</v>
      </c>
      <c r="H231" t="str">
        <f t="shared" si="82"/>
        <v>20W</v>
      </c>
      <c r="I231" t="str">
        <f t="shared" si="92"/>
        <v>20Вт</v>
      </c>
      <c r="J231" t="str">
        <f t="shared" si="89"/>
        <v>20</v>
      </c>
      <c r="K231" t="str">
        <f t="shared" si="91"/>
        <v>20</v>
      </c>
      <c r="L231" t="str">
        <f t="shared" si="87"/>
        <v>P865448</v>
      </c>
      <c r="M231" t="str">
        <f>LOOKUP(,-SEARCH(" "&amp;Switches!$A$2:'Switches'!$A$1000&amp;" "," "&amp;TRIM(B231)&amp;" "),Switches!$A$2:'Switches'!$A$1000)</f>
        <v>Stralis 125</v>
      </c>
      <c r="N231" t="str">
        <f>IFERROR(LOOKUP(,-SEARCH(" "&amp;Switches!$B$2:'Switches'!$B$1000&amp;" "," "&amp;C231&amp;" "),Switches!$B$2:'Switches'!$B$1000), "")</f>
        <v/>
      </c>
      <c r="O231" t="str">
        <f>LOOKUP(,-SEARCH(" "&amp;Switches!$C$2:'Switches'!$C$1000&amp;" "," "&amp;TRIM(B231)&amp;" "),Switches!$C$2:'Switches'!$C$1000)</f>
        <v>Medium</v>
      </c>
      <c r="P231" t="str">
        <f t="shared" si="88"/>
        <v>Medium.ies</v>
      </c>
      <c r="Q231" t="s">
        <v>726</v>
      </c>
      <c r="R231">
        <v>8</v>
      </c>
      <c r="S231" s="7" t="str">
        <f t="shared" si="90"/>
        <v>20</v>
      </c>
      <c r="T231">
        <v>217</v>
      </c>
      <c r="U231">
        <f t="shared" si="83"/>
        <v>1736</v>
      </c>
      <c r="V231" t="str">
        <f>IF(ISTEXT(LOOKUP(,-SEARCH(" "&amp;Switches!$K$2:'Switches'!$K$60&amp;" "," "&amp;D231&amp;" "),Switches!$K$2:'Switches'!$K$60)), LOOKUP(,-SEARCH(" "&amp;Switches!$K$2:'Switches'!$K$60&amp;" "," "&amp;D231&amp;" "),Switches!$K$2:'Switches'!$K$60),"")</f>
        <v>AC-DC</v>
      </c>
      <c r="W231" t="str">
        <f>IFERROR(LOOKUP(,-SEARCH(" "&amp;Switches!$L$2:'Switches'!$L$1000&amp;" "," "&amp;F231&amp;" "),Switches!$L$2:'Switches'!$L$1000),"")</f>
        <v/>
      </c>
      <c r="X231" t="str">
        <f>IFERROR(LOOKUP(,-SEARCH(" "&amp;Switches!$M$2:'Switches'!$M$1000&amp;" "," "&amp;M231&amp;" "),Switches!$M$2:'Switches'!$M$1000),"")</f>
        <v/>
      </c>
      <c r="Y231" t="str">
        <f>IFERROR(LOOKUP(,-SEARCH(" "&amp;Switches!$N$2:'Switches'!$N$1000&amp;" "," "&amp;D231&amp;" "),Switches!$N$2:'Switches'!$N$1000),"")</f>
        <v/>
      </c>
      <c r="Z231">
        <v>-0.125</v>
      </c>
      <c r="AA231">
        <v>0</v>
      </c>
      <c r="AB231">
        <v>7.0000000000000007E-2</v>
      </c>
      <c r="AC231">
        <v>2</v>
      </c>
      <c r="AD231">
        <v>2</v>
      </c>
      <c r="AE231">
        <v>0</v>
      </c>
    </row>
    <row r="232" spans="1:31" x14ac:dyDescent="0.25">
      <c r="A232" s="1" t="s">
        <v>480</v>
      </c>
      <c r="B232" s="1" t="s">
        <v>481</v>
      </c>
      <c r="C232" t="str">
        <f t="shared" si="84"/>
        <v>20W AC-DC Flood</v>
      </c>
      <c r="D232" t="str">
        <f t="shared" si="85"/>
        <v>20W AC-DC Flood</v>
      </c>
      <c r="E232" t="str">
        <f t="shared" si="86"/>
        <v>20W AC-DC</v>
      </c>
      <c r="F232" t="str">
        <f t="shared" ref="F232:F295" si="93">TRIM(REPLACE(E232,SEARCH(V232,E232),LEN(V232),""))</f>
        <v>20W</v>
      </c>
      <c r="G232" t="str">
        <f t="shared" si="81"/>
        <v>20W</v>
      </c>
      <c r="H232" t="str">
        <f t="shared" si="82"/>
        <v>20W</v>
      </c>
      <c r="I232" t="str">
        <f t="shared" si="92"/>
        <v>20Вт</v>
      </c>
      <c r="J232" t="str">
        <f t="shared" si="89"/>
        <v>20</v>
      </c>
      <c r="K232" t="str">
        <f t="shared" si="91"/>
        <v>20</v>
      </c>
      <c r="L232" t="str">
        <f t="shared" si="87"/>
        <v>P865449</v>
      </c>
      <c r="M232" t="str">
        <f>LOOKUP(,-SEARCH(" "&amp;Switches!$A$2:'Switches'!$A$1000&amp;" "," "&amp;TRIM(B232)&amp;" "),Switches!$A$2:'Switches'!$A$1000)</f>
        <v>Stralis 125</v>
      </c>
      <c r="N232" t="str">
        <f>IFERROR(LOOKUP(,-SEARCH(" "&amp;Switches!$B$2:'Switches'!$B$1000&amp;" "," "&amp;C232&amp;" "),Switches!$B$2:'Switches'!$B$1000), "")</f>
        <v/>
      </c>
      <c r="O232" t="str">
        <f>LOOKUP(,-SEARCH(" "&amp;Switches!$C$2:'Switches'!$C$1000&amp;" "," "&amp;TRIM(B232)&amp;" "),Switches!$C$2:'Switches'!$C$1000)</f>
        <v>Flood</v>
      </c>
      <c r="P232" t="str">
        <f t="shared" si="88"/>
        <v>Flood.ies</v>
      </c>
      <c r="Q232" t="s">
        <v>726</v>
      </c>
      <c r="R232">
        <v>8</v>
      </c>
      <c r="S232" s="7" t="str">
        <f t="shared" si="90"/>
        <v>20</v>
      </c>
      <c r="T232">
        <v>217</v>
      </c>
      <c r="U232">
        <f t="shared" si="83"/>
        <v>1736</v>
      </c>
      <c r="V232" t="str">
        <f>IF(ISTEXT(LOOKUP(,-SEARCH(" "&amp;Switches!$K$2:'Switches'!$K$60&amp;" "," "&amp;D232&amp;" "),Switches!$K$2:'Switches'!$K$60)), LOOKUP(,-SEARCH(" "&amp;Switches!$K$2:'Switches'!$K$60&amp;" "," "&amp;D232&amp;" "),Switches!$K$2:'Switches'!$K$60),"")</f>
        <v>AC-DC</v>
      </c>
      <c r="W232" t="str">
        <f>IFERROR(LOOKUP(,-SEARCH(" "&amp;Switches!$L$2:'Switches'!$L$1000&amp;" "," "&amp;F232&amp;" "),Switches!$L$2:'Switches'!$L$1000),"")</f>
        <v/>
      </c>
      <c r="X232" t="str">
        <f>IFERROR(LOOKUP(,-SEARCH(" "&amp;Switches!$M$2:'Switches'!$M$1000&amp;" "," "&amp;M232&amp;" "),Switches!$M$2:'Switches'!$M$1000),"")</f>
        <v/>
      </c>
      <c r="Y232" t="str">
        <f>IFERROR(LOOKUP(,-SEARCH(" "&amp;Switches!$N$2:'Switches'!$N$1000&amp;" "," "&amp;D232&amp;" "),Switches!$N$2:'Switches'!$N$1000),"")</f>
        <v/>
      </c>
      <c r="Z232">
        <v>-0.125</v>
      </c>
      <c r="AA232">
        <v>0</v>
      </c>
      <c r="AB232">
        <v>7.0000000000000007E-2</v>
      </c>
      <c r="AC232">
        <v>2</v>
      </c>
      <c r="AD232">
        <v>2</v>
      </c>
      <c r="AE232">
        <v>0</v>
      </c>
    </row>
    <row r="233" spans="1:31" x14ac:dyDescent="0.25">
      <c r="A233" s="1" t="s">
        <v>482</v>
      </c>
      <c r="B233" s="1" t="s">
        <v>483</v>
      </c>
      <c r="C233" t="str">
        <f t="shared" si="84"/>
        <v>20W AC-DC Elliptical</v>
      </c>
      <c r="D233" t="str">
        <f t="shared" si="85"/>
        <v>20W AC-DC Elliptical</v>
      </c>
      <c r="E233" t="str">
        <f t="shared" si="86"/>
        <v>20W AC-DC</v>
      </c>
      <c r="F233" t="str">
        <f t="shared" si="93"/>
        <v>20W</v>
      </c>
      <c r="G233" t="str">
        <f t="shared" si="81"/>
        <v>20W</v>
      </c>
      <c r="H233" t="str">
        <f t="shared" si="82"/>
        <v>20W</v>
      </c>
      <c r="I233" t="str">
        <f t="shared" si="92"/>
        <v>20Вт</v>
      </c>
      <c r="J233" t="str">
        <f t="shared" si="89"/>
        <v>20</v>
      </c>
      <c r="K233" t="str">
        <f t="shared" si="91"/>
        <v>20</v>
      </c>
      <c r="L233" t="str">
        <f t="shared" si="87"/>
        <v>P865450</v>
      </c>
      <c r="M233" t="str">
        <f>LOOKUP(,-SEARCH(" "&amp;Switches!$A$2:'Switches'!$A$1000&amp;" "," "&amp;TRIM(B233)&amp;" "),Switches!$A$2:'Switches'!$A$1000)</f>
        <v>Stralis 125</v>
      </c>
      <c r="N233" t="str">
        <f>IFERROR(LOOKUP(,-SEARCH(" "&amp;Switches!$B$2:'Switches'!$B$1000&amp;" "," "&amp;C233&amp;" "),Switches!$B$2:'Switches'!$B$1000), "")</f>
        <v/>
      </c>
      <c r="O233" t="str">
        <f>LOOKUP(,-SEARCH(" "&amp;Switches!$C$2:'Switches'!$C$1000&amp;" "," "&amp;TRIM(B233)&amp;" "),Switches!$C$2:'Switches'!$C$1000)</f>
        <v>Elliptical</v>
      </c>
      <c r="P233" t="str">
        <f t="shared" si="88"/>
        <v>Elliptical.ies</v>
      </c>
      <c r="Q233" t="s">
        <v>726</v>
      </c>
      <c r="R233">
        <v>8</v>
      </c>
      <c r="S233" s="7" t="str">
        <f t="shared" si="90"/>
        <v>20</v>
      </c>
      <c r="T233">
        <v>217</v>
      </c>
      <c r="U233">
        <f t="shared" si="83"/>
        <v>1736</v>
      </c>
      <c r="V233" t="str">
        <f>IF(ISTEXT(LOOKUP(,-SEARCH(" "&amp;Switches!$K$2:'Switches'!$K$60&amp;" "," "&amp;D233&amp;" "),Switches!$K$2:'Switches'!$K$60)), LOOKUP(,-SEARCH(" "&amp;Switches!$K$2:'Switches'!$K$60&amp;" "," "&amp;D233&amp;" "),Switches!$K$2:'Switches'!$K$60),"")</f>
        <v>AC-DC</v>
      </c>
      <c r="W233" t="str">
        <f>IFERROR(LOOKUP(,-SEARCH(" "&amp;Switches!$L$2:'Switches'!$L$1000&amp;" "," "&amp;F233&amp;" "),Switches!$L$2:'Switches'!$L$1000),"")</f>
        <v/>
      </c>
      <c r="X233" t="str">
        <f>IFERROR(LOOKUP(,-SEARCH(" "&amp;Switches!$M$2:'Switches'!$M$1000&amp;" "," "&amp;M233&amp;" "),Switches!$M$2:'Switches'!$M$1000),"")</f>
        <v/>
      </c>
      <c r="Y233" t="str">
        <f>IFERROR(LOOKUP(,-SEARCH(" "&amp;Switches!$N$2:'Switches'!$N$1000&amp;" "," "&amp;D233&amp;" "),Switches!$N$2:'Switches'!$N$1000),"")</f>
        <v/>
      </c>
      <c r="Z233">
        <v>-0.125</v>
      </c>
      <c r="AA233">
        <v>0</v>
      </c>
      <c r="AB233">
        <v>7.0000000000000007E-2</v>
      </c>
      <c r="AC233">
        <v>2</v>
      </c>
      <c r="AD233">
        <v>2</v>
      </c>
      <c r="AE233">
        <v>0</v>
      </c>
    </row>
    <row r="234" spans="1:31" x14ac:dyDescent="0.25">
      <c r="A234" s="1" t="s">
        <v>484</v>
      </c>
      <c r="B234" s="1" t="s">
        <v>485</v>
      </c>
      <c r="C234" t="str">
        <f t="shared" si="84"/>
        <v>20W AC-DC Diffuse</v>
      </c>
      <c r="D234" t="str">
        <f t="shared" si="85"/>
        <v>20W AC-DC Diffuse</v>
      </c>
      <c r="E234" t="str">
        <f t="shared" si="86"/>
        <v>20W AC-DC</v>
      </c>
      <c r="F234" t="str">
        <f t="shared" si="93"/>
        <v>20W</v>
      </c>
      <c r="G234" t="str">
        <f t="shared" si="81"/>
        <v>20W</v>
      </c>
      <c r="H234" t="str">
        <f t="shared" si="82"/>
        <v>20W</v>
      </c>
      <c r="I234" t="str">
        <f t="shared" si="92"/>
        <v>20Вт</v>
      </c>
      <c r="J234" t="str">
        <f t="shared" si="89"/>
        <v>20</v>
      </c>
      <c r="K234" t="str">
        <f t="shared" si="91"/>
        <v>20</v>
      </c>
      <c r="L234" t="str">
        <f t="shared" si="87"/>
        <v>P865702</v>
      </c>
      <c r="M234" t="str">
        <f>LOOKUP(,-SEARCH(" "&amp;Switches!$A$2:'Switches'!$A$1000&amp;" "," "&amp;TRIM(B234)&amp;" "),Switches!$A$2:'Switches'!$A$1000)</f>
        <v>Stralis 125</v>
      </c>
      <c r="N234" t="str">
        <f>IFERROR(LOOKUP(,-SEARCH(" "&amp;Switches!$B$2:'Switches'!$B$1000&amp;" "," "&amp;C234&amp;" "),Switches!$B$2:'Switches'!$B$1000), "")</f>
        <v/>
      </c>
      <c r="O234" t="str">
        <f>LOOKUP(,-SEARCH(" "&amp;Switches!$C$2:'Switches'!$C$1000&amp;" "," "&amp;TRIM(B234)&amp;" "),Switches!$C$2:'Switches'!$C$1000)</f>
        <v>Diffuse</v>
      </c>
      <c r="P234" t="str">
        <f t="shared" si="88"/>
        <v>Diffuse.ies</v>
      </c>
      <c r="Q234" t="s">
        <v>726</v>
      </c>
      <c r="R234">
        <v>8</v>
      </c>
      <c r="S234" s="7" t="str">
        <f t="shared" si="90"/>
        <v>20</v>
      </c>
      <c r="T234">
        <v>217</v>
      </c>
      <c r="U234">
        <f t="shared" si="83"/>
        <v>1736</v>
      </c>
      <c r="V234" t="str">
        <f>IF(ISTEXT(LOOKUP(,-SEARCH(" "&amp;Switches!$K$2:'Switches'!$K$60&amp;" "," "&amp;D234&amp;" "),Switches!$K$2:'Switches'!$K$60)), LOOKUP(,-SEARCH(" "&amp;Switches!$K$2:'Switches'!$K$60&amp;" "," "&amp;D234&amp;" "),Switches!$K$2:'Switches'!$K$60),"")</f>
        <v>AC-DC</v>
      </c>
      <c r="W234" t="str">
        <f>IFERROR(LOOKUP(,-SEARCH(" "&amp;Switches!$L$2:'Switches'!$L$1000&amp;" "," "&amp;F234&amp;" "),Switches!$L$2:'Switches'!$L$1000),"")</f>
        <v/>
      </c>
      <c r="X234" t="str">
        <f>IFERROR(LOOKUP(,-SEARCH(" "&amp;Switches!$M$2:'Switches'!$M$1000&amp;" "," "&amp;M234&amp;" "),Switches!$M$2:'Switches'!$M$1000),"")</f>
        <v/>
      </c>
      <c r="Y234" t="str">
        <f>IFERROR(LOOKUP(,-SEARCH(" "&amp;Switches!$N$2:'Switches'!$N$1000&amp;" "," "&amp;D234&amp;" "),Switches!$N$2:'Switches'!$N$1000),"")</f>
        <v/>
      </c>
      <c r="Z234">
        <v>-0.125</v>
      </c>
      <c r="AA234">
        <v>0</v>
      </c>
      <c r="AB234">
        <v>7.0000000000000007E-2</v>
      </c>
      <c r="AC234">
        <v>2</v>
      </c>
      <c r="AD234">
        <v>2</v>
      </c>
      <c r="AE234">
        <v>0</v>
      </c>
    </row>
    <row r="235" spans="1:31" x14ac:dyDescent="0.25">
      <c r="A235" s="1" t="s">
        <v>560</v>
      </c>
      <c r="B235" s="1" t="s">
        <v>658</v>
      </c>
      <c r="C235" t="str">
        <f t="shared" ref="C235:C298" si="94">TRIM(MID(B235,SEARCH(M235,B235)+LEN(M235)+1,500))</f>
        <v>1608 35W Diffuse 5 DEG</v>
      </c>
      <c r="D235" t="str">
        <f t="shared" ref="D235:D298" si="95">TRIM(REPLACE(C235,SEARCH(N235,C235),LEN(N235),""))</f>
        <v>35W Diffuse 5 DEG</v>
      </c>
      <c r="E235" t="str">
        <f t="shared" ref="E235:E298" si="96">TRIM(REPLACE(D235,SEARCH(O235,D235),LEN(O235),""))</f>
        <v>35W 5 DEG</v>
      </c>
      <c r="F235" t="str">
        <f t="shared" si="93"/>
        <v>35W 5 DEG</v>
      </c>
      <c r="G235" t="str">
        <f t="shared" si="81"/>
        <v>35W 5 DEG</v>
      </c>
      <c r="H235" t="str">
        <f t="shared" si="82"/>
        <v>35W</v>
      </c>
      <c r="I235" t="str">
        <f t="shared" si="92"/>
        <v>35Вт</v>
      </c>
      <c r="J235" t="str">
        <f t="shared" si="89"/>
        <v>35</v>
      </c>
      <c r="K235" t="str">
        <f t="shared" si="91"/>
        <v>35</v>
      </c>
      <c r="L235" t="str">
        <f t="shared" ref="L235:L298" si="97">LEFT(A235,7)</f>
        <v>P866795</v>
      </c>
      <c r="M235" t="str">
        <f>LOOKUP(,-SEARCH(" "&amp;Switches!$A$2:'Switches'!$A$1000&amp;" "," "&amp;TRIM(B235)&amp;" "),Switches!$A$2:'Switches'!$A$1000)</f>
        <v>Osio Line</v>
      </c>
      <c r="N235">
        <f>IFERROR(LOOKUP(,-SEARCH(" "&amp;Switches!$B$2:'Switches'!$B$1000&amp;" "," "&amp;C235&amp;" "),Switches!$B$2:'Switches'!$B$1000), "")</f>
        <v>1608</v>
      </c>
      <c r="O235" t="str">
        <f>LOOKUP(,-SEARCH(" "&amp;Switches!$C$2:'Switches'!$C$1000&amp;" "," "&amp;TRIM(B235)&amp;" "),Switches!$C$2:'Switches'!$C$1000)</f>
        <v>Diffuse</v>
      </c>
      <c r="P235" t="str">
        <f>IF(ISNUMBER(SEARCH("RGBW",B235)), "RGBW-"&amp;O235&amp;"-"&amp;Q235&amp;IF(W235="5 DEG","-5 DEG","")&amp;".ies", O235&amp;IF(W235="5 DEG","-5 DEG","")&amp;".ies")</f>
        <v>Diffuse-5 DEG.ies</v>
      </c>
      <c r="Q235" t="s">
        <v>726</v>
      </c>
      <c r="R235">
        <f>ROUND(N235/310,0)*6</f>
        <v>30</v>
      </c>
      <c r="S235" s="7" t="str">
        <f t="shared" si="90"/>
        <v>35</v>
      </c>
      <c r="T235">
        <v>110</v>
      </c>
      <c r="U235">
        <f t="shared" si="83"/>
        <v>3300</v>
      </c>
      <c r="V235" t="str">
        <f>IF(ISTEXT(LOOKUP(,-SEARCH(" "&amp;Switches!$K$2:'Switches'!$K$60&amp;" "," "&amp;D235&amp;" "),Switches!$K$2:'Switches'!$K$60)), LOOKUP(,-SEARCH(" "&amp;Switches!$K$2:'Switches'!$K$60&amp;" "," "&amp;D235&amp;" "),Switches!$K$2:'Switches'!$K$60),"")</f>
        <v/>
      </c>
      <c r="W235" t="str">
        <f>IFERROR(LOOKUP(,-SEARCH(" "&amp;Switches!$L$2:'Switches'!$L$1000&amp;" "," "&amp;F235&amp;" "),Switches!$L$2:'Switches'!$L$1000),"")</f>
        <v>5 DEG</v>
      </c>
      <c r="X235" t="str">
        <f>IFERROR(LOOKUP(,-SEARCH(" "&amp;Switches!$M$2:'Switches'!$M$1000&amp;" "," "&amp;M235&amp;" "),Switches!$M$2:'Switches'!$M$1000),"")</f>
        <v/>
      </c>
      <c r="Y235" t="str">
        <f>IFERROR(LOOKUP(,-SEARCH(" "&amp;Switches!$N$2:'Switches'!$N$1000&amp;" "," "&amp;D235&amp;" "),Switches!$N$2:'Switches'!$N$1000),"")</f>
        <v/>
      </c>
      <c r="Z235">
        <v>9.5000000000000001E-2</v>
      </c>
      <c r="AA235">
        <f>N235/1000</f>
        <v>1.6080000000000001</v>
      </c>
      <c r="AB235">
        <v>7.0000000000000007E-2</v>
      </c>
      <c r="AC235">
        <v>2</v>
      </c>
      <c r="AD235">
        <v>2</v>
      </c>
      <c r="AE235">
        <v>0</v>
      </c>
    </row>
    <row r="236" spans="1:31" x14ac:dyDescent="0.25">
      <c r="A236" s="1" t="s">
        <v>558</v>
      </c>
      <c r="B236" s="1" t="s">
        <v>559</v>
      </c>
      <c r="C236" t="str">
        <f t="shared" si="94"/>
        <v>1608 35W Diffuse</v>
      </c>
      <c r="D236" t="str">
        <f t="shared" si="95"/>
        <v>35W Diffuse</v>
      </c>
      <c r="E236" t="str">
        <f t="shared" si="96"/>
        <v>35W</v>
      </c>
      <c r="F236" t="str">
        <f t="shared" si="93"/>
        <v>35W</v>
      </c>
      <c r="G236" t="str">
        <f t="shared" si="81"/>
        <v>35W</v>
      </c>
      <c r="H236" t="str">
        <f t="shared" si="82"/>
        <v>35W</v>
      </c>
      <c r="I236" t="str">
        <f t="shared" si="92"/>
        <v>35Вт</v>
      </c>
      <c r="J236" t="str">
        <f t="shared" si="89"/>
        <v>35</v>
      </c>
      <c r="K236" t="str">
        <f t="shared" si="91"/>
        <v>35</v>
      </c>
      <c r="L236" t="str">
        <f t="shared" si="97"/>
        <v>P866795</v>
      </c>
      <c r="M236" t="str">
        <f>LOOKUP(,-SEARCH(" "&amp;Switches!$A$2:'Switches'!$A$1000&amp;" "," "&amp;TRIM(B236)&amp;" "),Switches!$A$2:'Switches'!$A$1000)</f>
        <v>Osio Line</v>
      </c>
      <c r="N236">
        <f>IFERROR(LOOKUP(,-SEARCH(" "&amp;Switches!$B$2:'Switches'!$B$1000&amp;" "," "&amp;C236&amp;" "),Switches!$B$2:'Switches'!$B$1000), "")</f>
        <v>1608</v>
      </c>
      <c r="O236" t="str">
        <f>LOOKUP(,-SEARCH(" "&amp;Switches!$C$2:'Switches'!$C$1000&amp;" "," "&amp;TRIM(B236)&amp;" "),Switches!$C$2:'Switches'!$C$1000)</f>
        <v>Diffuse</v>
      </c>
      <c r="P236" t="str">
        <f t="shared" ref="P236:P299" si="98">IF(ISNUMBER(SEARCH("RGBW",B236)), "RGBW-"&amp;O236&amp;"-"&amp;Q236&amp;IF(W236="5 DEG","-5 DEG","")&amp;".ies", O236&amp;IF(W236="5 DEG","-5 DEG","")&amp;".ies")</f>
        <v>Diffuse.ies</v>
      </c>
      <c r="Q236" t="s">
        <v>726</v>
      </c>
      <c r="R236">
        <f t="shared" ref="R236:R284" si="99">ROUND(N236/310,0)*6</f>
        <v>30</v>
      </c>
      <c r="S236" s="7" t="str">
        <f t="shared" si="90"/>
        <v>35</v>
      </c>
      <c r="T236">
        <v>110</v>
      </c>
      <c r="U236">
        <f t="shared" si="83"/>
        <v>3300</v>
      </c>
      <c r="V236" t="str">
        <f>IF(ISTEXT(LOOKUP(,-SEARCH(" "&amp;Switches!$K$2:'Switches'!$K$60&amp;" "," "&amp;D236&amp;" "),Switches!$K$2:'Switches'!$K$60)), LOOKUP(,-SEARCH(" "&amp;Switches!$K$2:'Switches'!$K$60&amp;" "," "&amp;D236&amp;" "),Switches!$K$2:'Switches'!$K$60),"")</f>
        <v/>
      </c>
      <c r="W236" t="str">
        <f>IFERROR(LOOKUP(,-SEARCH(" "&amp;Switches!$L$2:'Switches'!$L$1000&amp;" "," "&amp;F236&amp;" "),Switches!$L$2:'Switches'!$L$1000),"")</f>
        <v/>
      </c>
      <c r="X236" t="str">
        <f>IFERROR(LOOKUP(,-SEARCH(" "&amp;Switches!$M$2:'Switches'!$M$1000&amp;" "," "&amp;M236&amp;" "),Switches!$M$2:'Switches'!$M$1000),"")</f>
        <v/>
      </c>
      <c r="Y236" t="str">
        <f>IFERROR(LOOKUP(,-SEARCH(" "&amp;Switches!$N$2:'Switches'!$N$1000&amp;" "," "&amp;D236&amp;" "),Switches!$N$2:'Switches'!$N$1000),"")</f>
        <v/>
      </c>
      <c r="Z236">
        <v>9.5000000000000001E-2</v>
      </c>
      <c r="AA236">
        <f t="shared" ref="AA236:AA299" si="100">N236/1000</f>
        <v>1.6080000000000001</v>
      </c>
      <c r="AB236">
        <v>7.0000000000000007E-2</v>
      </c>
      <c r="AC236">
        <v>2</v>
      </c>
      <c r="AD236">
        <v>2</v>
      </c>
      <c r="AE236">
        <v>0</v>
      </c>
    </row>
    <row r="237" spans="1:31" x14ac:dyDescent="0.25">
      <c r="A237" s="1" t="s">
        <v>557</v>
      </c>
      <c r="B237" s="1" t="s">
        <v>659</v>
      </c>
      <c r="C237" t="str">
        <f t="shared" si="94"/>
        <v>1608 35W Elliptical 5 DEG</v>
      </c>
      <c r="D237" t="str">
        <f t="shared" si="95"/>
        <v>35W Elliptical 5 DEG</v>
      </c>
      <c r="E237" t="str">
        <f t="shared" si="96"/>
        <v>35W 5 DEG</v>
      </c>
      <c r="F237" t="str">
        <f t="shared" si="93"/>
        <v>35W 5 DEG</v>
      </c>
      <c r="G237" t="str">
        <f t="shared" si="81"/>
        <v>35W 5 DEG</v>
      </c>
      <c r="H237" t="str">
        <f t="shared" si="82"/>
        <v>35W</v>
      </c>
      <c r="I237" t="str">
        <f t="shared" si="92"/>
        <v>35Вт</v>
      </c>
      <c r="J237" t="str">
        <f t="shared" si="89"/>
        <v>35</v>
      </c>
      <c r="K237" t="str">
        <f t="shared" si="91"/>
        <v>35</v>
      </c>
      <c r="L237" t="str">
        <f t="shared" si="97"/>
        <v>P866794</v>
      </c>
      <c r="M237" t="str">
        <f>LOOKUP(,-SEARCH(" "&amp;Switches!$A$2:'Switches'!$A$1000&amp;" "," "&amp;TRIM(B237)&amp;" "),Switches!$A$2:'Switches'!$A$1000)</f>
        <v>Osio Line</v>
      </c>
      <c r="N237">
        <f>IFERROR(LOOKUP(,-SEARCH(" "&amp;Switches!$B$2:'Switches'!$B$1000&amp;" "," "&amp;C237&amp;" "),Switches!$B$2:'Switches'!$B$1000), "")</f>
        <v>1608</v>
      </c>
      <c r="O237" t="str">
        <f>LOOKUP(,-SEARCH(" "&amp;Switches!$C$2:'Switches'!$C$1000&amp;" "," "&amp;TRIM(B237)&amp;" "),Switches!$C$2:'Switches'!$C$1000)</f>
        <v>Elliptical</v>
      </c>
      <c r="P237" t="str">
        <f t="shared" si="98"/>
        <v>Elliptical-5 DEG.ies</v>
      </c>
      <c r="Q237" t="s">
        <v>726</v>
      </c>
      <c r="R237">
        <f t="shared" si="99"/>
        <v>30</v>
      </c>
      <c r="S237" s="7" t="str">
        <f t="shared" si="90"/>
        <v>35</v>
      </c>
      <c r="T237">
        <v>110</v>
      </c>
      <c r="U237">
        <f t="shared" si="83"/>
        <v>3300</v>
      </c>
      <c r="V237" t="str">
        <f>IF(ISTEXT(LOOKUP(,-SEARCH(" "&amp;Switches!$K$2:'Switches'!$K$60&amp;" "," "&amp;D237&amp;" "),Switches!$K$2:'Switches'!$K$60)), LOOKUP(,-SEARCH(" "&amp;Switches!$K$2:'Switches'!$K$60&amp;" "," "&amp;D237&amp;" "),Switches!$K$2:'Switches'!$K$60),"")</f>
        <v/>
      </c>
      <c r="W237" t="str">
        <f>IFERROR(LOOKUP(,-SEARCH(" "&amp;Switches!$L$2:'Switches'!$L$1000&amp;" "," "&amp;F237&amp;" "),Switches!$L$2:'Switches'!$L$1000),"")</f>
        <v>5 DEG</v>
      </c>
      <c r="X237" t="str">
        <f>IFERROR(LOOKUP(,-SEARCH(" "&amp;Switches!$M$2:'Switches'!$M$1000&amp;" "," "&amp;M237&amp;" "),Switches!$M$2:'Switches'!$M$1000),"")</f>
        <v/>
      </c>
      <c r="Y237" t="str">
        <f>IFERROR(LOOKUP(,-SEARCH(" "&amp;Switches!$N$2:'Switches'!$N$1000&amp;" "," "&amp;D237&amp;" "),Switches!$N$2:'Switches'!$N$1000),"")</f>
        <v/>
      </c>
      <c r="Z237">
        <v>9.5000000000000001E-2</v>
      </c>
      <c r="AA237">
        <f t="shared" si="100"/>
        <v>1.6080000000000001</v>
      </c>
      <c r="AB237">
        <v>7.0000000000000007E-2</v>
      </c>
      <c r="AC237">
        <v>2</v>
      </c>
      <c r="AD237">
        <v>2</v>
      </c>
      <c r="AE237">
        <v>0</v>
      </c>
    </row>
    <row r="238" spans="1:31" x14ac:dyDescent="0.25">
      <c r="A238" s="1" t="s">
        <v>555</v>
      </c>
      <c r="B238" s="1" t="s">
        <v>556</v>
      </c>
      <c r="C238" t="str">
        <f t="shared" si="94"/>
        <v>1608 35W Elliptical</v>
      </c>
      <c r="D238" t="str">
        <f t="shared" si="95"/>
        <v>35W Elliptical</v>
      </c>
      <c r="E238" t="str">
        <f t="shared" si="96"/>
        <v>35W</v>
      </c>
      <c r="F238" t="str">
        <f t="shared" si="93"/>
        <v>35W</v>
      </c>
      <c r="G238" t="str">
        <f t="shared" si="81"/>
        <v>35W</v>
      </c>
      <c r="H238" t="str">
        <f t="shared" si="82"/>
        <v>35W</v>
      </c>
      <c r="I238" t="str">
        <f t="shared" si="92"/>
        <v>35Вт</v>
      </c>
      <c r="J238" t="str">
        <f t="shared" si="89"/>
        <v>35</v>
      </c>
      <c r="K238" t="str">
        <f t="shared" si="91"/>
        <v>35</v>
      </c>
      <c r="L238" t="str">
        <f t="shared" si="97"/>
        <v>P866794</v>
      </c>
      <c r="M238" t="str">
        <f>LOOKUP(,-SEARCH(" "&amp;Switches!$A$2:'Switches'!$A$1000&amp;" "," "&amp;TRIM(B238)&amp;" "),Switches!$A$2:'Switches'!$A$1000)</f>
        <v>Osio Line</v>
      </c>
      <c r="N238">
        <f>IFERROR(LOOKUP(,-SEARCH(" "&amp;Switches!$B$2:'Switches'!$B$1000&amp;" "," "&amp;C238&amp;" "),Switches!$B$2:'Switches'!$B$1000), "")</f>
        <v>1608</v>
      </c>
      <c r="O238" t="str">
        <f>LOOKUP(,-SEARCH(" "&amp;Switches!$C$2:'Switches'!$C$1000&amp;" "," "&amp;TRIM(B238)&amp;" "),Switches!$C$2:'Switches'!$C$1000)</f>
        <v>Elliptical</v>
      </c>
      <c r="P238" t="str">
        <f t="shared" si="98"/>
        <v>Elliptical.ies</v>
      </c>
      <c r="Q238" t="s">
        <v>726</v>
      </c>
      <c r="R238">
        <f t="shared" si="99"/>
        <v>30</v>
      </c>
      <c r="S238" s="7" t="str">
        <f t="shared" si="90"/>
        <v>35</v>
      </c>
      <c r="T238">
        <v>110</v>
      </c>
      <c r="U238">
        <f t="shared" si="83"/>
        <v>3300</v>
      </c>
      <c r="V238" t="str">
        <f>IF(ISTEXT(LOOKUP(,-SEARCH(" "&amp;Switches!$K$2:'Switches'!$K$60&amp;" "," "&amp;D238&amp;" "),Switches!$K$2:'Switches'!$K$60)), LOOKUP(,-SEARCH(" "&amp;Switches!$K$2:'Switches'!$K$60&amp;" "," "&amp;D238&amp;" "),Switches!$K$2:'Switches'!$K$60),"")</f>
        <v/>
      </c>
      <c r="W238" t="str">
        <f>IFERROR(LOOKUP(,-SEARCH(" "&amp;Switches!$L$2:'Switches'!$L$1000&amp;" "," "&amp;F238&amp;" "),Switches!$L$2:'Switches'!$L$1000),"")</f>
        <v/>
      </c>
      <c r="X238" t="str">
        <f>IFERROR(LOOKUP(,-SEARCH(" "&amp;Switches!$M$2:'Switches'!$M$1000&amp;" "," "&amp;M238&amp;" "),Switches!$M$2:'Switches'!$M$1000),"")</f>
        <v/>
      </c>
      <c r="Y238" t="str">
        <f>IFERROR(LOOKUP(,-SEARCH(" "&amp;Switches!$N$2:'Switches'!$N$1000&amp;" "," "&amp;D238&amp;" "),Switches!$N$2:'Switches'!$N$1000),"")</f>
        <v/>
      </c>
      <c r="Z238">
        <v>9.5000000000000001E-2</v>
      </c>
      <c r="AA238">
        <f t="shared" si="100"/>
        <v>1.6080000000000001</v>
      </c>
      <c r="AB238">
        <v>7.0000000000000007E-2</v>
      </c>
      <c r="AC238">
        <v>2</v>
      </c>
      <c r="AD238">
        <v>2</v>
      </c>
      <c r="AE238">
        <v>0</v>
      </c>
    </row>
    <row r="239" spans="1:31" x14ac:dyDescent="0.25">
      <c r="A239" s="1" t="s">
        <v>554</v>
      </c>
      <c r="B239" s="1" t="s">
        <v>660</v>
      </c>
      <c r="C239" t="str">
        <f t="shared" si="94"/>
        <v>1608 35W Flood 5 DEG</v>
      </c>
      <c r="D239" t="str">
        <f t="shared" si="95"/>
        <v>35W Flood 5 DEG</v>
      </c>
      <c r="E239" t="str">
        <f t="shared" si="96"/>
        <v>35W 5 DEG</v>
      </c>
      <c r="F239" t="str">
        <f t="shared" si="93"/>
        <v>35W 5 DEG</v>
      </c>
      <c r="G239" t="str">
        <f t="shared" si="81"/>
        <v>35W 5 DEG</v>
      </c>
      <c r="H239" t="str">
        <f t="shared" si="82"/>
        <v>35W</v>
      </c>
      <c r="I239" t="str">
        <f t="shared" si="92"/>
        <v>35Вт</v>
      </c>
      <c r="J239" t="str">
        <f t="shared" si="89"/>
        <v>35</v>
      </c>
      <c r="K239" t="str">
        <f t="shared" si="91"/>
        <v>35</v>
      </c>
      <c r="L239" t="str">
        <f t="shared" si="97"/>
        <v>P866793</v>
      </c>
      <c r="M239" t="str">
        <f>LOOKUP(,-SEARCH(" "&amp;Switches!$A$2:'Switches'!$A$1000&amp;" "," "&amp;TRIM(B239)&amp;" "),Switches!$A$2:'Switches'!$A$1000)</f>
        <v>Osio Line</v>
      </c>
      <c r="N239">
        <f>IFERROR(LOOKUP(,-SEARCH(" "&amp;Switches!$B$2:'Switches'!$B$1000&amp;" "," "&amp;C239&amp;" "),Switches!$B$2:'Switches'!$B$1000), "")</f>
        <v>1608</v>
      </c>
      <c r="O239" t="str">
        <f>LOOKUP(,-SEARCH(" "&amp;Switches!$C$2:'Switches'!$C$1000&amp;" "," "&amp;TRIM(B239)&amp;" "),Switches!$C$2:'Switches'!$C$1000)</f>
        <v>Flood</v>
      </c>
      <c r="P239" t="str">
        <f t="shared" si="98"/>
        <v>Flood-5 DEG.ies</v>
      </c>
      <c r="Q239" t="s">
        <v>726</v>
      </c>
      <c r="R239">
        <f t="shared" si="99"/>
        <v>30</v>
      </c>
      <c r="S239" s="7" t="str">
        <f t="shared" si="90"/>
        <v>35</v>
      </c>
      <c r="T239">
        <v>110</v>
      </c>
      <c r="U239">
        <f t="shared" si="83"/>
        <v>3300</v>
      </c>
      <c r="V239" t="str">
        <f>IF(ISTEXT(LOOKUP(,-SEARCH(" "&amp;Switches!$K$2:'Switches'!$K$60&amp;" "," "&amp;D239&amp;" "),Switches!$K$2:'Switches'!$K$60)), LOOKUP(,-SEARCH(" "&amp;Switches!$K$2:'Switches'!$K$60&amp;" "," "&amp;D239&amp;" "),Switches!$K$2:'Switches'!$K$60),"")</f>
        <v/>
      </c>
      <c r="W239" t="str">
        <f>IFERROR(LOOKUP(,-SEARCH(" "&amp;Switches!$L$2:'Switches'!$L$1000&amp;" "," "&amp;F239&amp;" "),Switches!$L$2:'Switches'!$L$1000),"")</f>
        <v>5 DEG</v>
      </c>
      <c r="X239" t="str">
        <f>IFERROR(LOOKUP(,-SEARCH(" "&amp;Switches!$M$2:'Switches'!$M$1000&amp;" "," "&amp;M239&amp;" "),Switches!$M$2:'Switches'!$M$1000),"")</f>
        <v/>
      </c>
      <c r="Y239" t="str">
        <f>IFERROR(LOOKUP(,-SEARCH(" "&amp;Switches!$N$2:'Switches'!$N$1000&amp;" "," "&amp;D239&amp;" "),Switches!$N$2:'Switches'!$N$1000),"")</f>
        <v/>
      </c>
      <c r="Z239">
        <v>9.5000000000000001E-2</v>
      </c>
      <c r="AA239">
        <f t="shared" si="100"/>
        <v>1.6080000000000001</v>
      </c>
      <c r="AB239">
        <v>7.0000000000000007E-2</v>
      </c>
      <c r="AC239">
        <v>2</v>
      </c>
      <c r="AD239">
        <v>2</v>
      </c>
      <c r="AE239">
        <v>0</v>
      </c>
    </row>
    <row r="240" spans="1:31" x14ac:dyDescent="0.25">
      <c r="A240" s="1" t="s">
        <v>552</v>
      </c>
      <c r="B240" s="1" t="s">
        <v>553</v>
      </c>
      <c r="C240" t="str">
        <f t="shared" si="94"/>
        <v>1608 35W Flood</v>
      </c>
      <c r="D240" t="str">
        <f t="shared" si="95"/>
        <v>35W Flood</v>
      </c>
      <c r="E240" t="str">
        <f t="shared" si="96"/>
        <v>35W</v>
      </c>
      <c r="F240" t="str">
        <f t="shared" si="93"/>
        <v>35W</v>
      </c>
      <c r="G240" t="str">
        <f t="shared" si="81"/>
        <v>35W</v>
      </c>
      <c r="H240" t="str">
        <f t="shared" si="82"/>
        <v>35W</v>
      </c>
      <c r="I240" t="str">
        <f t="shared" si="92"/>
        <v>35Вт</v>
      </c>
      <c r="J240" t="str">
        <f t="shared" si="89"/>
        <v>35</v>
      </c>
      <c r="K240" t="str">
        <f t="shared" si="91"/>
        <v>35</v>
      </c>
      <c r="L240" t="str">
        <f t="shared" si="97"/>
        <v>P866793</v>
      </c>
      <c r="M240" t="str">
        <f>LOOKUP(,-SEARCH(" "&amp;Switches!$A$2:'Switches'!$A$1000&amp;" "," "&amp;TRIM(B240)&amp;" "),Switches!$A$2:'Switches'!$A$1000)</f>
        <v>Osio Line</v>
      </c>
      <c r="N240">
        <f>IFERROR(LOOKUP(,-SEARCH(" "&amp;Switches!$B$2:'Switches'!$B$1000&amp;" "," "&amp;C240&amp;" "),Switches!$B$2:'Switches'!$B$1000), "")</f>
        <v>1608</v>
      </c>
      <c r="O240" t="str">
        <f>LOOKUP(,-SEARCH(" "&amp;Switches!$C$2:'Switches'!$C$1000&amp;" "," "&amp;TRIM(B240)&amp;" "),Switches!$C$2:'Switches'!$C$1000)</f>
        <v>Flood</v>
      </c>
      <c r="P240" t="str">
        <f t="shared" si="98"/>
        <v>Flood.ies</v>
      </c>
      <c r="Q240" t="s">
        <v>726</v>
      </c>
      <c r="R240">
        <f t="shared" si="99"/>
        <v>30</v>
      </c>
      <c r="S240" s="7" t="str">
        <f t="shared" si="90"/>
        <v>35</v>
      </c>
      <c r="T240">
        <v>110</v>
      </c>
      <c r="U240">
        <f t="shared" ref="U240:U303" si="101">R240*T240</f>
        <v>3300</v>
      </c>
      <c r="V240" t="str">
        <f>IF(ISTEXT(LOOKUP(,-SEARCH(" "&amp;Switches!$K$2:'Switches'!$K$60&amp;" "," "&amp;D240&amp;" "),Switches!$K$2:'Switches'!$K$60)), LOOKUP(,-SEARCH(" "&amp;Switches!$K$2:'Switches'!$K$60&amp;" "," "&amp;D240&amp;" "),Switches!$K$2:'Switches'!$K$60),"")</f>
        <v/>
      </c>
      <c r="W240" t="str">
        <f>IFERROR(LOOKUP(,-SEARCH(" "&amp;Switches!$L$2:'Switches'!$L$1000&amp;" "," "&amp;F240&amp;" "),Switches!$L$2:'Switches'!$L$1000),"")</f>
        <v/>
      </c>
      <c r="X240" t="str">
        <f>IFERROR(LOOKUP(,-SEARCH(" "&amp;Switches!$M$2:'Switches'!$M$1000&amp;" "," "&amp;M240&amp;" "),Switches!$M$2:'Switches'!$M$1000),"")</f>
        <v/>
      </c>
      <c r="Y240" t="str">
        <f>IFERROR(LOOKUP(,-SEARCH(" "&amp;Switches!$N$2:'Switches'!$N$1000&amp;" "," "&amp;D240&amp;" "),Switches!$N$2:'Switches'!$N$1000),"")</f>
        <v/>
      </c>
      <c r="Z240">
        <v>9.5000000000000001E-2</v>
      </c>
      <c r="AA240">
        <f t="shared" si="100"/>
        <v>1.6080000000000001</v>
      </c>
      <c r="AB240">
        <v>7.0000000000000007E-2</v>
      </c>
      <c r="AC240">
        <v>2</v>
      </c>
      <c r="AD240">
        <v>2</v>
      </c>
      <c r="AE240">
        <v>0</v>
      </c>
    </row>
    <row r="241" spans="1:31" x14ac:dyDescent="0.25">
      <c r="A241" s="1" t="s">
        <v>551</v>
      </c>
      <c r="B241" s="1" t="s">
        <v>661</v>
      </c>
      <c r="C241" t="str">
        <f t="shared" si="94"/>
        <v>1608 35W Medium 5 DEG</v>
      </c>
      <c r="D241" t="str">
        <f t="shared" si="95"/>
        <v>35W Medium 5 DEG</v>
      </c>
      <c r="E241" t="str">
        <f t="shared" si="96"/>
        <v>35W 5 DEG</v>
      </c>
      <c r="F241" t="str">
        <f t="shared" si="93"/>
        <v>35W 5 DEG</v>
      </c>
      <c r="G241" t="str">
        <f t="shared" si="81"/>
        <v>35W 5 DEG</v>
      </c>
      <c r="H241" t="str">
        <f t="shared" si="82"/>
        <v>35W</v>
      </c>
      <c r="I241" t="str">
        <f t="shared" si="92"/>
        <v>35Вт</v>
      </c>
      <c r="J241" t="str">
        <f t="shared" si="89"/>
        <v>35</v>
      </c>
      <c r="K241" t="str">
        <f t="shared" si="91"/>
        <v>35</v>
      </c>
      <c r="L241" t="str">
        <f t="shared" si="97"/>
        <v>P866792</v>
      </c>
      <c r="M241" t="str">
        <f>LOOKUP(,-SEARCH(" "&amp;Switches!$A$2:'Switches'!$A$1000&amp;" "," "&amp;TRIM(B241)&amp;" "),Switches!$A$2:'Switches'!$A$1000)</f>
        <v>Osio Line</v>
      </c>
      <c r="N241">
        <f>IFERROR(LOOKUP(,-SEARCH(" "&amp;Switches!$B$2:'Switches'!$B$1000&amp;" "," "&amp;C241&amp;" "),Switches!$B$2:'Switches'!$B$1000), "")</f>
        <v>1608</v>
      </c>
      <c r="O241" t="str">
        <f>LOOKUP(,-SEARCH(" "&amp;Switches!$C$2:'Switches'!$C$1000&amp;" "," "&amp;TRIM(B241)&amp;" "),Switches!$C$2:'Switches'!$C$1000)</f>
        <v>Medium</v>
      </c>
      <c r="P241" t="str">
        <f t="shared" si="98"/>
        <v>Medium-5 DEG.ies</v>
      </c>
      <c r="Q241" t="s">
        <v>726</v>
      </c>
      <c r="R241">
        <f t="shared" si="99"/>
        <v>30</v>
      </c>
      <c r="S241" s="7" t="str">
        <f t="shared" si="90"/>
        <v>35</v>
      </c>
      <c r="T241">
        <v>110</v>
      </c>
      <c r="U241">
        <f t="shared" si="101"/>
        <v>3300</v>
      </c>
      <c r="V241" t="str">
        <f>IF(ISTEXT(LOOKUP(,-SEARCH(" "&amp;Switches!$K$2:'Switches'!$K$60&amp;" "," "&amp;D241&amp;" "),Switches!$K$2:'Switches'!$K$60)), LOOKUP(,-SEARCH(" "&amp;Switches!$K$2:'Switches'!$K$60&amp;" "," "&amp;D241&amp;" "),Switches!$K$2:'Switches'!$K$60),"")</f>
        <v/>
      </c>
      <c r="W241" t="str">
        <f>IFERROR(LOOKUP(,-SEARCH(" "&amp;Switches!$L$2:'Switches'!$L$1000&amp;" "," "&amp;F241&amp;" "),Switches!$L$2:'Switches'!$L$1000),"")</f>
        <v>5 DEG</v>
      </c>
      <c r="X241" t="str">
        <f>IFERROR(LOOKUP(,-SEARCH(" "&amp;Switches!$M$2:'Switches'!$M$1000&amp;" "," "&amp;M241&amp;" "),Switches!$M$2:'Switches'!$M$1000),"")</f>
        <v/>
      </c>
      <c r="Y241" t="str">
        <f>IFERROR(LOOKUP(,-SEARCH(" "&amp;Switches!$N$2:'Switches'!$N$1000&amp;" "," "&amp;D241&amp;" "),Switches!$N$2:'Switches'!$N$1000),"")</f>
        <v/>
      </c>
      <c r="Z241">
        <v>9.5000000000000001E-2</v>
      </c>
      <c r="AA241">
        <f t="shared" si="100"/>
        <v>1.6080000000000001</v>
      </c>
      <c r="AB241">
        <v>7.0000000000000007E-2</v>
      </c>
      <c r="AC241">
        <v>2</v>
      </c>
      <c r="AD241">
        <v>2</v>
      </c>
      <c r="AE241">
        <v>0</v>
      </c>
    </row>
    <row r="242" spans="1:31" x14ac:dyDescent="0.25">
      <c r="A242" s="1" t="s">
        <v>549</v>
      </c>
      <c r="B242" s="1" t="s">
        <v>550</v>
      </c>
      <c r="C242" t="str">
        <f t="shared" si="94"/>
        <v>1608 35W Medium</v>
      </c>
      <c r="D242" t="str">
        <f t="shared" si="95"/>
        <v>35W Medium</v>
      </c>
      <c r="E242" t="str">
        <f t="shared" si="96"/>
        <v>35W</v>
      </c>
      <c r="F242" t="str">
        <f t="shared" si="93"/>
        <v>35W</v>
      </c>
      <c r="G242" t="str">
        <f t="shared" si="81"/>
        <v>35W</v>
      </c>
      <c r="H242" t="str">
        <f t="shared" si="82"/>
        <v>35W</v>
      </c>
      <c r="I242" t="str">
        <f t="shared" si="92"/>
        <v>35Вт</v>
      </c>
      <c r="J242" t="str">
        <f t="shared" si="89"/>
        <v>35</v>
      </c>
      <c r="K242" t="str">
        <f t="shared" si="91"/>
        <v>35</v>
      </c>
      <c r="L242" t="str">
        <f t="shared" si="97"/>
        <v>P866792</v>
      </c>
      <c r="M242" t="str">
        <f>LOOKUP(,-SEARCH(" "&amp;Switches!$A$2:'Switches'!$A$1000&amp;" "," "&amp;TRIM(B242)&amp;" "),Switches!$A$2:'Switches'!$A$1000)</f>
        <v>Osio Line</v>
      </c>
      <c r="N242">
        <f>IFERROR(LOOKUP(,-SEARCH(" "&amp;Switches!$B$2:'Switches'!$B$1000&amp;" "," "&amp;C242&amp;" "),Switches!$B$2:'Switches'!$B$1000), "")</f>
        <v>1608</v>
      </c>
      <c r="O242" t="str">
        <f>LOOKUP(,-SEARCH(" "&amp;Switches!$C$2:'Switches'!$C$1000&amp;" "," "&amp;TRIM(B242)&amp;" "),Switches!$C$2:'Switches'!$C$1000)</f>
        <v>Medium</v>
      </c>
      <c r="P242" t="str">
        <f t="shared" si="98"/>
        <v>Medium.ies</v>
      </c>
      <c r="Q242" t="s">
        <v>726</v>
      </c>
      <c r="R242">
        <f t="shared" si="99"/>
        <v>30</v>
      </c>
      <c r="S242" s="7" t="str">
        <f t="shared" si="90"/>
        <v>35</v>
      </c>
      <c r="T242">
        <v>110</v>
      </c>
      <c r="U242">
        <f t="shared" si="101"/>
        <v>3300</v>
      </c>
      <c r="V242" t="str">
        <f>IF(ISTEXT(LOOKUP(,-SEARCH(" "&amp;Switches!$K$2:'Switches'!$K$60&amp;" "," "&amp;D242&amp;" "),Switches!$K$2:'Switches'!$K$60)), LOOKUP(,-SEARCH(" "&amp;Switches!$K$2:'Switches'!$K$60&amp;" "," "&amp;D242&amp;" "),Switches!$K$2:'Switches'!$K$60),"")</f>
        <v/>
      </c>
      <c r="W242" t="str">
        <f>IFERROR(LOOKUP(,-SEARCH(" "&amp;Switches!$L$2:'Switches'!$L$1000&amp;" "," "&amp;F242&amp;" "),Switches!$L$2:'Switches'!$L$1000),"")</f>
        <v/>
      </c>
      <c r="X242" t="str">
        <f>IFERROR(LOOKUP(,-SEARCH(" "&amp;Switches!$M$2:'Switches'!$M$1000&amp;" "," "&amp;M242&amp;" "),Switches!$M$2:'Switches'!$M$1000),"")</f>
        <v/>
      </c>
      <c r="Y242" t="str">
        <f>IFERROR(LOOKUP(,-SEARCH(" "&amp;Switches!$N$2:'Switches'!$N$1000&amp;" "," "&amp;D242&amp;" "),Switches!$N$2:'Switches'!$N$1000),"")</f>
        <v/>
      </c>
      <c r="Z242">
        <v>9.5000000000000001E-2</v>
      </c>
      <c r="AA242">
        <f t="shared" si="100"/>
        <v>1.6080000000000001</v>
      </c>
      <c r="AB242">
        <v>7.0000000000000007E-2</v>
      </c>
      <c r="AC242">
        <v>2</v>
      </c>
      <c r="AD242">
        <v>2</v>
      </c>
      <c r="AE242">
        <v>0</v>
      </c>
    </row>
    <row r="243" spans="1:31" x14ac:dyDescent="0.25">
      <c r="A243" s="1" t="s">
        <v>548</v>
      </c>
      <c r="B243" s="1" t="s">
        <v>662</v>
      </c>
      <c r="C243" t="str">
        <f t="shared" si="94"/>
        <v>1608 35W Spot 5 DEG</v>
      </c>
      <c r="D243" t="str">
        <f t="shared" si="95"/>
        <v>35W Spot 5 DEG</v>
      </c>
      <c r="E243" t="str">
        <f t="shared" si="96"/>
        <v>35W 5 DEG</v>
      </c>
      <c r="F243" t="str">
        <f t="shared" si="93"/>
        <v>35W 5 DEG</v>
      </c>
      <c r="G243" t="str">
        <f t="shared" si="81"/>
        <v>35W 5 DEG</v>
      </c>
      <c r="H243" t="str">
        <f t="shared" si="82"/>
        <v>35W</v>
      </c>
      <c r="I243" t="str">
        <f t="shared" si="92"/>
        <v>35Вт</v>
      </c>
      <c r="J243" t="str">
        <f t="shared" si="89"/>
        <v>35</v>
      </c>
      <c r="K243" t="str">
        <f t="shared" si="91"/>
        <v>35</v>
      </c>
      <c r="L243" t="str">
        <f t="shared" si="97"/>
        <v>P866791</v>
      </c>
      <c r="M243" t="str">
        <f>LOOKUP(,-SEARCH(" "&amp;Switches!$A$2:'Switches'!$A$1000&amp;" "," "&amp;TRIM(B243)&amp;" "),Switches!$A$2:'Switches'!$A$1000)</f>
        <v>Osio Line</v>
      </c>
      <c r="N243">
        <f>IFERROR(LOOKUP(,-SEARCH(" "&amp;Switches!$B$2:'Switches'!$B$1000&amp;" "," "&amp;C243&amp;" "),Switches!$B$2:'Switches'!$B$1000), "")</f>
        <v>1608</v>
      </c>
      <c r="O243" t="str">
        <f>LOOKUP(,-SEARCH(" "&amp;Switches!$C$2:'Switches'!$C$1000&amp;" "," "&amp;TRIM(B243)&amp;" "),Switches!$C$2:'Switches'!$C$1000)</f>
        <v>Spot</v>
      </c>
      <c r="P243" t="str">
        <f t="shared" si="98"/>
        <v>Spot-5 DEG.ies</v>
      </c>
      <c r="Q243" t="s">
        <v>726</v>
      </c>
      <c r="R243">
        <f t="shared" si="99"/>
        <v>30</v>
      </c>
      <c r="S243" s="7" t="str">
        <f t="shared" si="90"/>
        <v>35</v>
      </c>
      <c r="T243">
        <v>110</v>
      </c>
      <c r="U243">
        <f t="shared" si="101"/>
        <v>3300</v>
      </c>
      <c r="V243" t="str">
        <f>IF(ISTEXT(LOOKUP(,-SEARCH(" "&amp;Switches!$K$2:'Switches'!$K$60&amp;" "," "&amp;D243&amp;" "),Switches!$K$2:'Switches'!$K$60)), LOOKUP(,-SEARCH(" "&amp;Switches!$K$2:'Switches'!$K$60&amp;" "," "&amp;D243&amp;" "),Switches!$K$2:'Switches'!$K$60),"")</f>
        <v/>
      </c>
      <c r="W243" t="str">
        <f>IFERROR(LOOKUP(,-SEARCH(" "&amp;Switches!$L$2:'Switches'!$L$1000&amp;" "," "&amp;F243&amp;" "),Switches!$L$2:'Switches'!$L$1000),"")</f>
        <v>5 DEG</v>
      </c>
      <c r="X243" t="str">
        <f>IFERROR(LOOKUP(,-SEARCH(" "&amp;Switches!$M$2:'Switches'!$M$1000&amp;" "," "&amp;M243&amp;" "),Switches!$M$2:'Switches'!$M$1000),"")</f>
        <v/>
      </c>
      <c r="Y243" t="str">
        <f>IFERROR(LOOKUP(,-SEARCH(" "&amp;Switches!$N$2:'Switches'!$N$1000&amp;" "," "&amp;D243&amp;" "),Switches!$N$2:'Switches'!$N$1000),"")</f>
        <v/>
      </c>
      <c r="Z243">
        <v>9.5000000000000001E-2</v>
      </c>
      <c r="AA243">
        <f t="shared" si="100"/>
        <v>1.6080000000000001</v>
      </c>
      <c r="AB243">
        <v>7.0000000000000007E-2</v>
      </c>
      <c r="AC243">
        <v>2</v>
      </c>
      <c r="AD243">
        <v>2</v>
      </c>
      <c r="AE243">
        <v>0</v>
      </c>
    </row>
    <row r="244" spans="1:31" x14ac:dyDescent="0.25">
      <c r="A244" s="1" t="s">
        <v>546</v>
      </c>
      <c r="B244" s="1" t="s">
        <v>547</v>
      </c>
      <c r="C244" t="str">
        <f t="shared" si="94"/>
        <v>1608 35W Spot</v>
      </c>
      <c r="D244" t="str">
        <f t="shared" si="95"/>
        <v>35W Spot</v>
      </c>
      <c r="E244" t="str">
        <f t="shared" si="96"/>
        <v>35W</v>
      </c>
      <c r="F244" t="str">
        <f t="shared" si="93"/>
        <v>35W</v>
      </c>
      <c r="G244" t="str">
        <f t="shared" si="81"/>
        <v>35W</v>
      </c>
      <c r="H244" t="str">
        <f t="shared" si="82"/>
        <v>35W</v>
      </c>
      <c r="I244" t="str">
        <f t="shared" si="92"/>
        <v>35Вт</v>
      </c>
      <c r="J244" t="str">
        <f t="shared" si="89"/>
        <v>35</v>
      </c>
      <c r="K244" t="str">
        <f t="shared" si="91"/>
        <v>35</v>
      </c>
      <c r="L244" t="str">
        <f t="shared" si="97"/>
        <v>P866791</v>
      </c>
      <c r="M244" t="str">
        <f>LOOKUP(,-SEARCH(" "&amp;Switches!$A$2:'Switches'!$A$1000&amp;" "," "&amp;TRIM(B244)&amp;" "),Switches!$A$2:'Switches'!$A$1000)</f>
        <v>Osio Line</v>
      </c>
      <c r="N244">
        <f>IFERROR(LOOKUP(,-SEARCH(" "&amp;Switches!$B$2:'Switches'!$B$1000&amp;" "," "&amp;C244&amp;" "),Switches!$B$2:'Switches'!$B$1000), "")</f>
        <v>1608</v>
      </c>
      <c r="O244" t="str">
        <f>LOOKUP(,-SEARCH(" "&amp;Switches!$C$2:'Switches'!$C$1000&amp;" "," "&amp;TRIM(B244)&amp;" "),Switches!$C$2:'Switches'!$C$1000)</f>
        <v>Spot</v>
      </c>
      <c r="P244" t="str">
        <f t="shared" si="98"/>
        <v>Spot.ies</v>
      </c>
      <c r="Q244" t="s">
        <v>726</v>
      </c>
      <c r="R244">
        <f t="shared" si="99"/>
        <v>30</v>
      </c>
      <c r="S244" s="7" t="str">
        <f t="shared" si="90"/>
        <v>35</v>
      </c>
      <c r="T244">
        <v>110</v>
      </c>
      <c r="U244">
        <f t="shared" si="101"/>
        <v>3300</v>
      </c>
      <c r="V244" t="str">
        <f>IF(ISTEXT(LOOKUP(,-SEARCH(" "&amp;Switches!$K$2:'Switches'!$K$60&amp;" "," "&amp;D244&amp;" "),Switches!$K$2:'Switches'!$K$60)), LOOKUP(,-SEARCH(" "&amp;Switches!$K$2:'Switches'!$K$60&amp;" "," "&amp;D244&amp;" "),Switches!$K$2:'Switches'!$K$60),"")</f>
        <v/>
      </c>
      <c r="W244" t="str">
        <f>IFERROR(LOOKUP(,-SEARCH(" "&amp;Switches!$L$2:'Switches'!$L$1000&amp;" "," "&amp;F244&amp;" "),Switches!$L$2:'Switches'!$L$1000),"")</f>
        <v/>
      </c>
      <c r="X244" t="str">
        <f>IFERROR(LOOKUP(,-SEARCH(" "&amp;Switches!$M$2:'Switches'!$M$1000&amp;" "," "&amp;M244&amp;" "),Switches!$M$2:'Switches'!$M$1000),"")</f>
        <v/>
      </c>
      <c r="Y244" t="str">
        <f>IFERROR(LOOKUP(,-SEARCH(" "&amp;Switches!$N$2:'Switches'!$N$1000&amp;" "," "&amp;D244&amp;" "),Switches!$N$2:'Switches'!$N$1000),"")</f>
        <v/>
      </c>
      <c r="Z244">
        <v>9.5000000000000001E-2</v>
      </c>
      <c r="AA244">
        <f t="shared" si="100"/>
        <v>1.6080000000000001</v>
      </c>
      <c r="AB244">
        <v>7.0000000000000007E-2</v>
      </c>
      <c r="AC244">
        <v>2</v>
      </c>
      <c r="AD244">
        <v>2</v>
      </c>
      <c r="AE244">
        <v>0</v>
      </c>
    </row>
    <row r="245" spans="1:31" x14ac:dyDescent="0.25">
      <c r="A245" s="1" t="s">
        <v>545</v>
      </c>
      <c r="B245" s="1" t="s">
        <v>663</v>
      </c>
      <c r="C245" t="str">
        <f t="shared" si="94"/>
        <v>1308 28W Diffuse 5 DEG</v>
      </c>
      <c r="D245" t="str">
        <f t="shared" si="95"/>
        <v>28W Diffuse 5 DEG</v>
      </c>
      <c r="E245" t="str">
        <f t="shared" si="96"/>
        <v>28W 5 DEG</v>
      </c>
      <c r="F245" t="str">
        <f t="shared" si="93"/>
        <v>28W 5 DEG</v>
      </c>
      <c r="G245" t="str">
        <f t="shared" si="81"/>
        <v>28W 5 DEG</v>
      </c>
      <c r="H245" t="str">
        <f t="shared" si="82"/>
        <v>28W</v>
      </c>
      <c r="I245" t="str">
        <f t="shared" si="92"/>
        <v>28Вт</v>
      </c>
      <c r="J245" t="str">
        <f t="shared" ref="J245:J308" si="102">IFERROR(REPLACE(I245,SEARCH("Вт",I245),2,""), I245)</f>
        <v>28</v>
      </c>
      <c r="K245" t="str">
        <f t="shared" si="91"/>
        <v>28</v>
      </c>
      <c r="L245" t="str">
        <f t="shared" si="97"/>
        <v>P866790</v>
      </c>
      <c r="M245" t="str">
        <f>LOOKUP(,-SEARCH(" "&amp;Switches!$A$2:'Switches'!$A$1000&amp;" "," "&amp;TRIM(B245)&amp;" "),Switches!$A$2:'Switches'!$A$1000)</f>
        <v>Osio Line</v>
      </c>
      <c r="N245">
        <f>IFERROR(LOOKUP(,-SEARCH(" "&amp;Switches!$B$2:'Switches'!$B$1000&amp;" "," "&amp;C245&amp;" "),Switches!$B$2:'Switches'!$B$1000), "")</f>
        <v>1308</v>
      </c>
      <c r="O245" t="str">
        <f>LOOKUP(,-SEARCH(" "&amp;Switches!$C$2:'Switches'!$C$1000&amp;" "," "&amp;TRIM(B245)&amp;" "),Switches!$C$2:'Switches'!$C$1000)</f>
        <v>Diffuse</v>
      </c>
      <c r="P245" t="str">
        <f t="shared" si="98"/>
        <v>Diffuse-5 DEG.ies</v>
      </c>
      <c r="Q245" t="s">
        <v>726</v>
      </c>
      <c r="R245">
        <f t="shared" si="99"/>
        <v>24</v>
      </c>
      <c r="S245" s="7" t="str">
        <f t="shared" ref="S245:S308" si="103">K245</f>
        <v>28</v>
      </c>
      <c r="T245">
        <v>110</v>
      </c>
      <c r="U245">
        <f t="shared" si="101"/>
        <v>2640</v>
      </c>
      <c r="V245" t="str">
        <f>IF(ISTEXT(LOOKUP(,-SEARCH(" "&amp;Switches!$K$2:'Switches'!$K$60&amp;" "," "&amp;D245&amp;" "),Switches!$K$2:'Switches'!$K$60)), LOOKUP(,-SEARCH(" "&amp;Switches!$K$2:'Switches'!$K$60&amp;" "," "&amp;D245&amp;" "),Switches!$K$2:'Switches'!$K$60),"")</f>
        <v/>
      </c>
      <c r="W245" t="str">
        <f>IFERROR(LOOKUP(,-SEARCH(" "&amp;Switches!$L$2:'Switches'!$L$1000&amp;" "," "&amp;F245&amp;" "),Switches!$L$2:'Switches'!$L$1000),"")</f>
        <v>5 DEG</v>
      </c>
      <c r="X245" t="str">
        <f>IFERROR(LOOKUP(,-SEARCH(" "&amp;Switches!$M$2:'Switches'!$M$1000&amp;" "," "&amp;M245&amp;" "),Switches!$M$2:'Switches'!$M$1000),"")</f>
        <v/>
      </c>
      <c r="Y245" t="str">
        <f>IFERROR(LOOKUP(,-SEARCH(" "&amp;Switches!$N$2:'Switches'!$N$1000&amp;" "," "&amp;D245&amp;" "),Switches!$N$2:'Switches'!$N$1000),"")</f>
        <v/>
      </c>
      <c r="Z245">
        <v>9.5000000000000001E-2</v>
      </c>
      <c r="AA245">
        <f t="shared" si="100"/>
        <v>1.3080000000000001</v>
      </c>
      <c r="AB245">
        <v>7.0000000000000007E-2</v>
      </c>
      <c r="AC245">
        <v>2</v>
      </c>
      <c r="AD245">
        <v>2</v>
      </c>
      <c r="AE245">
        <v>0</v>
      </c>
    </row>
    <row r="246" spans="1:31" x14ac:dyDescent="0.25">
      <c r="A246" s="1" t="s">
        <v>543</v>
      </c>
      <c r="B246" s="1" t="s">
        <v>544</v>
      </c>
      <c r="C246" t="str">
        <f t="shared" si="94"/>
        <v>1308 28W Diffuse</v>
      </c>
      <c r="D246" t="str">
        <f t="shared" si="95"/>
        <v>28W Diffuse</v>
      </c>
      <c r="E246" t="str">
        <f t="shared" si="96"/>
        <v>28W</v>
      </c>
      <c r="F246" t="str">
        <f t="shared" si="93"/>
        <v>28W</v>
      </c>
      <c r="G246" t="str">
        <f t="shared" si="81"/>
        <v>28W</v>
      </c>
      <c r="H246" t="str">
        <f t="shared" si="82"/>
        <v>28W</v>
      </c>
      <c r="I246" t="str">
        <f t="shared" si="92"/>
        <v>28Вт</v>
      </c>
      <c r="J246" t="str">
        <f t="shared" si="102"/>
        <v>28</v>
      </c>
      <c r="K246" t="str">
        <f t="shared" si="91"/>
        <v>28</v>
      </c>
      <c r="L246" t="str">
        <f t="shared" si="97"/>
        <v>P866790</v>
      </c>
      <c r="M246" t="str">
        <f>LOOKUP(,-SEARCH(" "&amp;Switches!$A$2:'Switches'!$A$1000&amp;" "," "&amp;TRIM(B246)&amp;" "),Switches!$A$2:'Switches'!$A$1000)</f>
        <v>Osio Line</v>
      </c>
      <c r="N246">
        <f>IFERROR(LOOKUP(,-SEARCH(" "&amp;Switches!$B$2:'Switches'!$B$1000&amp;" "," "&amp;C246&amp;" "),Switches!$B$2:'Switches'!$B$1000), "")</f>
        <v>1308</v>
      </c>
      <c r="O246" t="str">
        <f>LOOKUP(,-SEARCH(" "&amp;Switches!$C$2:'Switches'!$C$1000&amp;" "," "&amp;TRIM(B246)&amp;" "),Switches!$C$2:'Switches'!$C$1000)</f>
        <v>Diffuse</v>
      </c>
      <c r="P246" t="str">
        <f t="shared" si="98"/>
        <v>Diffuse.ies</v>
      </c>
      <c r="Q246" t="s">
        <v>726</v>
      </c>
      <c r="R246">
        <f t="shared" si="99"/>
        <v>24</v>
      </c>
      <c r="S246" s="7" t="str">
        <f t="shared" si="103"/>
        <v>28</v>
      </c>
      <c r="T246">
        <v>110</v>
      </c>
      <c r="U246">
        <f t="shared" si="101"/>
        <v>2640</v>
      </c>
      <c r="V246" t="str">
        <f>IF(ISTEXT(LOOKUP(,-SEARCH(" "&amp;Switches!$K$2:'Switches'!$K$60&amp;" "," "&amp;D246&amp;" "),Switches!$K$2:'Switches'!$K$60)), LOOKUP(,-SEARCH(" "&amp;Switches!$K$2:'Switches'!$K$60&amp;" "," "&amp;D246&amp;" "),Switches!$K$2:'Switches'!$K$60),"")</f>
        <v/>
      </c>
      <c r="W246" t="str">
        <f>IFERROR(LOOKUP(,-SEARCH(" "&amp;Switches!$L$2:'Switches'!$L$1000&amp;" "," "&amp;F246&amp;" "),Switches!$L$2:'Switches'!$L$1000),"")</f>
        <v/>
      </c>
      <c r="X246" t="str">
        <f>IFERROR(LOOKUP(,-SEARCH(" "&amp;Switches!$M$2:'Switches'!$M$1000&amp;" "," "&amp;M246&amp;" "),Switches!$M$2:'Switches'!$M$1000),"")</f>
        <v/>
      </c>
      <c r="Y246" t="str">
        <f>IFERROR(LOOKUP(,-SEARCH(" "&amp;Switches!$N$2:'Switches'!$N$1000&amp;" "," "&amp;D246&amp;" "),Switches!$N$2:'Switches'!$N$1000),"")</f>
        <v/>
      </c>
      <c r="Z246">
        <v>9.5000000000000001E-2</v>
      </c>
      <c r="AA246">
        <f t="shared" si="100"/>
        <v>1.3080000000000001</v>
      </c>
      <c r="AB246">
        <v>7.0000000000000007E-2</v>
      </c>
      <c r="AC246">
        <v>2</v>
      </c>
      <c r="AD246">
        <v>2</v>
      </c>
      <c r="AE246">
        <v>0</v>
      </c>
    </row>
    <row r="247" spans="1:31" x14ac:dyDescent="0.25">
      <c r="A247" s="1" t="s">
        <v>542</v>
      </c>
      <c r="B247" s="1" t="s">
        <v>664</v>
      </c>
      <c r="C247" t="str">
        <f t="shared" si="94"/>
        <v>1308 28W Elliptical 5 DEG</v>
      </c>
      <c r="D247" t="str">
        <f t="shared" si="95"/>
        <v>28W Elliptical 5 DEG</v>
      </c>
      <c r="E247" t="str">
        <f t="shared" si="96"/>
        <v>28W 5 DEG</v>
      </c>
      <c r="F247" t="str">
        <f t="shared" si="93"/>
        <v>28W 5 DEG</v>
      </c>
      <c r="G247" t="str">
        <f t="shared" si="81"/>
        <v>28W 5 DEG</v>
      </c>
      <c r="H247" t="str">
        <f t="shared" si="82"/>
        <v>28W</v>
      </c>
      <c r="I247" t="str">
        <f t="shared" si="92"/>
        <v>28Вт</v>
      </c>
      <c r="J247" t="str">
        <f t="shared" si="102"/>
        <v>28</v>
      </c>
      <c r="K247" t="str">
        <f t="shared" si="91"/>
        <v>28</v>
      </c>
      <c r="L247" t="str">
        <f t="shared" si="97"/>
        <v>P866789</v>
      </c>
      <c r="M247" t="str">
        <f>LOOKUP(,-SEARCH(" "&amp;Switches!$A$2:'Switches'!$A$1000&amp;" "," "&amp;TRIM(B247)&amp;" "),Switches!$A$2:'Switches'!$A$1000)</f>
        <v>Osio Line</v>
      </c>
      <c r="N247">
        <f>IFERROR(LOOKUP(,-SEARCH(" "&amp;Switches!$B$2:'Switches'!$B$1000&amp;" "," "&amp;C247&amp;" "),Switches!$B$2:'Switches'!$B$1000), "")</f>
        <v>1308</v>
      </c>
      <c r="O247" t="str">
        <f>LOOKUP(,-SEARCH(" "&amp;Switches!$C$2:'Switches'!$C$1000&amp;" "," "&amp;TRIM(B247)&amp;" "),Switches!$C$2:'Switches'!$C$1000)</f>
        <v>Elliptical</v>
      </c>
      <c r="P247" t="str">
        <f t="shared" si="98"/>
        <v>Elliptical-5 DEG.ies</v>
      </c>
      <c r="Q247" t="s">
        <v>726</v>
      </c>
      <c r="R247">
        <f t="shared" si="99"/>
        <v>24</v>
      </c>
      <c r="S247" s="7" t="str">
        <f t="shared" si="103"/>
        <v>28</v>
      </c>
      <c r="T247">
        <v>110</v>
      </c>
      <c r="U247">
        <f t="shared" si="101"/>
        <v>2640</v>
      </c>
      <c r="V247" t="str">
        <f>IF(ISTEXT(LOOKUP(,-SEARCH(" "&amp;Switches!$K$2:'Switches'!$K$60&amp;" "," "&amp;D247&amp;" "),Switches!$K$2:'Switches'!$K$60)), LOOKUP(,-SEARCH(" "&amp;Switches!$K$2:'Switches'!$K$60&amp;" "," "&amp;D247&amp;" "),Switches!$K$2:'Switches'!$K$60),"")</f>
        <v/>
      </c>
      <c r="W247" t="str">
        <f>IFERROR(LOOKUP(,-SEARCH(" "&amp;Switches!$L$2:'Switches'!$L$1000&amp;" "," "&amp;F247&amp;" "),Switches!$L$2:'Switches'!$L$1000),"")</f>
        <v>5 DEG</v>
      </c>
      <c r="X247" t="str">
        <f>IFERROR(LOOKUP(,-SEARCH(" "&amp;Switches!$M$2:'Switches'!$M$1000&amp;" "," "&amp;M247&amp;" "),Switches!$M$2:'Switches'!$M$1000),"")</f>
        <v/>
      </c>
      <c r="Y247" t="str">
        <f>IFERROR(LOOKUP(,-SEARCH(" "&amp;Switches!$N$2:'Switches'!$N$1000&amp;" "," "&amp;D247&amp;" "),Switches!$N$2:'Switches'!$N$1000),"")</f>
        <v/>
      </c>
      <c r="Z247">
        <v>9.5000000000000001E-2</v>
      </c>
      <c r="AA247">
        <f t="shared" si="100"/>
        <v>1.3080000000000001</v>
      </c>
      <c r="AB247">
        <v>7.0000000000000007E-2</v>
      </c>
      <c r="AC247">
        <v>2</v>
      </c>
      <c r="AD247">
        <v>2</v>
      </c>
      <c r="AE247">
        <v>0</v>
      </c>
    </row>
    <row r="248" spans="1:31" x14ac:dyDescent="0.25">
      <c r="A248" s="1" t="s">
        <v>540</v>
      </c>
      <c r="B248" s="1" t="s">
        <v>541</v>
      </c>
      <c r="C248" t="str">
        <f t="shared" si="94"/>
        <v>1308 28W Elliptical</v>
      </c>
      <c r="D248" t="str">
        <f t="shared" si="95"/>
        <v>28W Elliptical</v>
      </c>
      <c r="E248" t="str">
        <f t="shared" si="96"/>
        <v>28W</v>
      </c>
      <c r="F248" t="str">
        <f t="shared" si="93"/>
        <v>28W</v>
      </c>
      <c r="G248" t="str">
        <f t="shared" si="81"/>
        <v>28W</v>
      </c>
      <c r="H248" t="str">
        <f t="shared" si="82"/>
        <v>28W</v>
      </c>
      <c r="I248" t="str">
        <f t="shared" si="92"/>
        <v>28Вт</v>
      </c>
      <c r="J248" t="str">
        <f t="shared" si="102"/>
        <v>28</v>
      </c>
      <c r="K248" t="str">
        <f t="shared" si="91"/>
        <v>28</v>
      </c>
      <c r="L248" t="str">
        <f t="shared" si="97"/>
        <v>P866789</v>
      </c>
      <c r="M248" t="str">
        <f>LOOKUP(,-SEARCH(" "&amp;Switches!$A$2:'Switches'!$A$1000&amp;" "," "&amp;TRIM(B248)&amp;" "),Switches!$A$2:'Switches'!$A$1000)</f>
        <v>Osio Line</v>
      </c>
      <c r="N248">
        <f>IFERROR(LOOKUP(,-SEARCH(" "&amp;Switches!$B$2:'Switches'!$B$1000&amp;" "," "&amp;C248&amp;" "),Switches!$B$2:'Switches'!$B$1000), "")</f>
        <v>1308</v>
      </c>
      <c r="O248" t="str">
        <f>LOOKUP(,-SEARCH(" "&amp;Switches!$C$2:'Switches'!$C$1000&amp;" "," "&amp;TRIM(B248)&amp;" "),Switches!$C$2:'Switches'!$C$1000)</f>
        <v>Elliptical</v>
      </c>
      <c r="P248" t="str">
        <f t="shared" si="98"/>
        <v>Elliptical.ies</v>
      </c>
      <c r="Q248" t="s">
        <v>726</v>
      </c>
      <c r="R248">
        <f t="shared" si="99"/>
        <v>24</v>
      </c>
      <c r="S248" s="7" t="str">
        <f t="shared" si="103"/>
        <v>28</v>
      </c>
      <c r="T248">
        <v>110</v>
      </c>
      <c r="U248">
        <f t="shared" si="101"/>
        <v>2640</v>
      </c>
      <c r="V248" t="str">
        <f>IF(ISTEXT(LOOKUP(,-SEARCH(" "&amp;Switches!$K$2:'Switches'!$K$60&amp;" "," "&amp;D248&amp;" "),Switches!$K$2:'Switches'!$K$60)), LOOKUP(,-SEARCH(" "&amp;Switches!$K$2:'Switches'!$K$60&amp;" "," "&amp;D248&amp;" "),Switches!$K$2:'Switches'!$K$60),"")</f>
        <v/>
      </c>
      <c r="W248" t="str">
        <f>IFERROR(LOOKUP(,-SEARCH(" "&amp;Switches!$L$2:'Switches'!$L$1000&amp;" "," "&amp;F248&amp;" "),Switches!$L$2:'Switches'!$L$1000),"")</f>
        <v/>
      </c>
      <c r="X248" t="str">
        <f>IFERROR(LOOKUP(,-SEARCH(" "&amp;Switches!$M$2:'Switches'!$M$1000&amp;" "," "&amp;M248&amp;" "),Switches!$M$2:'Switches'!$M$1000),"")</f>
        <v/>
      </c>
      <c r="Y248" t="str">
        <f>IFERROR(LOOKUP(,-SEARCH(" "&amp;Switches!$N$2:'Switches'!$N$1000&amp;" "," "&amp;D248&amp;" "),Switches!$N$2:'Switches'!$N$1000),"")</f>
        <v/>
      </c>
      <c r="Z248">
        <v>9.5000000000000001E-2</v>
      </c>
      <c r="AA248">
        <f t="shared" si="100"/>
        <v>1.3080000000000001</v>
      </c>
      <c r="AB248">
        <v>7.0000000000000007E-2</v>
      </c>
      <c r="AC248">
        <v>2</v>
      </c>
      <c r="AD248">
        <v>2</v>
      </c>
      <c r="AE248">
        <v>0</v>
      </c>
    </row>
    <row r="249" spans="1:31" x14ac:dyDescent="0.25">
      <c r="A249" s="1" t="s">
        <v>539</v>
      </c>
      <c r="B249" s="1" t="s">
        <v>665</v>
      </c>
      <c r="C249" t="str">
        <f t="shared" si="94"/>
        <v>1308 28W Flood 5 DEG</v>
      </c>
      <c r="D249" t="str">
        <f t="shared" si="95"/>
        <v>28W Flood 5 DEG</v>
      </c>
      <c r="E249" t="str">
        <f t="shared" si="96"/>
        <v>28W 5 DEG</v>
      </c>
      <c r="F249" t="str">
        <f t="shared" si="93"/>
        <v>28W 5 DEG</v>
      </c>
      <c r="G249" t="str">
        <f t="shared" si="81"/>
        <v>28W 5 DEG</v>
      </c>
      <c r="H249" t="str">
        <f t="shared" si="82"/>
        <v>28W</v>
      </c>
      <c r="I249" t="str">
        <f t="shared" si="92"/>
        <v>28Вт</v>
      </c>
      <c r="J249" t="str">
        <f t="shared" si="102"/>
        <v>28</v>
      </c>
      <c r="K249" t="str">
        <f t="shared" si="91"/>
        <v>28</v>
      </c>
      <c r="L249" t="str">
        <f t="shared" si="97"/>
        <v>P866788</v>
      </c>
      <c r="M249" t="str">
        <f>LOOKUP(,-SEARCH(" "&amp;Switches!$A$2:'Switches'!$A$1000&amp;" "," "&amp;TRIM(B249)&amp;" "),Switches!$A$2:'Switches'!$A$1000)</f>
        <v>Osio Line</v>
      </c>
      <c r="N249">
        <f>IFERROR(LOOKUP(,-SEARCH(" "&amp;Switches!$B$2:'Switches'!$B$1000&amp;" "," "&amp;C249&amp;" "),Switches!$B$2:'Switches'!$B$1000), "")</f>
        <v>1308</v>
      </c>
      <c r="O249" t="str">
        <f>LOOKUP(,-SEARCH(" "&amp;Switches!$C$2:'Switches'!$C$1000&amp;" "," "&amp;TRIM(B249)&amp;" "),Switches!$C$2:'Switches'!$C$1000)</f>
        <v>Flood</v>
      </c>
      <c r="P249" t="str">
        <f t="shared" si="98"/>
        <v>Flood-5 DEG.ies</v>
      </c>
      <c r="Q249" t="s">
        <v>726</v>
      </c>
      <c r="R249">
        <f t="shared" si="99"/>
        <v>24</v>
      </c>
      <c r="S249" s="7" t="str">
        <f t="shared" si="103"/>
        <v>28</v>
      </c>
      <c r="T249">
        <v>110</v>
      </c>
      <c r="U249">
        <f t="shared" si="101"/>
        <v>2640</v>
      </c>
      <c r="V249" t="str">
        <f>IF(ISTEXT(LOOKUP(,-SEARCH(" "&amp;Switches!$K$2:'Switches'!$K$60&amp;" "," "&amp;D249&amp;" "),Switches!$K$2:'Switches'!$K$60)), LOOKUP(,-SEARCH(" "&amp;Switches!$K$2:'Switches'!$K$60&amp;" "," "&amp;D249&amp;" "),Switches!$K$2:'Switches'!$K$60),"")</f>
        <v/>
      </c>
      <c r="W249" t="str">
        <f>IFERROR(LOOKUP(,-SEARCH(" "&amp;Switches!$L$2:'Switches'!$L$1000&amp;" "," "&amp;F249&amp;" "),Switches!$L$2:'Switches'!$L$1000),"")</f>
        <v>5 DEG</v>
      </c>
      <c r="X249" t="str">
        <f>IFERROR(LOOKUP(,-SEARCH(" "&amp;Switches!$M$2:'Switches'!$M$1000&amp;" "," "&amp;M249&amp;" "),Switches!$M$2:'Switches'!$M$1000),"")</f>
        <v/>
      </c>
      <c r="Y249" t="str">
        <f>IFERROR(LOOKUP(,-SEARCH(" "&amp;Switches!$N$2:'Switches'!$N$1000&amp;" "," "&amp;D249&amp;" "),Switches!$N$2:'Switches'!$N$1000),"")</f>
        <v/>
      </c>
      <c r="Z249">
        <v>9.5000000000000001E-2</v>
      </c>
      <c r="AA249">
        <f t="shared" si="100"/>
        <v>1.3080000000000001</v>
      </c>
      <c r="AB249">
        <v>7.0000000000000007E-2</v>
      </c>
      <c r="AC249">
        <v>2</v>
      </c>
      <c r="AD249">
        <v>2</v>
      </c>
      <c r="AE249">
        <v>0</v>
      </c>
    </row>
    <row r="250" spans="1:31" x14ac:dyDescent="0.25">
      <c r="A250" s="1" t="s">
        <v>537</v>
      </c>
      <c r="B250" s="1" t="s">
        <v>538</v>
      </c>
      <c r="C250" t="str">
        <f t="shared" si="94"/>
        <v>1308 28W Flood</v>
      </c>
      <c r="D250" t="str">
        <f t="shared" si="95"/>
        <v>28W Flood</v>
      </c>
      <c r="E250" t="str">
        <f t="shared" si="96"/>
        <v>28W</v>
      </c>
      <c r="F250" t="str">
        <f t="shared" si="93"/>
        <v>28W</v>
      </c>
      <c r="G250" t="str">
        <f t="shared" si="81"/>
        <v>28W</v>
      </c>
      <c r="H250" t="str">
        <f t="shared" si="82"/>
        <v>28W</v>
      </c>
      <c r="I250" t="str">
        <f t="shared" si="92"/>
        <v>28Вт</v>
      </c>
      <c r="J250" t="str">
        <f t="shared" si="102"/>
        <v>28</v>
      </c>
      <c r="K250" t="str">
        <f t="shared" si="91"/>
        <v>28</v>
      </c>
      <c r="L250" t="str">
        <f t="shared" si="97"/>
        <v>P866788</v>
      </c>
      <c r="M250" t="str">
        <f>LOOKUP(,-SEARCH(" "&amp;Switches!$A$2:'Switches'!$A$1000&amp;" "," "&amp;TRIM(B250)&amp;" "),Switches!$A$2:'Switches'!$A$1000)</f>
        <v>Osio Line</v>
      </c>
      <c r="N250">
        <f>IFERROR(LOOKUP(,-SEARCH(" "&amp;Switches!$B$2:'Switches'!$B$1000&amp;" "," "&amp;C250&amp;" "),Switches!$B$2:'Switches'!$B$1000), "")</f>
        <v>1308</v>
      </c>
      <c r="O250" t="str">
        <f>LOOKUP(,-SEARCH(" "&amp;Switches!$C$2:'Switches'!$C$1000&amp;" "," "&amp;TRIM(B250)&amp;" "),Switches!$C$2:'Switches'!$C$1000)</f>
        <v>Flood</v>
      </c>
      <c r="P250" t="str">
        <f t="shared" si="98"/>
        <v>Flood.ies</v>
      </c>
      <c r="Q250" t="s">
        <v>726</v>
      </c>
      <c r="R250">
        <f t="shared" si="99"/>
        <v>24</v>
      </c>
      <c r="S250" s="7" t="str">
        <f t="shared" si="103"/>
        <v>28</v>
      </c>
      <c r="T250">
        <v>110</v>
      </c>
      <c r="U250">
        <f t="shared" si="101"/>
        <v>2640</v>
      </c>
      <c r="V250" t="str">
        <f>IF(ISTEXT(LOOKUP(,-SEARCH(" "&amp;Switches!$K$2:'Switches'!$K$60&amp;" "," "&amp;D250&amp;" "),Switches!$K$2:'Switches'!$K$60)), LOOKUP(,-SEARCH(" "&amp;Switches!$K$2:'Switches'!$K$60&amp;" "," "&amp;D250&amp;" "),Switches!$K$2:'Switches'!$K$60),"")</f>
        <v/>
      </c>
      <c r="W250" t="str">
        <f>IFERROR(LOOKUP(,-SEARCH(" "&amp;Switches!$L$2:'Switches'!$L$1000&amp;" "," "&amp;F250&amp;" "),Switches!$L$2:'Switches'!$L$1000),"")</f>
        <v/>
      </c>
      <c r="X250" t="str">
        <f>IFERROR(LOOKUP(,-SEARCH(" "&amp;Switches!$M$2:'Switches'!$M$1000&amp;" "," "&amp;M250&amp;" "),Switches!$M$2:'Switches'!$M$1000),"")</f>
        <v/>
      </c>
      <c r="Y250" t="str">
        <f>IFERROR(LOOKUP(,-SEARCH(" "&amp;Switches!$N$2:'Switches'!$N$1000&amp;" "," "&amp;D250&amp;" "),Switches!$N$2:'Switches'!$N$1000),"")</f>
        <v/>
      </c>
      <c r="Z250">
        <v>9.5000000000000001E-2</v>
      </c>
      <c r="AA250">
        <f t="shared" si="100"/>
        <v>1.3080000000000001</v>
      </c>
      <c r="AB250">
        <v>7.0000000000000007E-2</v>
      </c>
      <c r="AC250">
        <v>2</v>
      </c>
      <c r="AD250">
        <v>2</v>
      </c>
      <c r="AE250">
        <v>0</v>
      </c>
    </row>
    <row r="251" spans="1:31" x14ac:dyDescent="0.25">
      <c r="A251" s="1" t="s">
        <v>536</v>
      </c>
      <c r="B251" s="1" t="s">
        <v>666</v>
      </c>
      <c r="C251" t="str">
        <f t="shared" si="94"/>
        <v>1308 28W Medium 5 DEG</v>
      </c>
      <c r="D251" t="str">
        <f t="shared" si="95"/>
        <v>28W Medium 5 DEG</v>
      </c>
      <c r="E251" t="str">
        <f t="shared" si="96"/>
        <v>28W 5 DEG</v>
      </c>
      <c r="F251" t="str">
        <f t="shared" si="93"/>
        <v>28W 5 DEG</v>
      </c>
      <c r="G251" t="str">
        <f t="shared" si="81"/>
        <v>28W 5 DEG</v>
      </c>
      <c r="H251" t="str">
        <f t="shared" si="82"/>
        <v>28W</v>
      </c>
      <c r="I251" t="str">
        <f t="shared" si="92"/>
        <v>28Вт</v>
      </c>
      <c r="J251" t="str">
        <f t="shared" si="102"/>
        <v>28</v>
      </c>
      <c r="K251" t="str">
        <f t="shared" si="91"/>
        <v>28</v>
      </c>
      <c r="L251" t="str">
        <f t="shared" si="97"/>
        <v>P866787</v>
      </c>
      <c r="M251" t="str">
        <f>LOOKUP(,-SEARCH(" "&amp;Switches!$A$2:'Switches'!$A$1000&amp;" "," "&amp;TRIM(B251)&amp;" "),Switches!$A$2:'Switches'!$A$1000)</f>
        <v>Osio Line</v>
      </c>
      <c r="N251">
        <f>IFERROR(LOOKUP(,-SEARCH(" "&amp;Switches!$B$2:'Switches'!$B$1000&amp;" "," "&amp;C251&amp;" "),Switches!$B$2:'Switches'!$B$1000), "")</f>
        <v>1308</v>
      </c>
      <c r="O251" t="str">
        <f>LOOKUP(,-SEARCH(" "&amp;Switches!$C$2:'Switches'!$C$1000&amp;" "," "&amp;TRIM(B251)&amp;" "),Switches!$C$2:'Switches'!$C$1000)</f>
        <v>Medium</v>
      </c>
      <c r="P251" t="str">
        <f t="shared" si="98"/>
        <v>Medium-5 DEG.ies</v>
      </c>
      <c r="Q251" t="s">
        <v>726</v>
      </c>
      <c r="R251">
        <f t="shared" si="99"/>
        <v>24</v>
      </c>
      <c r="S251" s="7" t="str">
        <f t="shared" si="103"/>
        <v>28</v>
      </c>
      <c r="T251">
        <v>110</v>
      </c>
      <c r="U251">
        <f t="shared" si="101"/>
        <v>2640</v>
      </c>
      <c r="V251" t="str">
        <f>IF(ISTEXT(LOOKUP(,-SEARCH(" "&amp;Switches!$K$2:'Switches'!$K$60&amp;" "," "&amp;D251&amp;" "),Switches!$K$2:'Switches'!$K$60)), LOOKUP(,-SEARCH(" "&amp;Switches!$K$2:'Switches'!$K$60&amp;" "," "&amp;D251&amp;" "),Switches!$K$2:'Switches'!$K$60),"")</f>
        <v/>
      </c>
      <c r="W251" t="str">
        <f>IFERROR(LOOKUP(,-SEARCH(" "&amp;Switches!$L$2:'Switches'!$L$1000&amp;" "," "&amp;F251&amp;" "),Switches!$L$2:'Switches'!$L$1000),"")</f>
        <v>5 DEG</v>
      </c>
      <c r="X251" t="str">
        <f>IFERROR(LOOKUP(,-SEARCH(" "&amp;Switches!$M$2:'Switches'!$M$1000&amp;" "," "&amp;M251&amp;" "),Switches!$M$2:'Switches'!$M$1000),"")</f>
        <v/>
      </c>
      <c r="Y251" t="str">
        <f>IFERROR(LOOKUP(,-SEARCH(" "&amp;Switches!$N$2:'Switches'!$N$1000&amp;" "," "&amp;D251&amp;" "),Switches!$N$2:'Switches'!$N$1000),"")</f>
        <v/>
      </c>
      <c r="Z251">
        <v>9.5000000000000001E-2</v>
      </c>
      <c r="AA251">
        <f t="shared" si="100"/>
        <v>1.3080000000000001</v>
      </c>
      <c r="AB251">
        <v>7.0000000000000007E-2</v>
      </c>
      <c r="AC251">
        <v>2</v>
      </c>
      <c r="AD251">
        <v>2</v>
      </c>
      <c r="AE251">
        <v>0</v>
      </c>
    </row>
    <row r="252" spans="1:31" x14ac:dyDescent="0.25">
      <c r="A252" s="1" t="s">
        <v>534</v>
      </c>
      <c r="B252" s="1" t="s">
        <v>535</v>
      </c>
      <c r="C252" t="str">
        <f t="shared" si="94"/>
        <v>1308 28W Medium</v>
      </c>
      <c r="D252" t="str">
        <f t="shared" si="95"/>
        <v>28W Medium</v>
      </c>
      <c r="E252" t="str">
        <f t="shared" si="96"/>
        <v>28W</v>
      </c>
      <c r="F252" t="str">
        <f t="shared" si="93"/>
        <v>28W</v>
      </c>
      <c r="G252" t="str">
        <f t="shared" si="81"/>
        <v>28W</v>
      </c>
      <c r="H252" t="str">
        <f t="shared" si="82"/>
        <v>28W</v>
      </c>
      <c r="I252" t="str">
        <f t="shared" si="92"/>
        <v>28Вт</v>
      </c>
      <c r="J252" t="str">
        <f t="shared" si="102"/>
        <v>28</v>
      </c>
      <c r="K252" t="str">
        <f t="shared" si="91"/>
        <v>28</v>
      </c>
      <c r="L252" t="str">
        <f t="shared" si="97"/>
        <v>P866787</v>
      </c>
      <c r="M252" t="str">
        <f>LOOKUP(,-SEARCH(" "&amp;Switches!$A$2:'Switches'!$A$1000&amp;" "," "&amp;TRIM(B252)&amp;" "),Switches!$A$2:'Switches'!$A$1000)</f>
        <v>Osio Line</v>
      </c>
      <c r="N252">
        <f>IFERROR(LOOKUP(,-SEARCH(" "&amp;Switches!$B$2:'Switches'!$B$1000&amp;" "," "&amp;C252&amp;" "),Switches!$B$2:'Switches'!$B$1000), "")</f>
        <v>1308</v>
      </c>
      <c r="O252" t="str">
        <f>LOOKUP(,-SEARCH(" "&amp;Switches!$C$2:'Switches'!$C$1000&amp;" "," "&amp;TRIM(B252)&amp;" "),Switches!$C$2:'Switches'!$C$1000)</f>
        <v>Medium</v>
      </c>
      <c r="P252" t="str">
        <f t="shared" si="98"/>
        <v>Medium.ies</v>
      </c>
      <c r="Q252" t="s">
        <v>726</v>
      </c>
      <c r="R252">
        <f t="shared" si="99"/>
        <v>24</v>
      </c>
      <c r="S252" s="7" t="str">
        <f t="shared" si="103"/>
        <v>28</v>
      </c>
      <c r="T252">
        <v>110</v>
      </c>
      <c r="U252">
        <f t="shared" si="101"/>
        <v>2640</v>
      </c>
      <c r="V252" t="str">
        <f>IF(ISTEXT(LOOKUP(,-SEARCH(" "&amp;Switches!$K$2:'Switches'!$K$60&amp;" "," "&amp;D252&amp;" "),Switches!$K$2:'Switches'!$K$60)), LOOKUP(,-SEARCH(" "&amp;Switches!$K$2:'Switches'!$K$60&amp;" "," "&amp;D252&amp;" "),Switches!$K$2:'Switches'!$K$60),"")</f>
        <v/>
      </c>
      <c r="W252" t="str">
        <f>IFERROR(LOOKUP(,-SEARCH(" "&amp;Switches!$L$2:'Switches'!$L$1000&amp;" "," "&amp;F252&amp;" "),Switches!$L$2:'Switches'!$L$1000),"")</f>
        <v/>
      </c>
      <c r="X252" t="str">
        <f>IFERROR(LOOKUP(,-SEARCH(" "&amp;Switches!$M$2:'Switches'!$M$1000&amp;" "," "&amp;M252&amp;" "),Switches!$M$2:'Switches'!$M$1000),"")</f>
        <v/>
      </c>
      <c r="Y252" t="str">
        <f>IFERROR(LOOKUP(,-SEARCH(" "&amp;Switches!$N$2:'Switches'!$N$1000&amp;" "," "&amp;D252&amp;" "),Switches!$N$2:'Switches'!$N$1000),"")</f>
        <v/>
      </c>
      <c r="Z252">
        <v>9.5000000000000001E-2</v>
      </c>
      <c r="AA252">
        <f t="shared" si="100"/>
        <v>1.3080000000000001</v>
      </c>
      <c r="AB252">
        <v>7.0000000000000007E-2</v>
      </c>
      <c r="AC252">
        <v>2</v>
      </c>
      <c r="AD252">
        <v>2</v>
      </c>
      <c r="AE252">
        <v>0</v>
      </c>
    </row>
    <row r="253" spans="1:31" x14ac:dyDescent="0.25">
      <c r="A253" s="1" t="s">
        <v>533</v>
      </c>
      <c r="B253" s="1" t="s">
        <v>667</v>
      </c>
      <c r="C253" t="str">
        <f t="shared" si="94"/>
        <v>1308 28W Spot 5 DEG</v>
      </c>
      <c r="D253" t="str">
        <f t="shared" si="95"/>
        <v>28W Spot 5 DEG</v>
      </c>
      <c r="E253" t="str">
        <f t="shared" si="96"/>
        <v>28W 5 DEG</v>
      </c>
      <c r="F253" t="str">
        <f t="shared" si="93"/>
        <v>28W 5 DEG</v>
      </c>
      <c r="G253" t="str">
        <f t="shared" si="81"/>
        <v>28W 5 DEG</v>
      </c>
      <c r="H253" t="str">
        <f t="shared" si="82"/>
        <v>28W</v>
      </c>
      <c r="I253" t="str">
        <f t="shared" si="92"/>
        <v>28Вт</v>
      </c>
      <c r="J253" t="str">
        <f t="shared" si="102"/>
        <v>28</v>
      </c>
      <c r="K253" t="str">
        <f t="shared" si="91"/>
        <v>28</v>
      </c>
      <c r="L253" t="str">
        <f t="shared" si="97"/>
        <v>P866786</v>
      </c>
      <c r="M253" t="str">
        <f>LOOKUP(,-SEARCH(" "&amp;Switches!$A$2:'Switches'!$A$1000&amp;" "," "&amp;TRIM(B253)&amp;" "),Switches!$A$2:'Switches'!$A$1000)</f>
        <v>Osio Line</v>
      </c>
      <c r="N253">
        <f>IFERROR(LOOKUP(,-SEARCH(" "&amp;Switches!$B$2:'Switches'!$B$1000&amp;" "," "&amp;C253&amp;" "),Switches!$B$2:'Switches'!$B$1000), "")</f>
        <v>1308</v>
      </c>
      <c r="O253" t="str">
        <f>LOOKUP(,-SEARCH(" "&amp;Switches!$C$2:'Switches'!$C$1000&amp;" "," "&amp;TRIM(B253)&amp;" "),Switches!$C$2:'Switches'!$C$1000)</f>
        <v>Spot</v>
      </c>
      <c r="P253" t="str">
        <f t="shared" si="98"/>
        <v>Spot-5 DEG.ies</v>
      </c>
      <c r="Q253" t="s">
        <v>726</v>
      </c>
      <c r="R253">
        <f t="shared" si="99"/>
        <v>24</v>
      </c>
      <c r="S253" s="7" t="str">
        <f t="shared" si="103"/>
        <v>28</v>
      </c>
      <c r="T253">
        <v>110</v>
      </c>
      <c r="U253">
        <f t="shared" si="101"/>
        <v>2640</v>
      </c>
      <c r="V253" t="str">
        <f>IF(ISTEXT(LOOKUP(,-SEARCH(" "&amp;Switches!$K$2:'Switches'!$K$60&amp;" "," "&amp;D253&amp;" "),Switches!$K$2:'Switches'!$K$60)), LOOKUP(,-SEARCH(" "&amp;Switches!$K$2:'Switches'!$K$60&amp;" "," "&amp;D253&amp;" "),Switches!$K$2:'Switches'!$K$60),"")</f>
        <v/>
      </c>
      <c r="W253" t="str">
        <f>IFERROR(LOOKUP(,-SEARCH(" "&amp;Switches!$L$2:'Switches'!$L$1000&amp;" "," "&amp;F253&amp;" "),Switches!$L$2:'Switches'!$L$1000),"")</f>
        <v>5 DEG</v>
      </c>
      <c r="X253" t="str">
        <f>IFERROR(LOOKUP(,-SEARCH(" "&amp;Switches!$M$2:'Switches'!$M$1000&amp;" "," "&amp;M253&amp;" "),Switches!$M$2:'Switches'!$M$1000),"")</f>
        <v/>
      </c>
      <c r="Y253" t="str">
        <f>IFERROR(LOOKUP(,-SEARCH(" "&amp;Switches!$N$2:'Switches'!$N$1000&amp;" "," "&amp;D253&amp;" "),Switches!$N$2:'Switches'!$N$1000),"")</f>
        <v/>
      </c>
      <c r="Z253">
        <v>9.5000000000000001E-2</v>
      </c>
      <c r="AA253">
        <f t="shared" si="100"/>
        <v>1.3080000000000001</v>
      </c>
      <c r="AB253">
        <v>7.0000000000000007E-2</v>
      </c>
      <c r="AC253">
        <v>2</v>
      </c>
      <c r="AD253">
        <v>2</v>
      </c>
      <c r="AE253">
        <v>0</v>
      </c>
    </row>
    <row r="254" spans="1:31" x14ac:dyDescent="0.25">
      <c r="A254" s="1" t="s">
        <v>531</v>
      </c>
      <c r="B254" s="1" t="s">
        <v>532</v>
      </c>
      <c r="C254" t="str">
        <f t="shared" si="94"/>
        <v>1308 28W Spot</v>
      </c>
      <c r="D254" t="str">
        <f t="shared" si="95"/>
        <v>28W Spot</v>
      </c>
      <c r="E254" t="str">
        <f t="shared" si="96"/>
        <v>28W</v>
      </c>
      <c r="F254" t="str">
        <f t="shared" si="93"/>
        <v>28W</v>
      </c>
      <c r="G254" t="str">
        <f t="shared" si="81"/>
        <v>28W</v>
      </c>
      <c r="H254" t="str">
        <f t="shared" si="82"/>
        <v>28W</v>
      </c>
      <c r="I254" t="str">
        <f t="shared" si="92"/>
        <v>28Вт</v>
      </c>
      <c r="J254" t="str">
        <f t="shared" si="102"/>
        <v>28</v>
      </c>
      <c r="K254" t="str">
        <f t="shared" si="91"/>
        <v>28</v>
      </c>
      <c r="L254" t="str">
        <f t="shared" si="97"/>
        <v>P866786</v>
      </c>
      <c r="M254" t="str">
        <f>LOOKUP(,-SEARCH(" "&amp;Switches!$A$2:'Switches'!$A$1000&amp;" "," "&amp;TRIM(B254)&amp;" "),Switches!$A$2:'Switches'!$A$1000)</f>
        <v>Osio Line</v>
      </c>
      <c r="N254">
        <f>IFERROR(LOOKUP(,-SEARCH(" "&amp;Switches!$B$2:'Switches'!$B$1000&amp;" "," "&amp;C254&amp;" "),Switches!$B$2:'Switches'!$B$1000), "")</f>
        <v>1308</v>
      </c>
      <c r="O254" t="str">
        <f>LOOKUP(,-SEARCH(" "&amp;Switches!$C$2:'Switches'!$C$1000&amp;" "," "&amp;TRIM(B254)&amp;" "),Switches!$C$2:'Switches'!$C$1000)</f>
        <v>Spot</v>
      </c>
      <c r="P254" t="str">
        <f t="shared" si="98"/>
        <v>Spot.ies</v>
      </c>
      <c r="Q254" t="s">
        <v>726</v>
      </c>
      <c r="R254">
        <f t="shared" si="99"/>
        <v>24</v>
      </c>
      <c r="S254" s="7" t="str">
        <f t="shared" si="103"/>
        <v>28</v>
      </c>
      <c r="T254">
        <v>110</v>
      </c>
      <c r="U254">
        <f t="shared" si="101"/>
        <v>2640</v>
      </c>
      <c r="V254" t="str">
        <f>IF(ISTEXT(LOOKUP(,-SEARCH(" "&amp;Switches!$K$2:'Switches'!$K$60&amp;" "," "&amp;D254&amp;" "),Switches!$K$2:'Switches'!$K$60)), LOOKUP(,-SEARCH(" "&amp;Switches!$K$2:'Switches'!$K$60&amp;" "," "&amp;D254&amp;" "),Switches!$K$2:'Switches'!$K$60),"")</f>
        <v/>
      </c>
      <c r="W254" t="str">
        <f>IFERROR(LOOKUP(,-SEARCH(" "&amp;Switches!$L$2:'Switches'!$L$1000&amp;" "," "&amp;F254&amp;" "),Switches!$L$2:'Switches'!$L$1000),"")</f>
        <v/>
      </c>
      <c r="X254" t="str">
        <f>IFERROR(LOOKUP(,-SEARCH(" "&amp;Switches!$M$2:'Switches'!$M$1000&amp;" "," "&amp;M254&amp;" "),Switches!$M$2:'Switches'!$M$1000),"")</f>
        <v/>
      </c>
      <c r="Y254" t="str">
        <f>IFERROR(LOOKUP(,-SEARCH(" "&amp;Switches!$N$2:'Switches'!$N$1000&amp;" "," "&amp;D254&amp;" "),Switches!$N$2:'Switches'!$N$1000),"")</f>
        <v/>
      </c>
      <c r="Z254">
        <v>9.5000000000000001E-2</v>
      </c>
      <c r="AA254">
        <f t="shared" si="100"/>
        <v>1.3080000000000001</v>
      </c>
      <c r="AB254">
        <v>7.0000000000000007E-2</v>
      </c>
      <c r="AC254">
        <v>2</v>
      </c>
      <c r="AD254">
        <v>2</v>
      </c>
      <c r="AE254">
        <v>0</v>
      </c>
    </row>
    <row r="255" spans="1:31" x14ac:dyDescent="0.25">
      <c r="A255" s="1" t="s">
        <v>530</v>
      </c>
      <c r="B255" s="1" t="s">
        <v>668</v>
      </c>
      <c r="C255" t="str">
        <f t="shared" si="94"/>
        <v>1008 21W Diffuse 5 DEG</v>
      </c>
      <c r="D255" t="str">
        <f t="shared" si="95"/>
        <v>21W Diffuse 5 DEG</v>
      </c>
      <c r="E255" t="str">
        <f t="shared" si="96"/>
        <v>21W 5 DEG</v>
      </c>
      <c r="F255" t="str">
        <f t="shared" si="93"/>
        <v>21W 5 DEG</v>
      </c>
      <c r="G255" t="str">
        <f t="shared" si="81"/>
        <v>21W 5 DEG</v>
      </c>
      <c r="H255" t="str">
        <f t="shared" si="82"/>
        <v>21W</v>
      </c>
      <c r="I255" t="str">
        <f t="shared" si="92"/>
        <v>21Вт</v>
      </c>
      <c r="J255" t="str">
        <f t="shared" si="102"/>
        <v>21</v>
      </c>
      <c r="K255" t="str">
        <f t="shared" ref="K255:K318" si="104">IFERROR(2*REPLACE(J255,1,SEARCH("х",J255),""), J255)</f>
        <v>21</v>
      </c>
      <c r="L255" t="str">
        <f t="shared" si="97"/>
        <v>P866785</v>
      </c>
      <c r="M255" t="str">
        <f>LOOKUP(,-SEARCH(" "&amp;Switches!$A$2:'Switches'!$A$1000&amp;" "," "&amp;TRIM(B255)&amp;" "),Switches!$A$2:'Switches'!$A$1000)</f>
        <v>Osio Line</v>
      </c>
      <c r="N255">
        <f>IFERROR(LOOKUP(,-SEARCH(" "&amp;Switches!$B$2:'Switches'!$B$1000&amp;" "," "&amp;C255&amp;" "),Switches!$B$2:'Switches'!$B$1000), "")</f>
        <v>1008</v>
      </c>
      <c r="O255" t="str">
        <f>LOOKUP(,-SEARCH(" "&amp;Switches!$C$2:'Switches'!$C$1000&amp;" "," "&amp;TRIM(B255)&amp;" "),Switches!$C$2:'Switches'!$C$1000)</f>
        <v>Diffuse</v>
      </c>
      <c r="P255" t="str">
        <f t="shared" si="98"/>
        <v>Diffuse-5 DEG.ies</v>
      </c>
      <c r="Q255" t="s">
        <v>726</v>
      </c>
      <c r="R255">
        <f t="shared" si="99"/>
        <v>18</v>
      </c>
      <c r="S255" s="7" t="str">
        <f t="shared" si="103"/>
        <v>21</v>
      </c>
      <c r="T255">
        <v>110</v>
      </c>
      <c r="U255">
        <f t="shared" si="101"/>
        <v>1980</v>
      </c>
      <c r="V255" t="str">
        <f>IF(ISTEXT(LOOKUP(,-SEARCH(" "&amp;Switches!$K$2:'Switches'!$K$60&amp;" "," "&amp;D255&amp;" "),Switches!$K$2:'Switches'!$K$60)), LOOKUP(,-SEARCH(" "&amp;Switches!$K$2:'Switches'!$K$60&amp;" "," "&amp;D255&amp;" "),Switches!$K$2:'Switches'!$K$60),"")</f>
        <v/>
      </c>
      <c r="W255" t="str">
        <f>IFERROR(LOOKUP(,-SEARCH(" "&amp;Switches!$L$2:'Switches'!$L$1000&amp;" "," "&amp;F255&amp;" "),Switches!$L$2:'Switches'!$L$1000),"")</f>
        <v>5 DEG</v>
      </c>
      <c r="X255" t="str">
        <f>IFERROR(LOOKUP(,-SEARCH(" "&amp;Switches!$M$2:'Switches'!$M$1000&amp;" "," "&amp;M255&amp;" "),Switches!$M$2:'Switches'!$M$1000),"")</f>
        <v/>
      </c>
      <c r="Y255" t="str">
        <f>IFERROR(LOOKUP(,-SEARCH(" "&amp;Switches!$N$2:'Switches'!$N$1000&amp;" "," "&amp;D255&amp;" "),Switches!$N$2:'Switches'!$N$1000),"")</f>
        <v/>
      </c>
      <c r="Z255">
        <v>9.5000000000000001E-2</v>
      </c>
      <c r="AA255">
        <f t="shared" si="100"/>
        <v>1.008</v>
      </c>
      <c r="AB255">
        <v>7.0000000000000007E-2</v>
      </c>
      <c r="AC255">
        <v>2</v>
      </c>
      <c r="AD255">
        <v>2</v>
      </c>
      <c r="AE255">
        <v>0</v>
      </c>
    </row>
    <row r="256" spans="1:31" x14ac:dyDescent="0.25">
      <c r="A256" s="1" t="s">
        <v>528</v>
      </c>
      <c r="B256" s="1" t="s">
        <v>529</v>
      </c>
      <c r="C256" t="str">
        <f t="shared" si="94"/>
        <v>1008 21W Diffuse</v>
      </c>
      <c r="D256" t="str">
        <f t="shared" si="95"/>
        <v>21W Diffuse</v>
      </c>
      <c r="E256" t="str">
        <f t="shared" si="96"/>
        <v>21W</v>
      </c>
      <c r="F256" t="str">
        <f t="shared" si="93"/>
        <v>21W</v>
      </c>
      <c r="G256" t="str">
        <f t="shared" si="81"/>
        <v>21W</v>
      </c>
      <c r="H256" t="str">
        <f t="shared" si="82"/>
        <v>21W</v>
      </c>
      <c r="I256" t="str">
        <f t="shared" si="92"/>
        <v>21Вт</v>
      </c>
      <c r="J256" t="str">
        <f t="shared" si="102"/>
        <v>21</v>
      </c>
      <c r="K256" t="str">
        <f t="shared" si="104"/>
        <v>21</v>
      </c>
      <c r="L256" t="str">
        <f t="shared" si="97"/>
        <v>P866785</v>
      </c>
      <c r="M256" t="str">
        <f>LOOKUP(,-SEARCH(" "&amp;Switches!$A$2:'Switches'!$A$1000&amp;" "," "&amp;TRIM(B256)&amp;" "),Switches!$A$2:'Switches'!$A$1000)</f>
        <v>Osio Line</v>
      </c>
      <c r="N256">
        <f>IFERROR(LOOKUP(,-SEARCH(" "&amp;Switches!$B$2:'Switches'!$B$1000&amp;" "," "&amp;C256&amp;" "),Switches!$B$2:'Switches'!$B$1000), "")</f>
        <v>1008</v>
      </c>
      <c r="O256" t="str">
        <f>LOOKUP(,-SEARCH(" "&amp;Switches!$C$2:'Switches'!$C$1000&amp;" "," "&amp;TRIM(B256)&amp;" "),Switches!$C$2:'Switches'!$C$1000)</f>
        <v>Diffuse</v>
      </c>
      <c r="P256" t="str">
        <f t="shared" si="98"/>
        <v>Diffuse.ies</v>
      </c>
      <c r="Q256" t="s">
        <v>726</v>
      </c>
      <c r="R256">
        <f t="shared" si="99"/>
        <v>18</v>
      </c>
      <c r="S256" s="7" t="str">
        <f t="shared" si="103"/>
        <v>21</v>
      </c>
      <c r="T256">
        <v>110</v>
      </c>
      <c r="U256">
        <f t="shared" si="101"/>
        <v>1980</v>
      </c>
      <c r="V256" t="str">
        <f>IF(ISTEXT(LOOKUP(,-SEARCH(" "&amp;Switches!$K$2:'Switches'!$K$60&amp;" "," "&amp;D256&amp;" "),Switches!$K$2:'Switches'!$K$60)), LOOKUP(,-SEARCH(" "&amp;Switches!$K$2:'Switches'!$K$60&amp;" "," "&amp;D256&amp;" "),Switches!$K$2:'Switches'!$K$60),"")</f>
        <v/>
      </c>
      <c r="W256" t="str">
        <f>IFERROR(LOOKUP(,-SEARCH(" "&amp;Switches!$L$2:'Switches'!$L$1000&amp;" "," "&amp;F256&amp;" "),Switches!$L$2:'Switches'!$L$1000),"")</f>
        <v/>
      </c>
      <c r="X256" t="str">
        <f>IFERROR(LOOKUP(,-SEARCH(" "&amp;Switches!$M$2:'Switches'!$M$1000&amp;" "," "&amp;M256&amp;" "),Switches!$M$2:'Switches'!$M$1000),"")</f>
        <v/>
      </c>
      <c r="Y256" t="str">
        <f>IFERROR(LOOKUP(,-SEARCH(" "&amp;Switches!$N$2:'Switches'!$N$1000&amp;" "," "&amp;D256&amp;" "),Switches!$N$2:'Switches'!$N$1000),"")</f>
        <v/>
      </c>
      <c r="Z256">
        <v>9.5000000000000001E-2</v>
      </c>
      <c r="AA256">
        <f t="shared" si="100"/>
        <v>1.008</v>
      </c>
      <c r="AB256">
        <v>7.0000000000000007E-2</v>
      </c>
      <c r="AC256">
        <v>2</v>
      </c>
      <c r="AD256">
        <v>2</v>
      </c>
      <c r="AE256">
        <v>0</v>
      </c>
    </row>
    <row r="257" spans="1:31" x14ac:dyDescent="0.25">
      <c r="A257" s="1" t="s">
        <v>527</v>
      </c>
      <c r="B257" s="1" t="s">
        <v>669</v>
      </c>
      <c r="C257" t="str">
        <f t="shared" si="94"/>
        <v>1008 21W Elliptical 5 DEG</v>
      </c>
      <c r="D257" t="str">
        <f t="shared" si="95"/>
        <v>21W Elliptical 5 DEG</v>
      </c>
      <c r="E257" t="str">
        <f t="shared" si="96"/>
        <v>21W 5 DEG</v>
      </c>
      <c r="F257" t="str">
        <f t="shared" si="93"/>
        <v>21W 5 DEG</v>
      </c>
      <c r="G257" t="str">
        <f t="shared" si="81"/>
        <v>21W 5 DEG</v>
      </c>
      <c r="H257" t="str">
        <f t="shared" si="82"/>
        <v>21W</v>
      </c>
      <c r="I257" t="str">
        <f t="shared" si="92"/>
        <v>21Вт</v>
      </c>
      <c r="J257" t="str">
        <f t="shared" si="102"/>
        <v>21</v>
      </c>
      <c r="K257" t="str">
        <f t="shared" si="104"/>
        <v>21</v>
      </c>
      <c r="L257" t="str">
        <f t="shared" si="97"/>
        <v>P866784</v>
      </c>
      <c r="M257" t="str">
        <f>LOOKUP(,-SEARCH(" "&amp;Switches!$A$2:'Switches'!$A$1000&amp;" "," "&amp;TRIM(B257)&amp;" "),Switches!$A$2:'Switches'!$A$1000)</f>
        <v>Osio Line</v>
      </c>
      <c r="N257">
        <f>IFERROR(LOOKUP(,-SEARCH(" "&amp;Switches!$B$2:'Switches'!$B$1000&amp;" "," "&amp;C257&amp;" "),Switches!$B$2:'Switches'!$B$1000), "")</f>
        <v>1008</v>
      </c>
      <c r="O257" t="str">
        <f>LOOKUP(,-SEARCH(" "&amp;Switches!$C$2:'Switches'!$C$1000&amp;" "," "&amp;TRIM(B257)&amp;" "),Switches!$C$2:'Switches'!$C$1000)</f>
        <v>Elliptical</v>
      </c>
      <c r="P257" t="str">
        <f t="shared" si="98"/>
        <v>Elliptical-5 DEG.ies</v>
      </c>
      <c r="Q257" t="s">
        <v>726</v>
      </c>
      <c r="R257">
        <f t="shared" si="99"/>
        <v>18</v>
      </c>
      <c r="S257" s="7" t="str">
        <f t="shared" si="103"/>
        <v>21</v>
      </c>
      <c r="T257">
        <v>110</v>
      </c>
      <c r="U257">
        <f t="shared" si="101"/>
        <v>1980</v>
      </c>
      <c r="V257" t="str">
        <f>IF(ISTEXT(LOOKUP(,-SEARCH(" "&amp;Switches!$K$2:'Switches'!$K$60&amp;" "," "&amp;D257&amp;" "),Switches!$K$2:'Switches'!$K$60)), LOOKUP(,-SEARCH(" "&amp;Switches!$K$2:'Switches'!$K$60&amp;" "," "&amp;D257&amp;" "),Switches!$K$2:'Switches'!$K$60),"")</f>
        <v/>
      </c>
      <c r="W257" t="str">
        <f>IFERROR(LOOKUP(,-SEARCH(" "&amp;Switches!$L$2:'Switches'!$L$1000&amp;" "," "&amp;F257&amp;" "),Switches!$L$2:'Switches'!$L$1000),"")</f>
        <v>5 DEG</v>
      </c>
      <c r="X257" t="str">
        <f>IFERROR(LOOKUP(,-SEARCH(" "&amp;Switches!$M$2:'Switches'!$M$1000&amp;" "," "&amp;M257&amp;" "),Switches!$M$2:'Switches'!$M$1000),"")</f>
        <v/>
      </c>
      <c r="Y257" t="str">
        <f>IFERROR(LOOKUP(,-SEARCH(" "&amp;Switches!$N$2:'Switches'!$N$1000&amp;" "," "&amp;D257&amp;" "),Switches!$N$2:'Switches'!$N$1000),"")</f>
        <v/>
      </c>
      <c r="Z257">
        <v>9.5000000000000001E-2</v>
      </c>
      <c r="AA257">
        <f t="shared" si="100"/>
        <v>1.008</v>
      </c>
      <c r="AB257">
        <v>7.0000000000000007E-2</v>
      </c>
      <c r="AC257">
        <v>2</v>
      </c>
      <c r="AD257">
        <v>2</v>
      </c>
      <c r="AE257">
        <v>0</v>
      </c>
    </row>
    <row r="258" spans="1:31" x14ac:dyDescent="0.25">
      <c r="A258" s="1" t="s">
        <v>525</v>
      </c>
      <c r="B258" s="1" t="s">
        <v>526</v>
      </c>
      <c r="C258" t="str">
        <f t="shared" si="94"/>
        <v>1008 21W Elliptical</v>
      </c>
      <c r="D258" t="str">
        <f t="shared" si="95"/>
        <v>21W Elliptical</v>
      </c>
      <c r="E258" t="str">
        <f t="shared" si="96"/>
        <v>21W</v>
      </c>
      <c r="F258" t="str">
        <f t="shared" si="93"/>
        <v>21W</v>
      </c>
      <c r="G258" t="str">
        <f t="shared" si="81"/>
        <v>21W</v>
      </c>
      <c r="H258" t="str">
        <f t="shared" si="82"/>
        <v>21W</v>
      </c>
      <c r="I258" t="str">
        <f t="shared" si="92"/>
        <v>21Вт</v>
      </c>
      <c r="J258" t="str">
        <f t="shared" si="102"/>
        <v>21</v>
      </c>
      <c r="K258" t="str">
        <f t="shared" si="104"/>
        <v>21</v>
      </c>
      <c r="L258" t="str">
        <f t="shared" si="97"/>
        <v>P866784</v>
      </c>
      <c r="M258" t="str">
        <f>LOOKUP(,-SEARCH(" "&amp;Switches!$A$2:'Switches'!$A$1000&amp;" "," "&amp;TRIM(B258)&amp;" "),Switches!$A$2:'Switches'!$A$1000)</f>
        <v>Osio Line</v>
      </c>
      <c r="N258">
        <f>IFERROR(LOOKUP(,-SEARCH(" "&amp;Switches!$B$2:'Switches'!$B$1000&amp;" "," "&amp;C258&amp;" "),Switches!$B$2:'Switches'!$B$1000), "")</f>
        <v>1008</v>
      </c>
      <c r="O258" t="str">
        <f>LOOKUP(,-SEARCH(" "&amp;Switches!$C$2:'Switches'!$C$1000&amp;" "," "&amp;TRIM(B258)&amp;" "),Switches!$C$2:'Switches'!$C$1000)</f>
        <v>Elliptical</v>
      </c>
      <c r="P258" t="str">
        <f t="shared" si="98"/>
        <v>Elliptical.ies</v>
      </c>
      <c r="Q258" t="s">
        <v>726</v>
      </c>
      <c r="R258">
        <f t="shared" si="99"/>
        <v>18</v>
      </c>
      <c r="S258" s="7" t="str">
        <f t="shared" si="103"/>
        <v>21</v>
      </c>
      <c r="T258">
        <v>110</v>
      </c>
      <c r="U258">
        <f t="shared" si="101"/>
        <v>1980</v>
      </c>
      <c r="V258" t="str">
        <f>IF(ISTEXT(LOOKUP(,-SEARCH(" "&amp;Switches!$K$2:'Switches'!$K$60&amp;" "," "&amp;D258&amp;" "),Switches!$K$2:'Switches'!$K$60)), LOOKUP(,-SEARCH(" "&amp;Switches!$K$2:'Switches'!$K$60&amp;" "," "&amp;D258&amp;" "),Switches!$K$2:'Switches'!$K$60),"")</f>
        <v/>
      </c>
      <c r="W258" t="str">
        <f>IFERROR(LOOKUP(,-SEARCH(" "&amp;Switches!$L$2:'Switches'!$L$1000&amp;" "," "&amp;F258&amp;" "),Switches!$L$2:'Switches'!$L$1000),"")</f>
        <v/>
      </c>
      <c r="X258" t="str">
        <f>IFERROR(LOOKUP(,-SEARCH(" "&amp;Switches!$M$2:'Switches'!$M$1000&amp;" "," "&amp;M258&amp;" "),Switches!$M$2:'Switches'!$M$1000),"")</f>
        <v/>
      </c>
      <c r="Y258" t="str">
        <f>IFERROR(LOOKUP(,-SEARCH(" "&amp;Switches!$N$2:'Switches'!$N$1000&amp;" "," "&amp;D258&amp;" "),Switches!$N$2:'Switches'!$N$1000),"")</f>
        <v/>
      </c>
      <c r="Z258">
        <v>9.5000000000000001E-2</v>
      </c>
      <c r="AA258">
        <f t="shared" si="100"/>
        <v>1.008</v>
      </c>
      <c r="AB258">
        <v>7.0000000000000007E-2</v>
      </c>
      <c r="AC258">
        <v>2</v>
      </c>
      <c r="AD258">
        <v>2</v>
      </c>
      <c r="AE258">
        <v>0</v>
      </c>
    </row>
    <row r="259" spans="1:31" x14ac:dyDescent="0.25">
      <c r="A259" s="1" t="s">
        <v>524</v>
      </c>
      <c r="B259" s="1" t="s">
        <v>670</v>
      </c>
      <c r="C259" t="str">
        <f t="shared" si="94"/>
        <v>1008 21W Flood 5 DEG</v>
      </c>
      <c r="D259" t="str">
        <f t="shared" si="95"/>
        <v>21W Flood 5 DEG</v>
      </c>
      <c r="E259" t="str">
        <f t="shared" si="96"/>
        <v>21W 5 DEG</v>
      </c>
      <c r="F259" t="str">
        <f t="shared" si="93"/>
        <v>21W 5 DEG</v>
      </c>
      <c r="G259" t="str">
        <f t="shared" ref="G259:G322" si="105">TRIM(REPLACE(F259,SEARCH(Y259,F259),LEN(Y259),""))</f>
        <v>21W 5 DEG</v>
      </c>
      <c r="H259" t="str">
        <f t="shared" ref="H259:H322" si="106">TRIM(REPLACE(G259,SEARCH(W259,G259),LEN(W259),""))</f>
        <v>21W</v>
      </c>
      <c r="I259" t="str">
        <f t="shared" si="92"/>
        <v>21Вт</v>
      </c>
      <c r="J259" t="str">
        <f t="shared" si="102"/>
        <v>21</v>
      </c>
      <c r="K259" t="str">
        <f t="shared" si="104"/>
        <v>21</v>
      </c>
      <c r="L259" t="str">
        <f t="shared" si="97"/>
        <v>P866783</v>
      </c>
      <c r="M259" t="str">
        <f>LOOKUP(,-SEARCH(" "&amp;Switches!$A$2:'Switches'!$A$1000&amp;" "," "&amp;TRIM(B259)&amp;" "),Switches!$A$2:'Switches'!$A$1000)</f>
        <v>Osio Line</v>
      </c>
      <c r="N259">
        <f>IFERROR(LOOKUP(,-SEARCH(" "&amp;Switches!$B$2:'Switches'!$B$1000&amp;" "," "&amp;C259&amp;" "),Switches!$B$2:'Switches'!$B$1000), "")</f>
        <v>1008</v>
      </c>
      <c r="O259" t="str">
        <f>LOOKUP(,-SEARCH(" "&amp;Switches!$C$2:'Switches'!$C$1000&amp;" "," "&amp;TRIM(B259)&amp;" "),Switches!$C$2:'Switches'!$C$1000)</f>
        <v>Flood</v>
      </c>
      <c r="P259" t="str">
        <f t="shared" si="98"/>
        <v>Flood-5 DEG.ies</v>
      </c>
      <c r="Q259" t="s">
        <v>726</v>
      </c>
      <c r="R259">
        <f t="shared" si="99"/>
        <v>18</v>
      </c>
      <c r="S259" s="7" t="str">
        <f t="shared" si="103"/>
        <v>21</v>
      </c>
      <c r="T259">
        <v>110</v>
      </c>
      <c r="U259">
        <f t="shared" si="101"/>
        <v>1980</v>
      </c>
      <c r="V259" t="str">
        <f>IF(ISTEXT(LOOKUP(,-SEARCH(" "&amp;Switches!$K$2:'Switches'!$K$60&amp;" "," "&amp;D259&amp;" "),Switches!$K$2:'Switches'!$K$60)), LOOKUP(,-SEARCH(" "&amp;Switches!$K$2:'Switches'!$K$60&amp;" "," "&amp;D259&amp;" "),Switches!$K$2:'Switches'!$K$60),"")</f>
        <v/>
      </c>
      <c r="W259" t="str">
        <f>IFERROR(LOOKUP(,-SEARCH(" "&amp;Switches!$L$2:'Switches'!$L$1000&amp;" "," "&amp;F259&amp;" "),Switches!$L$2:'Switches'!$L$1000),"")</f>
        <v>5 DEG</v>
      </c>
      <c r="X259" t="str">
        <f>IFERROR(LOOKUP(,-SEARCH(" "&amp;Switches!$M$2:'Switches'!$M$1000&amp;" "," "&amp;M259&amp;" "),Switches!$M$2:'Switches'!$M$1000),"")</f>
        <v/>
      </c>
      <c r="Y259" t="str">
        <f>IFERROR(LOOKUP(,-SEARCH(" "&amp;Switches!$N$2:'Switches'!$N$1000&amp;" "," "&amp;D259&amp;" "),Switches!$N$2:'Switches'!$N$1000),"")</f>
        <v/>
      </c>
      <c r="Z259">
        <v>9.5000000000000001E-2</v>
      </c>
      <c r="AA259">
        <f t="shared" si="100"/>
        <v>1.008</v>
      </c>
      <c r="AB259">
        <v>7.0000000000000007E-2</v>
      </c>
      <c r="AC259">
        <v>2</v>
      </c>
      <c r="AD259">
        <v>2</v>
      </c>
      <c r="AE259">
        <v>0</v>
      </c>
    </row>
    <row r="260" spans="1:31" x14ac:dyDescent="0.25">
      <c r="A260" s="1" t="s">
        <v>522</v>
      </c>
      <c r="B260" s="1" t="s">
        <v>523</v>
      </c>
      <c r="C260" t="str">
        <f t="shared" si="94"/>
        <v>1008 21W Flood</v>
      </c>
      <c r="D260" t="str">
        <f t="shared" si="95"/>
        <v>21W Flood</v>
      </c>
      <c r="E260" t="str">
        <f t="shared" si="96"/>
        <v>21W</v>
      </c>
      <c r="F260" t="str">
        <f t="shared" si="93"/>
        <v>21W</v>
      </c>
      <c r="G260" t="str">
        <f t="shared" si="105"/>
        <v>21W</v>
      </c>
      <c r="H260" t="str">
        <f t="shared" si="106"/>
        <v>21W</v>
      </c>
      <c r="I260" t="str">
        <f t="shared" si="92"/>
        <v>21Вт</v>
      </c>
      <c r="J260" t="str">
        <f t="shared" si="102"/>
        <v>21</v>
      </c>
      <c r="K260" t="str">
        <f t="shared" si="104"/>
        <v>21</v>
      </c>
      <c r="L260" t="str">
        <f t="shared" si="97"/>
        <v>P866783</v>
      </c>
      <c r="M260" t="str">
        <f>LOOKUP(,-SEARCH(" "&amp;Switches!$A$2:'Switches'!$A$1000&amp;" "," "&amp;TRIM(B260)&amp;" "),Switches!$A$2:'Switches'!$A$1000)</f>
        <v>Osio Line</v>
      </c>
      <c r="N260">
        <f>IFERROR(LOOKUP(,-SEARCH(" "&amp;Switches!$B$2:'Switches'!$B$1000&amp;" "," "&amp;C260&amp;" "),Switches!$B$2:'Switches'!$B$1000), "")</f>
        <v>1008</v>
      </c>
      <c r="O260" t="str">
        <f>LOOKUP(,-SEARCH(" "&amp;Switches!$C$2:'Switches'!$C$1000&amp;" "," "&amp;TRIM(B260)&amp;" "),Switches!$C$2:'Switches'!$C$1000)</f>
        <v>Flood</v>
      </c>
      <c r="P260" t="str">
        <f t="shared" si="98"/>
        <v>Flood.ies</v>
      </c>
      <c r="Q260" t="s">
        <v>726</v>
      </c>
      <c r="R260">
        <f t="shared" si="99"/>
        <v>18</v>
      </c>
      <c r="S260" s="7" t="str">
        <f t="shared" si="103"/>
        <v>21</v>
      </c>
      <c r="T260">
        <v>110</v>
      </c>
      <c r="U260">
        <f t="shared" si="101"/>
        <v>1980</v>
      </c>
      <c r="V260" t="str">
        <f>IF(ISTEXT(LOOKUP(,-SEARCH(" "&amp;Switches!$K$2:'Switches'!$K$60&amp;" "," "&amp;D260&amp;" "),Switches!$K$2:'Switches'!$K$60)), LOOKUP(,-SEARCH(" "&amp;Switches!$K$2:'Switches'!$K$60&amp;" "," "&amp;D260&amp;" "),Switches!$K$2:'Switches'!$K$60),"")</f>
        <v/>
      </c>
      <c r="W260" t="str">
        <f>IFERROR(LOOKUP(,-SEARCH(" "&amp;Switches!$L$2:'Switches'!$L$1000&amp;" "," "&amp;F260&amp;" "),Switches!$L$2:'Switches'!$L$1000),"")</f>
        <v/>
      </c>
      <c r="X260" t="str">
        <f>IFERROR(LOOKUP(,-SEARCH(" "&amp;Switches!$M$2:'Switches'!$M$1000&amp;" "," "&amp;M260&amp;" "),Switches!$M$2:'Switches'!$M$1000),"")</f>
        <v/>
      </c>
      <c r="Y260" t="str">
        <f>IFERROR(LOOKUP(,-SEARCH(" "&amp;Switches!$N$2:'Switches'!$N$1000&amp;" "," "&amp;D260&amp;" "),Switches!$N$2:'Switches'!$N$1000),"")</f>
        <v/>
      </c>
      <c r="Z260">
        <v>9.5000000000000001E-2</v>
      </c>
      <c r="AA260">
        <f t="shared" si="100"/>
        <v>1.008</v>
      </c>
      <c r="AB260">
        <v>7.0000000000000007E-2</v>
      </c>
      <c r="AC260">
        <v>2</v>
      </c>
      <c r="AD260">
        <v>2</v>
      </c>
      <c r="AE260">
        <v>0</v>
      </c>
    </row>
    <row r="261" spans="1:31" x14ac:dyDescent="0.25">
      <c r="A261" s="1" t="s">
        <v>521</v>
      </c>
      <c r="B261" s="1" t="s">
        <v>671</v>
      </c>
      <c r="C261" t="str">
        <f t="shared" si="94"/>
        <v>1008 21W Medium 5 DEG</v>
      </c>
      <c r="D261" t="str">
        <f t="shared" si="95"/>
        <v>21W Medium 5 DEG</v>
      </c>
      <c r="E261" t="str">
        <f t="shared" si="96"/>
        <v>21W 5 DEG</v>
      </c>
      <c r="F261" t="str">
        <f t="shared" si="93"/>
        <v>21W 5 DEG</v>
      </c>
      <c r="G261" t="str">
        <f t="shared" si="105"/>
        <v>21W 5 DEG</v>
      </c>
      <c r="H261" t="str">
        <f t="shared" si="106"/>
        <v>21W</v>
      </c>
      <c r="I261" t="str">
        <f t="shared" ref="I261:I324" si="107">IFERROR(REPLACE(H261,SEARCH("W",H261),1,"Вт"), H261)</f>
        <v>21Вт</v>
      </c>
      <c r="J261" t="str">
        <f t="shared" si="102"/>
        <v>21</v>
      </c>
      <c r="K261" t="str">
        <f t="shared" si="104"/>
        <v>21</v>
      </c>
      <c r="L261" t="str">
        <f t="shared" si="97"/>
        <v>P866782</v>
      </c>
      <c r="M261" t="str">
        <f>LOOKUP(,-SEARCH(" "&amp;Switches!$A$2:'Switches'!$A$1000&amp;" "," "&amp;TRIM(B261)&amp;" "),Switches!$A$2:'Switches'!$A$1000)</f>
        <v>Osio Line</v>
      </c>
      <c r="N261">
        <f>IFERROR(LOOKUP(,-SEARCH(" "&amp;Switches!$B$2:'Switches'!$B$1000&amp;" "," "&amp;C261&amp;" "),Switches!$B$2:'Switches'!$B$1000), "")</f>
        <v>1008</v>
      </c>
      <c r="O261" t="str">
        <f>LOOKUP(,-SEARCH(" "&amp;Switches!$C$2:'Switches'!$C$1000&amp;" "," "&amp;TRIM(B261)&amp;" "),Switches!$C$2:'Switches'!$C$1000)</f>
        <v>Medium</v>
      </c>
      <c r="P261" t="str">
        <f t="shared" si="98"/>
        <v>Medium-5 DEG.ies</v>
      </c>
      <c r="Q261" t="s">
        <v>726</v>
      </c>
      <c r="R261">
        <f t="shared" si="99"/>
        <v>18</v>
      </c>
      <c r="S261" s="7" t="str">
        <f t="shared" si="103"/>
        <v>21</v>
      </c>
      <c r="T261">
        <v>110</v>
      </c>
      <c r="U261">
        <f t="shared" si="101"/>
        <v>1980</v>
      </c>
      <c r="V261" t="str">
        <f>IF(ISTEXT(LOOKUP(,-SEARCH(" "&amp;Switches!$K$2:'Switches'!$K$60&amp;" "," "&amp;D261&amp;" "),Switches!$K$2:'Switches'!$K$60)), LOOKUP(,-SEARCH(" "&amp;Switches!$K$2:'Switches'!$K$60&amp;" "," "&amp;D261&amp;" "),Switches!$K$2:'Switches'!$K$60),"")</f>
        <v/>
      </c>
      <c r="W261" t="str">
        <f>IFERROR(LOOKUP(,-SEARCH(" "&amp;Switches!$L$2:'Switches'!$L$1000&amp;" "," "&amp;F261&amp;" "),Switches!$L$2:'Switches'!$L$1000),"")</f>
        <v>5 DEG</v>
      </c>
      <c r="X261" t="str">
        <f>IFERROR(LOOKUP(,-SEARCH(" "&amp;Switches!$M$2:'Switches'!$M$1000&amp;" "," "&amp;M261&amp;" "),Switches!$M$2:'Switches'!$M$1000),"")</f>
        <v/>
      </c>
      <c r="Y261" t="str">
        <f>IFERROR(LOOKUP(,-SEARCH(" "&amp;Switches!$N$2:'Switches'!$N$1000&amp;" "," "&amp;D261&amp;" "),Switches!$N$2:'Switches'!$N$1000),"")</f>
        <v/>
      </c>
      <c r="Z261">
        <v>9.5000000000000001E-2</v>
      </c>
      <c r="AA261">
        <f t="shared" si="100"/>
        <v>1.008</v>
      </c>
      <c r="AB261">
        <v>7.0000000000000007E-2</v>
      </c>
      <c r="AC261">
        <v>2</v>
      </c>
      <c r="AD261">
        <v>2</v>
      </c>
      <c r="AE261">
        <v>0</v>
      </c>
    </row>
    <row r="262" spans="1:31" x14ac:dyDescent="0.25">
      <c r="A262" s="1" t="s">
        <v>519</v>
      </c>
      <c r="B262" s="1" t="s">
        <v>520</v>
      </c>
      <c r="C262" t="str">
        <f t="shared" si="94"/>
        <v>1008 21W Medium</v>
      </c>
      <c r="D262" t="str">
        <f t="shared" si="95"/>
        <v>21W Medium</v>
      </c>
      <c r="E262" t="str">
        <f t="shared" si="96"/>
        <v>21W</v>
      </c>
      <c r="F262" t="str">
        <f t="shared" si="93"/>
        <v>21W</v>
      </c>
      <c r="G262" t="str">
        <f t="shared" si="105"/>
        <v>21W</v>
      </c>
      <c r="H262" t="str">
        <f t="shared" si="106"/>
        <v>21W</v>
      </c>
      <c r="I262" t="str">
        <f t="shared" si="107"/>
        <v>21Вт</v>
      </c>
      <c r="J262" t="str">
        <f t="shared" si="102"/>
        <v>21</v>
      </c>
      <c r="K262" t="str">
        <f t="shared" si="104"/>
        <v>21</v>
      </c>
      <c r="L262" t="str">
        <f t="shared" si="97"/>
        <v>P866782</v>
      </c>
      <c r="M262" t="str">
        <f>LOOKUP(,-SEARCH(" "&amp;Switches!$A$2:'Switches'!$A$1000&amp;" "," "&amp;TRIM(B262)&amp;" "),Switches!$A$2:'Switches'!$A$1000)</f>
        <v>Osio Line</v>
      </c>
      <c r="N262">
        <f>IFERROR(LOOKUP(,-SEARCH(" "&amp;Switches!$B$2:'Switches'!$B$1000&amp;" "," "&amp;C262&amp;" "),Switches!$B$2:'Switches'!$B$1000), "")</f>
        <v>1008</v>
      </c>
      <c r="O262" t="str">
        <f>LOOKUP(,-SEARCH(" "&amp;Switches!$C$2:'Switches'!$C$1000&amp;" "," "&amp;TRIM(B262)&amp;" "),Switches!$C$2:'Switches'!$C$1000)</f>
        <v>Medium</v>
      </c>
      <c r="P262" t="str">
        <f t="shared" si="98"/>
        <v>Medium.ies</v>
      </c>
      <c r="Q262" t="s">
        <v>726</v>
      </c>
      <c r="R262">
        <f t="shared" si="99"/>
        <v>18</v>
      </c>
      <c r="S262" s="7" t="str">
        <f t="shared" si="103"/>
        <v>21</v>
      </c>
      <c r="T262">
        <v>110</v>
      </c>
      <c r="U262">
        <f t="shared" si="101"/>
        <v>1980</v>
      </c>
      <c r="V262" t="str">
        <f>IF(ISTEXT(LOOKUP(,-SEARCH(" "&amp;Switches!$K$2:'Switches'!$K$60&amp;" "," "&amp;D262&amp;" "),Switches!$K$2:'Switches'!$K$60)), LOOKUP(,-SEARCH(" "&amp;Switches!$K$2:'Switches'!$K$60&amp;" "," "&amp;D262&amp;" "),Switches!$K$2:'Switches'!$K$60),"")</f>
        <v/>
      </c>
      <c r="W262" t="str">
        <f>IFERROR(LOOKUP(,-SEARCH(" "&amp;Switches!$L$2:'Switches'!$L$1000&amp;" "," "&amp;F262&amp;" "),Switches!$L$2:'Switches'!$L$1000),"")</f>
        <v/>
      </c>
      <c r="X262" t="str">
        <f>IFERROR(LOOKUP(,-SEARCH(" "&amp;Switches!$M$2:'Switches'!$M$1000&amp;" "," "&amp;M262&amp;" "),Switches!$M$2:'Switches'!$M$1000),"")</f>
        <v/>
      </c>
      <c r="Y262" t="str">
        <f>IFERROR(LOOKUP(,-SEARCH(" "&amp;Switches!$N$2:'Switches'!$N$1000&amp;" "," "&amp;D262&amp;" "),Switches!$N$2:'Switches'!$N$1000),"")</f>
        <v/>
      </c>
      <c r="Z262">
        <v>9.5000000000000001E-2</v>
      </c>
      <c r="AA262">
        <f t="shared" si="100"/>
        <v>1.008</v>
      </c>
      <c r="AB262">
        <v>7.0000000000000007E-2</v>
      </c>
      <c r="AC262">
        <v>2</v>
      </c>
      <c r="AD262">
        <v>2</v>
      </c>
      <c r="AE262">
        <v>0</v>
      </c>
    </row>
    <row r="263" spans="1:31" x14ac:dyDescent="0.25">
      <c r="A263" s="1" t="s">
        <v>518</v>
      </c>
      <c r="B263" s="1" t="s">
        <v>672</v>
      </c>
      <c r="C263" t="str">
        <f t="shared" si="94"/>
        <v>1008 21W Spot 5 DEG</v>
      </c>
      <c r="D263" t="str">
        <f t="shared" si="95"/>
        <v>21W Spot 5 DEG</v>
      </c>
      <c r="E263" t="str">
        <f t="shared" si="96"/>
        <v>21W 5 DEG</v>
      </c>
      <c r="F263" t="str">
        <f t="shared" si="93"/>
        <v>21W 5 DEG</v>
      </c>
      <c r="G263" t="str">
        <f t="shared" si="105"/>
        <v>21W 5 DEG</v>
      </c>
      <c r="H263" t="str">
        <f t="shared" si="106"/>
        <v>21W</v>
      </c>
      <c r="I263" t="str">
        <f t="shared" si="107"/>
        <v>21Вт</v>
      </c>
      <c r="J263" t="str">
        <f t="shared" si="102"/>
        <v>21</v>
      </c>
      <c r="K263" t="str">
        <f t="shared" si="104"/>
        <v>21</v>
      </c>
      <c r="L263" t="str">
        <f t="shared" si="97"/>
        <v>P866781</v>
      </c>
      <c r="M263" t="str">
        <f>LOOKUP(,-SEARCH(" "&amp;Switches!$A$2:'Switches'!$A$1000&amp;" "," "&amp;TRIM(B263)&amp;" "),Switches!$A$2:'Switches'!$A$1000)</f>
        <v>Osio Line</v>
      </c>
      <c r="N263">
        <f>IFERROR(LOOKUP(,-SEARCH(" "&amp;Switches!$B$2:'Switches'!$B$1000&amp;" "," "&amp;C263&amp;" "),Switches!$B$2:'Switches'!$B$1000), "")</f>
        <v>1008</v>
      </c>
      <c r="O263" t="str">
        <f>LOOKUP(,-SEARCH(" "&amp;Switches!$C$2:'Switches'!$C$1000&amp;" "," "&amp;TRIM(B263)&amp;" "),Switches!$C$2:'Switches'!$C$1000)</f>
        <v>Spot</v>
      </c>
      <c r="P263" t="str">
        <f t="shared" si="98"/>
        <v>Spot-5 DEG.ies</v>
      </c>
      <c r="Q263" t="s">
        <v>726</v>
      </c>
      <c r="R263">
        <f t="shared" si="99"/>
        <v>18</v>
      </c>
      <c r="S263" s="7" t="str">
        <f t="shared" si="103"/>
        <v>21</v>
      </c>
      <c r="T263">
        <v>110</v>
      </c>
      <c r="U263">
        <f t="shared" si="101"/>
        <v>1980</v>
      </c>
      <c r="V263" t="str">
        <f>IF(ISTEXT(LOOKUP(,-SEARCH(" "&amp;Switches!$K$2:'Switches'!$K$60&amp;" "," "&amp;D263&amp;" "),Switches!$K$2:'Switches'!$K$60)), LOOKUP(,-SEARCH(" "&amp;Switches!$K$2:'Switches'!$K$60&amp;" "," "&amp;D263&amp;" "),Switches!$K$2:'Switches'!$K$60),"")</f>
        <v/>
      </c>
      <c r="W263" t="str">
        <f>IFERROR(LOOKUP(,-SEARCH(" "&amp;Switches!$L$2:'Switches'!$L$1000&amp;" "," "&amp;F263&amp;" "),Switches!$L$2:'Switches'!$L$1000),"")</f>
        <v>5 DEG</v>
      </c>
      <c r="X263" t="str">
        <f>IFERROR(LOOKUP(,-SEARCH(" "&amp;Switches!$M$2:'Switches'!$M$1000&amp;" "," "&amp;M263&amp;" "),Switches!$M$2:'Switches'!$M$1000),"")</f>
        <v/>
      </c>
      <c r="Y263" t="str">
        <f>IFERROR(LOOKUP(,-SEARCH(" "&amp;Switches!$N$2:'Switches'!$N$1000&amp;" "," "&amp;D263&amp;" "),Switches!$N$2:'Switches'!$N$1000),"")</f>
        <v/>
      </c>
      <c r="Z263">
        <v>9.5000000000000001E-2</v>
      </c>
      <c r="AA263">
        <f t="shared" si="100"/>
        <v>1.008</v>
      </c>
      <c r="AB263">
        <v>7.0000000000000007E-2</v>
      </c>
      <c r="AC263">
        <v>2</v>
      </c>
      <c r="AD263">
        <v>2</v>
      </c>
      <c r="AE263">
        <v>0</v>
      </c>
    </row>
    <row r="264" spans="1:31" x14ac:dyDescent="0.25">
      <c r="A264" s="1" t="s">
        <v>516</v>
      </c>
      <c r="B264" s="1" t="s">
        <v>517</v>
      </c>
      <c r="C264" t="str">
        <f t="shared" si="94"/>
        <v>1008 21W Spot</v>
      </c>
      <c r="D264" t="str">
        <f t="shared" si="95"/>
        <v>21W Spot</v>
      </c>
      <c r="E264" t="str">
        <f t="shared" si="96"/>
        <v>21W</v>
      </c>
      <c r="F264" t="str">
        <f t="shared" si="93"/>
        <v>21W</v>
      </c>
      <c r="G264" t="str">
        <f t="shared" si="105"/>
        <v>21W</v>
      </c>
      <c r="H264" t="str">
        <f t="shared" si="106"/>
        <v>21W</v>
      </c>
      <c r="I264" t="str">
        <f t="shared" si="107"/>
        <v>21Вт</v>
      </c>
      <c r="J264" t="str">
        <f t="shared" si="102"/>
        <v>21</v>
      </c>
      <c r="K264" t="str">
        <f t="shared" si="104"/>
        <v>21</v>
      </c>
      <c r="L264" t="str">
        <f t="shared" si="97"/>
        <v>P866781</v>
      </c>
      <c r="M264" t="str">
        <f>LOOKUP(,-SEARCH(" "&amp;Switches!$A$2:'Switches'!$A$1000&amp;" "," "&amp;TRIM(B264)&amp;" "),Switches!$A$2:'Switches'!$A$1000)</f>
        <v>Osio Line</v>
      </c>
      <c r="N264">
        <f>IFERROR(LOOKUP(,-SEARCH(" "&amp;Switches!$B$2:'Switches'!$B$1000&amp;" "," "&amp;C264&amp;" "),Switches!$B$2:'Switches'!$B$1000), "")</f>
        <v>1008</v>
      </c>
      <c r="O264" t="str">
        <f>LOOKUP(,-SEARCH(" "&amp;Switches!$C$2:'Switches'!$C$1000&amp;" "," "&amp;TRIM(B264)&amp;" "),Switches!$C$2:'Switches'!$C$1000)</f>
        <v>Spot</v>
      </c>
      <c r="P264" t="str">
        <f t="shared" si="98"/>
        <v>Spot.ies</v>
      </c>
      <c r="Q264" t="s">
        <v>726</v>
      </c>
      <c r="R264">
        <f t="shared" si="99"/>
        <v>18</v>
      </c>
      <c r="S264" s="7" t="str">
        <f t="shared" si="103"/>
        <v>21</v>
      </c>
      <c r="T264">
        <v>110</v>
      </c>
      <c r="U264">
        <f t="shared" si="101"/>
        <v>1980</v>
      </c>
      <c r="V264" t="str">
        <f>IF(ISTEXT(LOOKUP(,-SEARCH(" "&amp;Switches!$K$2:'Switches'!$K$60&amp;" "," "&amp;D264&amp;" "),Switches!$K$2:'Switches'!$K$60)), LOOKUP(,-SEARCH(" "&amp;Switches!$K$2:'Switches'!$K$60&amp;" "," "&amp;D264&amp;" "),Switches!$K$2:'Switches'!$K$60),"")</f>
        <v/>
      </c>
      <c r="W264" t="str">
        <f>IFERROR(LOOKUP(,-SEARCH(" "&amp;Switches!$L$2:'Switches'!$L$1000&amp;" "," "&amp;F264&amp;" "),Switches!$L$2:'Switches'!$L$1000),"")</f>
        <v/>
      </c>
      <c r="X264" t="str">
        <f>IFERROR(LOOKUP(,-SEARCH(" "&amp;Switches!$M$2:'Switches'!$M$1000&amp;" "," "&amp;M264&amp;" "),Switches!$M$2:'Switches'!$M$1000),"")</f>
        <v/>
      </c>
      <c r="Y264" t="str">
        <f>IFERROR(LOOKUP(,-SEARCH(" "&amp;Switches!$N$2:'Switches'!$N$1000&amp;" "," "&amp;D264&amp;" "),Switches!$N$2:'Switches'!$N$1000),"")</f>
        <v/>
      </c>
      <c r="Z264">
        <v>9.5000000000000001E-2</v>
      </c>
      <c r="AA264">
        <f t="shared" si="100"/>
        <v>1.008</v>
      </c>
      <c r="AB264">
        <v>7.0000000000000007E-2</v>
      </c>
      <c r="AC264">
        <v>2</v>
      </c>
      <c r="AD264">
        <v>2</v>
      </c>
      <c r="AE264">
        <v>0</v>
      </c>
    </row>
    <row r="265" spans="1:31" x14ac:dyDescent="0.25">
      <c r="A265" s="1" t="s">
        <v>515</v>
      </c>
      <c r="B265" s="1" t="s">
        <v>673</v>
      </c>
      <c r="C265" t="str">
        <f t="shared" si="94"/>
        <v>708 14W Diffuse 5 DEG</v>
      </c>
      <c r="D265" t="str">
        <f t="shared" si="95"/>
        <v>14W Diffuse 5 DEG</v>
      </c>
      <c r="E265" t="str">
        <f t="shared" si="96"/>
        <v>14W 5 DEG</v>
      </c>
      <c r="F265" t="str">
        <f t="shared" si="93"/>
        <v>14W 5 DEG</v>
      </c>
      <c r="G265" t="str">
        <f t="shared" si="105"/>
        <v>14W 5 DEG</v>
      </c>
      <c r="H265" t="str">
        <f t="shared" si="106"/>
        <v>14W</v>
      </c>
      <c r="I265" t="str">
        <f t="shared" si="107"/>
        <v>14Вт</v>
      </c>
      <c r="J265" t="str">
        <f t="shared" si="102"/>
        <v>14</v>
      </c>
      <c r="K265" t="str">
        <f t="shared" si="104"/>
        <v>14</v>
      </c>
      <c r="L265" t="str">
        <f t="shared" si="97"/>
        <v>P866780</v>
      </c>
      <c r="M265" t="str">
        <f>LOOKUP(,-SEARCH(" "&amp;Switches!$A$2:'Switches'!$A$1000&amp;" "," "&amp;TRIM(B265)&amp;" "),Switches!$A$2:'Switches'!$A$1000)</f>
        <v>Osio Line</v>
      </c>
      <c r="N265">
        <f>IFERROR(LOOKUP(,-SEARCH(" "&amp;Switches!$B$2:'Switches'!$B$1000&amp;" "," "&amp;C265&amp;" "),Switches!$B$2:'Switches'!$B$1000), "")</f>
        <v>708</v>
      </c>
      <c r="O265" t="str">
        <f>LOOKUP(,-SEARCH(" "&amp;Switches!$C$2:'Switches'!$C$1000&amp;" "," "&amp;TRIM(B265)&amp;" "),Switches!$C$2:'Switches'!$C$1000)</f>
        <v>Diffuse</v>
      </c>
      <c r="P265" t="str">
        <f t="shared" si="98"/>
        <v>Diffuse-5 DEG.ies</v>
      </c>
      <c r="Q265" t="s">
        <v>726</v>
      </c>
      <c r="R265">
        <f t="shared" si="99"/>
        <v>12</v>
      </c>
      <c r="S265" s="7" t="str">
        <f t="shared" si="103"/>
        <v>14</v>
      </c>
      <c r="T265">
        <v>110</v>
      </c>
      <c r="U265">
        <f t="shared" si="101"/>
        <v>1320</v>
      </c>
      <c r="V265" t="str">
        <f>IF(ISTEXT(LOOKUP(,-SEARCH(" "&amp;Switches!$K$2:'Switches'!$K$60&amp;" "," "&amp;D265&amp;" "),Switches!$K$2:'Switches'!$K$60)), LOOKUP(,-SEARCH(" "&amp;Switches!$K$2:'Switches'!$K$60&amp;" "," "&amp;D265&amp;" "),Switches!$K$2:'Switches'!$K$60),"")</f>
        <v/>
      </c>
      <c r="W265" t="str">
        <f>IFERROR(LOOKUP(,-SEARCH(" "&amp;Switches!$L$2:'Switches'!$L$1000&amp;" "," "&amp;F265&amp;" "),Switches!$L$2:'Switches'!$L$1000),"")</f>
        <v>5 DEG</v>
      </c>
      <c r="X265" t="str">
        <f>IFERROR(LOOKUP(,-SEARCH(" "&amp;Switches!$M$2:'Switches'!$M$1000&amp;" "," "&amp;M265&amp;" "),Switches!$M$2:'Switches'!$M$1000),"")</f>
        <v/>
      </c>
      <c r="Y265" t="str">
        <f>IFERROR(LOOKUP(,-SEARCH(" "&amp;Switches!$N$2:'Switches'!$N$1000&amp;" "," "&amp;D265&amp;" "),Switches!$N$2:'Switches'!$N$1000),"")</f>
        <v/>
      </c>
      <c r="Z265">
        <v>9.5000000000000001E-2</v>
      </c>
      <c r="AA265">
        <f t="shared" si="100"/>
        <v>0.70799999999999996</v>
      </c>
      <c r="AB265">
        <v>7.0000000000000007E-2</v>
      </c>
      <c r="AC265">
        <v>2</v>
      </c>
      <c r="AD265">
        <v>2</v>
      </c>
      <c r="AE265">
        <v>0</v>
      </c>
    </row>
    <row r="266" spans="1:31" x14ac:dyDescent="0.25">
      <c r="A266" s="1" t="s">
        <v>513</v>
      </c>
      <c r="B266" s="1" t="s">
        <v>514</v>
      </c>
      <c r="C266" t="str">
        <f t="shared" si="94"/>
        <v>708 14W Diffuse</v>
      </c>
      <c r="D266" t="str">
        <f t="shared" si="95"/>
        <v>14W Diffuse</v>
      </c>
      <c r="E266" t="str">
        <f t="shared" si="96"/>
        <v>14W</v>
      </c>
      <c r="F266" t="str">
        <f t="shared" si="93"/>
        <v>14W</v>
      </c>
      <c r="G266" t="str">
        <f t="shared" si="105"/>
        <v>14W</v>
      </c>
      <c r="H266" t="str">
        <f t="shared" si="106"/>
        <v>14W</v>
      </c>
      <c r="I266" t="str">
        <f t="shared" si="107"/>
        <v>14Вт</v>
      </c>
      <c r="J266" t="str">
        <f t="shared" si="102"/>
        <v>14</v>
      </c>
      <c r="K266" t="str">
        <f t="shared" si="104"/>
        <v>14</v>
      </c>
      <c r="L266" t="str">
        <f t="shared" si="97"/>
        <v>P866780</v>
      </c>
      <c r="M266" t="str">
        <f>LOOKUP(,-SEARCH(" "&amp;Switches!$A$2:'Switches'!$A$1000&amp;" "," "&amp;TRIM(B266)&amp;" "),Switches!$A$2:'Switches'!$A$1000)</f>
        <v>Osio Line</v>
      </c>
      <c r="N266">
        <f>IFERROR(LOOKUP(,-SEARCH(" "&amp;Switches!$B$2:'Switches'!$B$1000&amp;" "," "&amp;C266&amp;" "),Switches!$B$2:'Switches'!$B$1000), "")</f>
        <v>708</v>
      </c>
      <c r="O266" t="str">
        <f>LOOKUP(,-SEARCH(" "&amp;Switches!$C$2:'Switches'!$C$1000&amp;" "," "&amp;TRIM(B266)&amp;" "),Switches!$C$2:'Switches'!$C$1000)</f>
        <v>Diffuse</v>
      </c>
      <c r="P266" t="str">
        <f t="shared" si="98"/>
        <v>Diffuse.ies</v>
      </c>
      <c r="Q266" t="s">
        <v>726</v>
      </c>
      <c r="R266">
        <f t="shared" si="99"/>
        <v>12</v>
      </c>
      <c r="S266" s="7" t="str">
        <f t="shared" si="103"/>
        <v>14</v>
      </c>
      <c r="T266">
        <v>110</v>
      </c>
      <c r="U266">
        <f t="shared" si="101"/>
        <v>1320</v>
      </c>
      <c r="V266" t="str">
        <f>IF(ISTEXT(LOOKUP(,-SEARCH(" "&amp;Switches!$K$2:'Switches'!$K$60&amp;" "," "&amp;D266&amp;" "),Switches!$K$2:'Switches'!$K$60)), LOOKUP(,-SEARCH(" "&amp;Switches!$K$2:'Switches'!$K$60&amp;" "," "&amp;D266&amp;" "),Switches!$K$2:'Switches'!$K$60),"")</f>
        <v/>
      </c>
      <c r="W266" t="str">
        <f>IFERROR(LOOKUP(,-SEARCH(" "&amp;Switches!$L$2:'Switches'!$L$1000&amp;" "," "&amp;F266&amp;" "),Switches!$L$2:'Switches'!$L$1000),"")</f>
        <v/>
      </c>
      <c r="X266" t="str">
        <f>IFERROR(LOOKUP(,-SEARCH(" "&amp;Switches!$M$2:'Switches'!$M$1000&amp;" "," "&amp;M266&amp;" "),Switches!$M$2:'Switches'!$M$1000),"")</f>
        <v/>
      </c>
      <c r="Y266" t="str">
        <f>IFERROR(LOOKUP(,-SEARCH(" "&amp;Switches!$N$2:'Switches'!$N$1000&amp;" "," "&amp;D266&amp;" "),Switches!$N$2:'Switches'!$N$1000),"")</f>
        <v/>
      </c>
      <c r="Z266">
        <v>9.5000000000000001E-2</v>
      </c>
      <c r="AA266">
        <f t="shared" si="100"/>
        <v>0.70799999999999996</v>
      </c>
      <c r="AB266">
        <v>7.0000000000000007E-2</v>
      </c>
      <c r="AC266">
        <v>2</v>
      </c>
      <c r="AD266">
        <v>2</v>
      </c>
      <c r="AE266">
        <v>0</v>
      </c>
    </row>
    <row r="267" spans="1:31" x14ac:dyDescent="0.25">
      <c r="A267" s="1" t="s">
        <v>512</v>
      </c>
      <c r="B267" s="1" t="s">
        <v>674</v>
      </c>
      <c r="C267" t="str">
        <f t="shared" si="94"/>
        <v>708 14W Elliptical 5 DEG</v>
      </c>
      <c r="D267" t="str">
        <f t="shared" si="95"/>
        <v>14W Elliptical 5 DEG</v>
      </c>
      <c r="E267" t="str">
        <f t="shared" si="96"/>
        <v>14W 5 DEG</v>
      </c>
      <c r="F267" t="str">
        <f t="shared" si="93"/>
        <v>14W 5 DEG</v>
      </c>
      <c r="G267" t="str">
        <f t="shared" si="105"/>
        <v>14W 5 DEG</v>
      </c>
      <c r="H267" t="str">
        <f t="shared" si="106"/>
        <v>14W</v>
      </c>
      <c r="I267" t="str">
        <f t="shared" si="107"/>
        <v>14Вт</v>
      </c>
      <c r="J267" t="str">
        <f t="shared" si="102"/>
        <v>14</v>
      </c>
      <c r="K267" t="str">
        <f t="shared" si="104"/>
        <v>14</v>
      </c>
      <c r="L267" t="str">
        <f t="shared" si="97"/>
        <v>P866779</v>
      </c>
      <c r="M267" t="str">
        <f>LOOKUP(,-SEARCH(" "&amp;Switches!$A$2:'Switches'!$A$1000&amp;" "," "&amp;TRIM(B267)&amp;" "),Switches!$A$2:'Switches'!$A$1000)</f>
        <v>Osio Line</v>
      </c>
      <c r="N267">
        <f>IFERROR(LOOKUP(,-SEARCH(" "&amp;Switches!$B$2:'Switches'!$B$1000&amp;" "," "&amp;C267&amp;" "),Switches!$B$2:'Switches'!$B$1000), "")</f>
        <v>708</v>
      </c>
      <c r="O267" t="str">
        <f>LOOKUP(,-SEARCH(" "&amp;Switches!$C$2:'Switches'!$C$1000&amp;" "," "&amp;TRIM(B267)&amp;" "),Switches!$C$2:'Switches'!$C$1000)</f>
        <v>Elliptical</v>
      </c>
      <c r="P267" t="str">
        <f t="shared" si="98"/>
        <v>Elliptical-5 DEG.ies</v>
      </c>
      <c r="Q267" t="s">
        <v>726</v>
      </c>
      <c r="R267">
        <f t="shared" si="99"/>
        <v>12</v>
      </c>
      <c r="S267" s="7" t="str">
        <f t="shared" si="103"/>
        <v>14</v>
      </c>
      <c r="T267">
        <v>110</v>
      </c>
      <c r="U267">
        <f t="shared" si="101"/>
        <v>1320</v>
      </c>
      <c r="V267" t="str">
        <f>IF(ISTEXT(LOOKUP(,-SEARCH(" "&amp;Switches!$K$2:'Switches'!$K$60&amp;" "," "&amp;D267&amp;" "),Switches!$K$2:'Switches'!$K$60)), LOOKUP(,-SEARCH(" "&amp;Switches!$K$2:'Switches'!$K$60&amp;" "," "&amp;D267&amp;" "),Switches!$K$2:'Switches'!$K$60),"")</f>
        <v/>
      </c>
      <c r="W267" t="str">
        <f>IFERROR(LOOKUP(,-SEARCH(" "&amp;Switches!$L$2:'Switches'!$L$1000&amp;" "," "&amp;F267&amp;" "),Switches!$L$2:'Switches'!$L$1000),"")</f>
        <v>5 DEG</v>
      </c>
      <c r="X267" t="str">
        <f>IFERROR(LOOKUP(,-SEARCH(" "&amp;Switches!$M$2:'Switches'!$M$1000&amp;" "," "&amp;M267&amp;" "),Switches!$M$2:'Switches'!$M$1000),"")</f>
        <v/>
      </c>
      <c r="Y267" t="str">
        <f>IFERROR(LOOKUP(,-SEARCH(" "&amp;Switches!$N$2:'Switches'!$N$1000&amp;" "," "&amp;D267&amp;" "),Switches!$N$2:'Switches'!$N$1000),"")</f>
        <v/>
      </c>
      <c r="Z267">
        <v>9.5000000000000001E-2</v>
      </c>
      <c r="AA267">
        <f t="shared" si="100"/>
        <v>0.70799999999999996</v>
      </c>
      <c r="AB267">
        <v>7.0000000000000007E-2</v>
      </c>
      <c r="AC267">
        <v>2</v>
      </c>
      <c r="AD267">
        <v>2</v>
      </c>
      <c r="AE267">
        <v>0</v>
      </c>
    </row>
    <row r="268" spans="1:31" x14ac:dyDescent="0.25">
      <c r="A268" s="1" t="s">
        <v>510</v>
      </c>
      <c r="B268" s="1" t="s">
        <v>511</v>
      </c>
      <c r="C268" t="str">
        <f t="shared" si="94"/>
        <v>708 14W Elliptical</v>
      </c>
      <c r="D268" t="str">
        <f t="shared" si="95"/>
        <v>14W Elliptical</v>
      </c>
      <c r="E268" t="str">
        <f t="shared" si="96"/>
        <v>14W</v>
      </c>
      <c r="F268" t="str">
        <f t="shared" si="93"/>
        <v>14W</v>
      </c>
      <c r="G268" t="str">
        <f t="shared" si="105"/>
        <v>14W</v>
      </c>
      <c r="H268" t="str">
        <f t="shared" si="106"/>
        <v>14W</v>
      </c>
      <c r="I268" t="str">
        <f t="shared" si="107"/>
        <v>14Вт</v>
      </c>
      <c r="J268" t="str">
        <f t="shared" si="102"/>
        <v>14</v>
      </c>
      <c r="K268" t="str">
        <f t="shared" si="104"/>
        <v>14</v>
      </c>
      <c r="L268" t="str">
        <f t="shared" si="97"/>
        <v>P866779</v>
      </c>
      <c r="M268" t="str">
        <f>LOOKUP(,-SEARCH(" "&amp;Switches!$A$2:'Switches'!$A$1000&amp;" "," "&amp;TRIM(B268)&amp;" "),Switches!$A$2:'Switches'!$A$1000)</f>
        <v>Osio Line</v>
      </c>
      <c r="N268">
        <f>IFERROR(LOOKUP(,-SEARCH(" "&amp;Switches!$B$2:'Switches'!$B$1000&amp;" "," "&amp;C268&amp;" "),Switches!$B$2:'Switches'!$B$1000), "")</f>
        <v>708</v>
      </c>
      <c r="O268" t="str">
        <f>LOOKUP(,-SEARCH(" "&amp;Switches!$C$2:'Switches'!$C$1000&amp;" "," "&amp;TRIM(B268)&amp;" "),Switches!$C$2:'Switches'!$C$1000)</f>
        <v>Elliptical</v>
      </c>
      <c r="P268" t="str">
        <f t="shared" si="98"/>
        <v>Elliptical.ies</v>
      </c>
      <c r="Q268" t="s">
        <v>726</v>
      </c>
      <c r="R268">
        <f t="shared" si="99"/>
        <v>12</v>
      </c>
      <c r="S268" s="7" t="str">
        <f t="shared" si="103"/>
        <v>14</v>
      </c>
      <c r="T268">
        <v>110</v>
      </c>
      <c r="U268">
        <f t="shared" si="101"/>
        <v>1320</v>
      </c>
      <c r="V268" t="str">
        <f>IF(ISTEXT(LOOKUP(,-SEARCH(" "&amp;Switches!$K$2:'Switches'!$K$60&amp;" "," "&amp;D268&amp;" "),Switches!$K$2:'Switches'!$K$60)), LOOKUP(,-SEARCH(" "&amp;Switches!$K$2:'Switches'!$K$60&amp;" "," "&amp;D268&amp;" "),Switches!$K$2:'Switches'!$K$60),"")</f>
        <v/>
      </c>
      <c r="W268" t="str">
        <f>IFERROR(LOOKUP(,-SEARCH(" "&amp;Switches!$L$2:'Switches'!$L$1000&amp;" "," "&amp;F268&amp;" "),Switches!$L$2:'Switches'!$L$1000),"")</f>
        <v/>
      </c>
      <c r="X268" t="str">
        <f>IFERROR(LOOKUP(,-SEARCH(" "&amp;Switches!$M$2:'Switches'!$M$1000&amp;" "," "&amp;M268&amp;" "),Switches!$M$2:'Switches'!$M$1000),"")</f>
        <v/>
      </c>
      <c r="Y268" t="str">
        <f>IFERROR(LOOKUP(,-SEARCH(" "&amp;Switches!$N$2:'Switches'!$N$1000&amp;" "," "&amp;D268&amp;" "),Switches!$N$2:'Switches'!$N$1000),"")</f>
        <v/>
      </c>
      <c r="Z268">
        <v>9.5000000000000001E-2</v>
      </c>
      <c r="AA268">
        <f t="shared" si="100"/>
        <v>0.70799999999999996</v>
      </c>
      <c r="AB268">
        <v>7.0000000000000007E-2</v>
      </c>
      <c r="AC268">
        <v>2</v>
      </c>
      <c r="AD268">
        <v>2</v>
      </c>
      <c r="AE268">
        <v>0</v>
      </c>
    </row>
    <row r="269" spans="1:31" x14ac:dyDescent="0.25">
      <c r="A269" s="1" t="s">
        <v>509</v>
      </c>
      <c r="B269" s="1" t="s">
        <v>675</v>
      </c>
      <c r="C269" t="str">
        <f t="shared" si="94"/>
        <v>708 14W Flood 5 DEG</v>
      </c>
      <c r="D269" t="str">
        <f t="shared" si="95"/>
        <v>14W Flood 5 DEG</v>
      </c>
      <c r="E269" t="str">
        <f t="shared" si="96"/>
        <v>14W 5 DEG</v>
      </c>
      <c r="F269" t="str">
        <f t="shared" si="93"/>
        <v>14W 5 DEG</v>
      </c>
      <c r="G269" t="str">
        <f t="shared" si="105"/>
        <v>14W 5 DEG</v>
      </c>
      <c r="H269" t="str">
        <f t="shared" si="106"/>
        <v>14W</v>
      </c>
      <c r="I269" t="str">
        <f t="shared" si="107"/>
        <v>14Вт</v>
      </c>
      <c r="J269" t="str">
        <f t="shared" si="102"/>
        <v>14</v>
      </c>
      <c r="K269" t="str">
        <f t="shared" si="104"/>
        <v>14</v>
      </c>
      <c r="L269" t="str">
        <f t="shared" si="97"/>
        <v>P866778</v>
      </c>
      <c r="M269" t="str">
        <f>LOOKUP(,-SEARCH(" "&amp;Switches!$A$2:'Switches'!$A$1000&amp;" "," "&amp;TRIM(B269)&amp;" "),Switches!$A$2:'Switches'!$A$1000)</f>
        <v>Osio Line</v>
      </c>
      <c r="N269">
        <f>IFERROR(LOOKUP(,-SEARCH(" "&amp;Switches!$B$2:'Switches'!$B$1000&amp;" "," "&amp;C269&amp;" "),Switches!$B$2:'Switches'!$B$1000), "")</f>
        <v>708</v>
      </c>
      <c r="O269" t="str">
        <f>LOOKUP(,-SEARCH(" "&amp;Switches!$C$2:'Switches'!$C$1000&amp;" "," "&amp;TRIM(B269)&amp;" "),Switches!$C$2:'Switches'!$C$1000)</f>
        <v>Flood</v>
      </c>
      <c r="P269" t="str">
        <f t="shared" si="98"/>
        <v>Flood-5 DEG.ies</v>
      </c>
      <c r="Q269" t="s">
        <v>726</v>
      </c>
      <c r="R269">
        <f t="shared" si="99"/>
        <v>12</v>
      </c>
      <c r="S269" s="7" t="str">
        <f t="shared" si="103"/>
        <v>14</v>
      </c>
      <c r="T269">
        <v>110</v>
      </c>
      <c r="U269">
        <f t="shared" si="101"/>
        <v>1320</v>
      </c>
      <c r="V269" t="str">
        <f>IF(ISTEXT(LOOKUP(,-SEARCH(" "&amp;Switches!$K$2:'Switches'!$K$60&amp;" "," "&amp;D269&amp;" "),Switches!$K$2:'Switches'!$K$60)), LOOKUP(,-SEARCH(" "&amp;Switches!$K$2:'Switches'!$K$60&amp;" "," "&amp;D269&amp;" "),Switches!$K$2:'Switches'!$K$60),"")</f>
        <v/>
      </c>
      <c r="W269" t="str">
        <f>IFERROR(LOOKUP(,-SEARCH(" "&amp;Switches!$L$2:'Switches'!$L$1000&amp;" "," "&amp;F269&amp;" "),Switches!$L$2:'Switches'!$L$1000),"")</f>
        <v>5 DEG</v>
      </c>
      <c r="X269" t="str">
        <f>IFERROR(LOOKUP(,-SEARCH(" "&amp;Switches!$M$2:'Switches'!$M$1000&amp;" "," "&amp;M269&amp;" "),Switches!$M$2:'Switches'!$M$1000),"")</f>
        <v/>
      </c>
      <c r="Y269" t="str">
        <f>IFERROR(LOOKUP(,-SEARCH(" "&amp;Switches!$N$2:'Switches'!$N$1000&amp;" "," "&amp;D269&amp;" "),Switches!$N$2:'Switches'!$N$1000),"")</f>
        <v/>
      </c>
      <c r="Z269">
        <v>9.5000000000000001E-2</v>
      </c>
      <c r="AA269">
        <f t="shared" si="100"/>
        <v>0.70799999999999996</v>
      </c>
      <c r="AB269">
        <v>7.0000000000000007E-2</v>
      </c>
      <c r="AC269">
        <v>2</v>
      </c>
      <c r="AD269">
        <v>2</v>
      </c>
      <c r="AE269">
        <v>0</v>
      </c>
    </row>
    <row r="270" spans="1:31" x14ac:dyDescent="0.25">
      <c r="A270" s="1" t="s">
        <v>507</v>
      </c>
      <c r="B270" s="1" t="s">
        <v>508</v>
      </c>
      <c r="C270" t="str">
        <f t="shared" si="94"/>
        <v>708 14W Flood</v>
      </c>
      <c r="D270" t="str">
        <f t="shared" si="95"/>
        <v>14W Flood</v>
      </c>
      <c r="E270" t="str">
        <f t="shared" si="96"/>
        <v>14W</v>
      </c>
      <c r="F270" t="str">
        <f t="shared" si="93"/>
        <v>14W</v>
      </c>
      <c r="G270" t="str">
        <f t="shared" si="105"/>
        <v>14W</v>
      </c>
      <c r="H270" t="str">
        <f t="shared" si="106"/>
        <v>14W</v>
      </c>
      <c r="I270" t="str">
        <f t="shared" si="107"/>
        <v>14Вт</v>
      </c>
      <c r="J270" t="str">
        <f t="shared" si="102"/>
        <v>14</v>
      </c>
      <c r="K270" t="str">
        <f t="shared" si="104"/>
        <v>14</v>
      </c>
      <c r="L270" t="str">
        <f t="shared" si="97"/>
        <v>P866778</v>
      </c>
      <c r="M270" t="str">
        <f>LOOKUP(,-SEARCH(" "&amp;Switches!$A$2:'Switches'!$A$1000&amp;" "," "&amp;TRIM(B270)&amp;" "),Switches!$A$2:'Switches'!$A$1000)</f>
        <v>Osio Line</v>
      </c>
      <c r="N270">
        <f>IFERROR(LOOKUP(,-SEARCH(" "&amp;Switches!$B$2:'Switches'!$B$1000&amp;" "," "&amp;C270&amp;" "),Switches!$B$2:'Switches'!$B$1000), "")</f>
        <v>708</v>
      </c>
      <c r="O270" t="str">
        <f>LOOKUP(,-SEARCH(" "&amp;Switches!$C$2:'Switches'!$C$1000&amp;" "," "&amp;TRIM(B270)&amp;" "),Switches!$C$2:'Switches'!$C$1000)</f>
        <v>Flood</v>
      </c>
      <c r="P270" t="str">
        <f t="shared" si="98"/>
        <v>Flood.ies</v>
      </c>
      <c r="Q270" t="s">
        <v>726</v>
      </c>
      <c r="R270">
        <f t="shared" si="99"/>
        <v>12</v>
      </c>
      <c r="S270" s="7" t="str">
        <f t="shared" si="103"/>
        <v>14</v>
      </c>
      <c r="T270">
        <v>110</v>
      </c>
      <c r="U270">
        <f t="shared" si="101"/>
        <v>1320</v>
      </c>
      <c r="V270" t="str">
        <f>IF(ISTEXT(LOOKUP(,-SEARCH(" "&amp;Switches!$K$2:'Switches'!$K$60&amp;" "," "&amp;D270&amp;" "),Switches!$K$2:'Switches'!$K$60)), LOOKUP(,-SEARCH(" "&amp;Switches!$K$2:'Switches'!$K$60&amp;" "," "&amp;D270&amp;" "),Switches!$K$2:'Switches'!$K$60),"")</f>
        <v/>
      </c>
      <c r="W270" t="str">
        <f>IFERROR(LOOKUP(,-SEARCH(" "&amp;Switches!$L$2:'Switches'!$L$1000&amp;" "," "&amp;F270&amp;" "),Switches!$L$2:'Switches'!$L$1000),"")</f>
        <v/>
      </c>
      <c r="X270" t="str">
        <f>IFERROR(LOOKUP(,-SEARCH(" "&amp;Switches!$M$2:'Switches'!$M$1000&amp;" "," "&amp;M270&amp;" "),Switches!$M$2:'Switches'!$M$1000),"")</f>
        <v/>
      </c>
      <c r="Y270" t="str">
        <f>IFERROR(LOOKUP(,-SEARCH(" "&amp;Switches!$N$2:'Switches'!$N$1000&amp;" "," "&amp;D270&amp;" "),Switches!$N$2:'Switches'!$N$1000),"")</f>
        <v/>
      </c>
      <c r="Z270">
        <v>9.5000000000000001E-2</v>
      </c>
      <c r="AA270">
        <f t="shared" si="100"/>
        <v>0.70799999999999996</v>
      </c>
      <c r="AB270">
        <v>7.0000000000000007E-2</v>
      </c>
      <c r="AC270">
        <v>2</v>
      </c>
      <c r="AD270">
        <v>2</v>
      </c>
      <c r="AE270">
        <v>0</v>
      </c>
    </row>
    <row r="271" spans="1:31" x14ac:dyDescent="0.25">
      <c r="A271" s="1" t="s">
        <v>506</v>
      </c>
      <c r="B271" s="1" t="s">
        <v>676</v>
      </c>
      <c r="C271" t="str">
        <f t="shared" si="94"/>
        <v>708 14W Medium 5 DEG</v>
      </c>
      <c r="D271" t="str">
        <f t="shared" si="95"/>
        <v>14W Medium 5 DEG</v>
      </c>
      <c r="E271" t="str">
        <f t="shared" si="96"/>
        <v>14W 5 DEG</v>
      </c>
      <c r="F271" t="str">
        <f t="shared" si="93"/>
        <v>14W 5 DEG</v>
      </c>
      <c r="G271" t="str">
        <f t="shared" si="105"/>
        <v>14W 5 DEG</v>
      </c>
      <c r="H271" t="str">
        <f t="shared" si="106"/>
        <v>14W</v>
      </c>
      <c r="I271" t="str">
        <f t="shared" si="107"/>
        <v>14Вт</v>
      </c>
      <c r="J271" t="str">
        <f t="shared" si="102"/>
        <v>14</v>
      </c>
      <c r="K271" t="str">
        <f t="shared" si="104"/>
        <v>14</v>
      </c>
      <c r="L271" t="str">
        <f t="shared" si="97"/>
        <v>P866777</v>
      </c>
      <c r="M271" t="str">
        <f>LOOKUP(,-SEARCH(" "&amp;Switches!$A$2:'Switches'!$A$1000&amp;" "," "&amp;TRIM(B271)&amp;" "),Switches!$A$2:'Switches'!$A$1000)</f>
        <v>Osio Line</v>
      </c>
      <c r="N271">
        <f>IFERROR(LOOKUP(,-SEARCH(" "&amp;Switches!$B$2:'Switches'!$B$1000&amp;" "," "&amp;C271&amp;" "),Switches!$B$2:'Switches'!$B$1000), "")</f>
        <v>708</v>
      </c>
      <c r="O271" t="str">
        <f>LOOKUP(,-SEARCH(" "&amp;Switches!$C$2:'Switches'!$C$1000&amp;" "," "&amp;TRIM(B271)&amp;" "),Switches!$C$2:'Switches'!$C$1000)</f>
        <v>Medium</v>
      </c>
      <c r="P271" t="str">
        <f t="shared" si="98"/>
        <v>Medium-5 DEG.ies</v>
      </c>
      <c r="Q271" t="s">
        <v>726</v>
      </c>
      <c r="R271">
        <f t="shared" si="99"/>
        <v>12</v>
      </c>
      <c r="S271" s="7" t="str">
        <f t="shared" si="103"/>
        <v>14</v>
      </c>
      <c r="T271">
        <v>110</v>
      </c>
      <c r="U271">
        <f t="shared" si="101"/>
        <v>1320</v>
      </c>
      <c r="V271" t="str">
        <f>IF(ISTEXT(LOOKUP(,-SEARCH(" "&amp;Switches!$K$2:'Switches'!$K$60&amp;" "," "&amp;D271&amp;" "),Switches!$K$2:'Switches'!$K$60)), LOOKUP(,-SEARCH(" "&amp;Switches!$K$2:'Switches'!$K$60&amp;" "," "&amp;D271&amp;" "),Switches!$K$2:'Switches'!$K$60),"")</f>
        <v/>
      </c>
      <c r="W271" t="str">
        <f>IFERROR(LOOKUP(,-SEARCH(" "&amp;Switches!$L$2:'Switches'!$L$1000&amp;" "," "&amp;F271&amp;" "),Switches!$L$2:'Switches'!$L$1000),"")</f>
        <v>5 DEG</v>
      </c>
      <c r="X271" t="str">
        <f>IFERROR(LOOKUP(,-SEARCH(" "&amp;Switches!$M$2:'Switches'!$M$1000&amp;" "," "&amp;M271&amp;" "),Switches!$M$2:'Switches'!$M$1000),"")</f>
        <v/>
      </c>
      <c r="Y271" t="str">
        <f>IFERROR(LOOKUP(,-SEARCH(" "&amp;Switches!$N$2:'Switches'!$N$1000&amp;" "," "&amp;D271&amp;" "),Switches!$N$2:'Switches'!$N$1000),"")</f>
        <v/>
      </c>
      <c r="Z271">
        <v>9.5000000000000001E-2</v>
      </c>
      <c r="AA271">
        <f t="shared" si="100"/>
        <v>0.70799999999999996</v>
      </c>
      <c r="AB271">
        <v>7.0000000000000007E-2</v>
      </c>
      <c r="AC271">
        <v>2</v>
      </c>
      <c r="AD271">
        <v>2</v>
      </c>
      <c r="AE271">
        <v>0</v>
      </c>
    </row>
    <row r="272" spans="1:31" x14ac:dyDescent="0.25">
      <c r="A272" s="1" t="s">
        <v>504</v>
      </c>
      <c r="B272" s="1" t="s">
        <v>505</v>
      </c>
      <c r="C272" t="str">
        <f t="shared" si="94"/>
        <v>708 14W Medium</v>
      </c>
      <c r="D272" t="str">
        <f t="shared" si="95"/>
        <v>14W Medium</v>
      </c>
      <c r="E272" t="str">
        <f t="shared" si="96"/>
        <v>14W</v>
      </c>
      <c r="F272" t="str">
        <f t="shared" si="93"/>
        <v>14W</v>
      </c>
      <c r="G272" t="str">
        <f t="shared" si="105"/>
        <v>14W</v>
      </c>
      <c r="H272" t="str">
        <f t="shared" si="106"/>
        <v>14W</v>
      </c>
      <c r="I272" t="str">
        <f t="shared" si="107"/>
        <v>14Вт</v>
      </c>
      <c r="J272" t="str">
        <f t="shared" si="102"/>
        <v>14</v>
      </c>
      <c r="K272" t="str">
        <f t="shared" si="104"/>
        <v>14</v>
      </c>
      <c r="L272" t="str">
        <f t="shared" si="97"/>
        <v>P866777</v>
      </c>
      <c r="M272" t="str">
        <f>LOOKUP(,-SEARCH(" "&amp;Switches!$A$2:'Switches'!$A$1000&amp;" "," "&amp;TRIM(B272)&amp;" "),Switches!$A$2:'Switches'!$A$1000)</f>
        <v>Osio Line</v>
      </c>
      <c r="N272">
        <f>IFERROR(LOOKUP(,-SEARCH(" "&amp;Switches!$B$2:'Switches'!$B$1000&amp;" "," "&amp;C272&amp;" "),Switches!$B$2:'Switches'!$B$1000), "")</f>
        <v>708</v>
      </c>
      <c r="O272" t="str">
        <f>LOOKUP(,-SEARCH(" "&amp;Switches!$C$2:'Switches'!$C$1000&amp;" "," "&amp;TRIM(B272)&amp;" "),Switches!$C$2:'Switches'!$C$1000)</f>
        <v>Medium</v>
      </c>
      <c r="P272" t="str">
        <f t="shared" si="98"/>
        <v>Medium.ies</v>
      </c>
      <c r="Q272" t="s">
        <v>726</v>
      </c>
      <c r="R272">
        <f t="shared" si="99"/>
        <v>12</v>
      </c>
      <c r="S272" s="7" t="str">
        <f t="shared" si="103"/>
        <v>14</v>
      </c>
      <c r="T272">
        <v>110</v>
      </c>
      <c r="U272">
        <f t="shared" si="101"/>
        <v>1320</v>
      </c>
      <c r="V272" t="str">
        <f>IF(ISTEXT(LOOKUP(,-SEARCH(" "&amp;Switches!$K$2:'Switches'!$K$60&amp;" "," "&amp;D272&amp;" "),Switches!$K$2:'Switches'!$K$60)), LOOKUP(,-SEARCH(" "&amp;Switches!$K$2:'Switches'!$K$60&amp;" "," "&amp;D272&amp;" "),Switches!$K$2:'Switches'!$K$60),"")</f>
        <v/>
      </c>
      <c r="W272" t="str">
        <f>IFERROR(LOOKUP(,-SEARCH(" "&amp;Switches!$L$2:'Switches'!$L$1000&amp;" "," "&amp;F272&amp;" "),Switches!$L$2:'Switches'!$L$1000),"")</f>
        <v/>
      </c>
      <c r="X272" t="str">
        <f>IFERROR(LOOKUP(,-SEARCH(" "&amp;Switches!$M$2:'Switches'!$M$1000&amp;" "," "&amp;M272&amp;" "),Switches!$M$2:'Switches'!$M$1000),"")</f>
        <v/>
      </c>
      <c r="Y272" t="str">
        <f>IFERROR(LOOKUP(,-SEARCH(" "&amp;Switches!$N$2:'Switches'!$N$1000&amp;" "," "&amp;D272&amp;" "),Switches!$N$2:'Switches'!$N$1000),"")</f>
        <v/>
      </c>
      <c r="Z272">
        <v>9.5000000000000001E-2</v>
      </c>
      <c r="AA272">
        <f t="shared" si="100"/>
        <v>0.70799999999999996</v>
      </c>
      <c r="AB272">
        <v>7.0000000000000007E-2</v>
      </c>
      <c r="AC272">
        <v>2</v>
      </c>
      <c r="AD272">
        <v>2</v>
      </c>
      <c r="AE272">
        <v>0</v>
      </c>
    </row>
    <row r="273" spans="1:31" x14ac:dyDescent="0.25">
      <c r="A273" s="1" t="s">
        <v>503</v>
      </c>
      <c r="B273" s="1" t="s">
        <v>677</v>
      </c>
      <c r="C273" t="str">
        <f t="shared" si="94"/>
        <v>708 14W Spot 5 DEG</v>
      </c>
      <c r="D273" t="str">
        <f t="shared" si="95"/>
        <v>14W Spot 5 DEG</v>
      </c>
      <c r="E273" t="str">
        <f t="shared" si="96"/>
        <v>14W 5 DEG</v>
      </c>
      <c r="F273" t="str">
        <f t="shared" si="93"/>
        <v>14W 5 DEG</v>
      </c>
      <c r="G273" t="str">
        <f t="shared" si="105"/>
        <v>14W 5 DEG</v>
      </c>
      <c r="H273" t="str">
        <f t="shared" si="106"/>
        <v>14W</v>
      </c>
      <c r="I273" t="str">
        <f t="shared" si="107"/>
        <v>14Вт</v>
      </c>
      <c r="J273" t="str">
        <f t="shared" si="102"/>
        <v>14</v>
      </c>
      <c r="K273" t="str">
        <f t="shared" si="104"/>
        <v>14</v>
      </c>
      <c r="L273" t="str">
        <f t="shared" si="97"/>
        <v>P866776</v>
      </c>
      <c r="M273" t="str">
        <f>LOOKUP(,-SEARCH(" "&amp;Switches!$A$2:'Switches'!$A$1000&amp;" "," "&amp;TRIM(B273)&amp;" "),Switches!$A$2:'Switches'!$A$1000)</f>
        <v>Osio Line</v>
      </c>
      <c r="N273">
        <f>IFERROR(LOOKUP(,-SEARCH(" "&amp;Switches!$B$2:'Switches'!$B$1000&amp;" "," "&amp;C273&amp;" "),Switches!$B$2:'Switches'!$B$1000), "")</f>
        <v>708</v>
      </c>
      <c r="O273" t="str">
        <f>LOOKUP(,-SEARCH(" "&amp;Switches!$C$2:'Switches'!$C$1000&amp;" "," "&amp;TRIM(B273)&amp;" "),Switches!$C$2:'Switches'!$C$1000)</f>
        <v>Spot</v>
      </c>
      <c r="P273" t="str">
        <f t="shared" si="98"/>
        <v>Spot-5 DEG.ies</v>
      </c>
      <c r="Q273" t="s">
        <v>726</v>
      </c>
      <c r="R273">
        <f t="shared" si="99"/>
        <v>12</v>
      </c>
      <c r="S273" s="7" t="str">
        <f t="shared" si="103"/>
        <v>14</v>
      </c>
      <c r="T273">
        <v>110</v>
      </c>
      <c r="U273">
        <f t="shared" si="101"/>
        <v>1320</v>
      </c>
      <c r="V273" t="str">
        <f>IF(ISTEXT(LOOKUP(,-SEARCH(" "&amp;Switches!$K$2:'Switches'!$K$60&amp;" "," "&amp;D273&amp;" "),Switches!$K$2:'Switches'!$K$60)), LOOKUP(,-SEARCH(" "&amp;Switches!$K$2:'Switches'!$K$60&amp;" "," "&amp;D273&amp;" "),Switches!$K$2:'Switches'!$K$60),"")</f>
        <v/>
      </c>
      <c r="W273" t="str">
        <f>IFERROR(LOOKUP(,-SEARCH(" "&amp;Switches!$L$2:'Switches'!$L$1000&amp;" "," "&amp;F273&amp;" "),Switches!$L$2:'Switches'!$L$1000),"")</f>
        <v>5 DEG</v>
      </c>
      <c r="X273" t="str">
        <f>IFERROR(LOOKUP(,-SEARCH(" "&amp;Switches!$M$2:'Switches'!$M$1000&amp;" "," "&amp;M273&amp;" "),Switches!$M$2:'Switches'!$M$1000),"")</f>
        <v/>
      </c>
      <c r="Y273" t="str">
        <f>IFERROR(LOOKUP(,-SEARCH(" "&amp;Switches!$N$2:'Switches'!$N$1000&amp;" "," "&amp;D273&amp;" "),Switches!$N$2:'Switches'!$N$1000),"")</f>
        <v/>
      </c>
      <c r="Z273">
        <v>9.5000000000000001E-2</v>
      </c>
      <c r="AA273">
        <f t="shared" si="100"/>
        <v>0.70799999999999996</v>
      </c>
      <c r="AB273">
        <v>7.0000000000000007E-2</v>
      </c>
      <c r="AC273">
        <v>2</v>
      </c>
      <c r="AD273">
        <v>2</v>
      </c>
      <c r="AE273">
        <v>0</v>
      </c>
    </row>
    <row r="274" spans="1:31" x14ac:dyDescent="0.25">
      <c r="A274" s="1" t="s">
        <v>501</v>
      </c>
      <c r="B274" s="1" t="s">
        <v>502</v>
      </c>
      <c r="C274" t="str">
        <f t="shared" si="94"/>
        <v>708 14W Spot</v>
      </c>
      <c r="D274" t="str">
        <f t="shared" si="95"/>
        <v>14W Spot</v>
      </c>
      <c r="E274" t="str">
        <f t="shared" si="96"/>
        <v>14W</v>
      </c>
      <c r="F274" t="str">
        <f t="shared" si="93"/>
        <v>14W</v>
      </c>
      <c r="G274" t="str">
        <f t="shared" si="105"/>
        <v>14W</v>
      </c>
      <c r="H274" t="str">
        <f t="shared" si="106"/>
        <v>14W</v>
      </c>
      <c r="I274" t="str">
        <f t="shared" si="107"/>
        <v>14Вт</v>
      </c>
      <c r="J274" t="str">
        <f t="shared" si="102"/>
        <v>14</v>
      </c>
      <c r="K274" t="str">
        <f t="shared" si="104"/>
        <v>14</v>
      </c>
      <c r="L274" t="str">
        <f t="shared" si="97"/>
        <v>P866776</v>
      </c>
      <c r="M274" t="str">
        <f>LOOKUP(,-SEARCH(" "&amp;Switches!$A$2:'Switches'!$A$1000&amp;" "," "&amp;TRIM(B274)&amp;" "),Switches!$A$2:'Switches'!$A$1000)</f>
        <v>Osio Line</v>
      </c>
      <c r="N274">
        <f>IFERROR(LOOKUP(,-SEARCH(" "&amp;Switches!$B$2:'Switches'!$B$1000&amp;" "," "&amp;C274&amp;" "),Switches!$B$2:'Switches'!$B$1000), "")</f>
        <v>708</v>
      </c>
      <c r="O274" t="str">
        <f>LOOKUP(,-SEARCH(" "&amp;Switches!$C$2:'Switches'!$C$1000&amp;" "," "&amp;TRIM(B274)&amp;" "),Switches!$C$2:'Switches'!$C$1000)</f>
        <v>Spot</v>
      </c>
      <c r="P274" t="str">
        <f t="shared" si="98"/>
        <v>Spot.ies</v>
      </c>
      <c r="Q274" t="s">
        <v>726</v>
      </c>
      <c r="R274">
        <f t="shared" si="99"/>
        <v>12</v>
      </c>
      <c r="S274" s="7" t="str">
        <f t="shared" si="103"/>
        <v>14</v>
      </c>
      <c r="T274">
        <v>110</v>
      </c>
      <c r="U274">
        <f t="shared" si="101"/>
        <v>1320</v>
      </c>
      <c r="V274" t="str">
        <f>IF(ISTEXT(LOOKUP(,-SEARCH(" "&amp;Switches!$K$2:'Switches'!$K$60&amp;" "," "&amp;D274&amp;" "),Switches!$K$2:'Switches'!$K$60)), LOOKUP(,-SEARCH(" "&amp;Switches!$K$2:'Switches'!$K$60&amp;" "," "&amp;D274&amp;" "),Switches!$K$2:'Switches'!$K$60),"")</f>
        <v/>
      </c>
      <c r="W274" t="str">
        <f>IFERROR(LOOKUP(,-SEARCH(" "&amp;Switches!$L$2:'Switches'!$L$1000&amp;" "," "&amp;F274&amp;" "),Switches!$L$2:'Switches'!$L$1000),"")</f>
        <v/>
      </c>
      <c r="X274" t="str">
        <f>IFERROR(LOOKUP(,-SEARCH(" "&amp;Switches!$M$2:'Switches'!$M$1000&amp;" "," "&amp;M274&amp;" "),Switches!$M$2:'Switches'!$M$1000),"")</f>
        <v/>
      </c>
      <c r="Y274" t="str">
        <f>IFERROR(LOOKUP(,-SEARCH(" "&amp;Switches!$N$2:'Switches'!$N$1000&amp;" "," "&amp;D274&amp;" "),Switches!$N$2:'Switches'!$N$1000),"")</f>
        <v/>
      </c>
      <c r="Z274">
        <v>9.5000000000000001E-2</v>
      </c>
      <c r="AA274">
        <f t="shared" si="100"/>
        <v>0.70799999999999996</v>
      </c>
      <c r="AB274">
        <v>7.0000000000000007E-2</v>
      </c>
      <c r="AC274">
        <v>2</v>
      </c>
      <c r="AD274">
        <v>2</v>
      </c>
      <c r="AE274">
        <v>0</v>
      </c>
    </row>
    <row r="275" spans="1:31" x14ac:dyDescent="0.25">
      <c r="A275" s="1" t="s">
        <v>500</v>
      </c>
      <c r="B275" s="1" t="s">
        <v>678</v>
      </c>
      <c r="C275" t="str">
        <f t="shared" si="94"/>
        <v>408 7W Diffuse 5 DEG</v>
      </c>
      <c r="D275" t="str">
        <f t="shared" si="95"/>
        <v>7W Diffuse 5 DEG</v>
      </c>
      <c r="E275" t="str">
        <f t="shared" si="96"/>
        <v>7W 5 DEG</v>
      </c>
      <c r="F275" t="str">
        <f t="shared" si="93"/>
        <v>7W 5 DEG</v>
      </c>
      <c r="G275" t="str">
        <f t="shared" si="105"/>
        <v>7W 5 DEG</v>
      </c>
      <c r="H275" t="str">
        <f t="shared" si="106"/>
        <v>7W</v>
      </c>
      <c r="I275" t="str">
        <f t="shared" si="107"/>
        <v>7Вт</v>
      </c>
      <c r="J275" t="str">
        <f t="shared" si="102"/>
        <v>7</v>
      </c>
      <c r="K275" t="str">
        <f t="shared" si="104"/>
        <v>7</v>
      </c>
      <c r="L275" t="str">
        <f t="shared" si="97"/>
        <v>P866775</v>
      </c>
      <c r="M275" t="str">
        <f>LOOKUP(,-SEARCH(" "&amp;Switches!$A$2:'Switches'!$A$1000&amp;" "," "&amp;TRIM(B275)&amp;" "),Switches!$A$2:'Switches'!$A$1000)</f>
        <v>Osio Line</v>
      </c>
      <c r="N275">
        <f>IFERROR(LOOKUP(,-SEARCH(" "&amp;Switches!$B$2:'Switches'!$B$1000&amp;" "," "&amp;C275&amp;" "),Switches!$B$2:'Switches'!$B$1000), "")</f>
        <v>408</v>
      </c>
      <c r="O275" t="str">
        <f>LOOKUP(,-SEARCH(" "&amp;Switches!$C$2:'Switches'!$C$1000&amp;" "," "&amp;TRIM(B275)&amp;" "),Switches!$C$2:'Switches'!$C$1000)</f>
        <v>Diffuse</v>
      </c>
      <c r="P275" t="str">
        <f t="shared" si="98"/>
        <v>Diffuse-5 DEG.ies</v>
      </c>
      <c r="Q275" t="s">
        <v>726</v>
      </c>
      <c r="R275">
        <f t="shared" si="99"/>
        <v>6</v>
      </c>
      <c r="S275" s="7" t="str">
        <f t="shared" si="103"/>
        <v>7</v>
      </c>
      <c r="T275">
        <v>110</v>
      </c>
      <c r="U275">
        <f t="shared" si="101"/>
        <v>660</v>
      </c>
      <c r="V275" t="str">
        <f>IF(ISTEXT(LOOKUP(,-SEARCH(" "&amp;Switches!$K$2:'Switches'!$K$60&amp;" "," "&amp;D275&amp;" "),Switches!$K$2:'Switches'!$K$60)), LOOKUP(,-SEARCH(" "&amp;Switches!$K$2:'Switches'!$K$60&amp;" "," "&amp;D275&amp;" "),Switches!$K$2:'Switches'!$K$60),"")</f>
        <v/>
      </c>
      <c r="W275" t="str">
        <f>IFERROR(LOOKUP(,-SEARCH(" "&amp;Switches!$L$2:'Switches'!$L$1000&amp;" "," "&amp;F275&amp;" "),Switches!$L$2:'Switches'!$L$1000),"")</f>
        <v>5 DEG</v>
      </c>
      <c r="X275" t="str">
        <f>IFERROR(LOOKUP(,-SEARCH(" "&amp;Switches!$M$2:'Switches'!$M$1000&amp;" "," "&amp;M275&amp;" "),Switches!$M$2:'Switches'!$M$1000),"")</f>
        <v/>
      </c>
      <c r="Y275" t="str">
        <f>IFERROR(LOOKUP(,-SEARCH(" "&amp;Switches!$N$2:'Switches'!$N$1000&amp;" "," "&amp;D275&amp;" "),Switches!$N$2:'Switches'!$N$1000),"")</f>
        <v/>
      </c>
      <c r="Z275">
        <v>9.5000000000000001E-2</v>
      </c>
      <c r="AA275">
        <f t="shared" si="100"/>
        <v>0.40799999999999997</v>
      </c>
      <c r="AB275">
        <v>7.0000000000000007E-2</v>
      </c>
      <c r="AC275">
        <v>2</v>
      </c>
      <c r="AD275">
        <v>2</v>
      </c>
      <c r="AE275">
        <v>0</v>
      </c>
    </row>
    <row r="276" spans="1:31" x14ac:dyDescent="0.25">
      <c r="A276" s="1" t="s">
        <v>498</v>
      </c>
      <c r="B276" s="1" t="s">
        <v>499</v>
      </c>
      <c r="C276" t="str">
        <f t="shared" si="94"/>
        <v>408 7W Diffuse</v>
      </c>
      <c r="D276" t="str">
        <f t="shared" si="95"/>
        <v>7W Diffuse</v>
      </c>
      <c r="E276" t="str">
        <f t="shared" si="96"/>
        <v>7W</v>
      </c>
      <c r="F276" t="str">
        <f t="shared" si="93"/>
        <v>7W</v>
      </c>
      <c r="G276" t="str">
        <f t="shared" si="105"/>
        <v>7W</v>
      </c>
      <c r="H276" t="str">
        <f t="shared" si="106"/>
        <v>7W</v>
      </c>
      <c r="I276" t="str">
        <f t="shared" si="107"/>
        <v>7Вт</v>
      </c>
      <c r="J276" t="str">
        <f t="shared" si="102"/>
        <v>7</v>
      </c>
      <c r="K276" t="str">
        <f t="shared" si="104"/>
        <v>7</v>
      </c>
      <c r="L276" t="str">
        <f t="shared" si="97"/>
        <v>P866775</v>
      </c>
      <c r="M276" t="str">
        <f>LOOKUP(,-SEARCH(" "&amp;Switches!$A$2:'Switches'!$A$1000&amp;" "," "&amp;TRIM(B276)&amp;" "),Switches!$A$2:'Switches'!$A$1000)</f>
        <v>Osio Line</v>
      </c>
      <c r="N276">
        <f>IFERROR(LOOKUP(,-SEARCH(" "&amp;Switches!$B$2:'Switches'!$B$1000&amp;" "," "&amp;C276&amp;" "),Switches!$B$2:'Switches'!$B$1000), "")</f>
        <v>408</v>
      </c>
      <c r="O276" t="str">
        <f>LOOKUP(,-SEARCH(" "&amp;Switches!$C$2:'Switches'!$C$1000&amp;" "," "&amp;TRIM(B276)&amp;" "),Switches!$C$2:'Switches'!$C$1000)</f>
        <v>Diffuse</v>
      </c>
      <c r="P276" t="str">
        <f t="shared" si="98"/>
        <v>Diffuse.ies</v>
      </c>
      <c r="Q276" t="s">
        <v>726</v>
      </c>
      <c r="R276">
        <f t="shared" si="99"/>
        <v>6</v>
      </c>
      <c r="S276" s="7" t="str">
        <f t="shared" si="103"/>
        <v>7</v>
      </c>
      <c r="T276">
        <v>110</v>
      </c>
      <c r="U276">
        <f t="shared" si="101"/>
        <v>660</v>
      </c>
      <c r="V276" t="str">
        <f>IF(ISTEXT(LOOKUP(,-SEARCH(" "&amp;Switches!$K$2:'Switches'!$K$60&amp;" "," "&amp;D276&amp;" "),Switches!$K$2:'Switches'!$K$60)), LOOKUP(,-SEARCH(" "&amp;Switches!$K$2:'Switches'!$K$60&amp;" "," "&amp;D276&amp;" "),Switches!$K$2:'Switches'!$K$60),"")</f>
        <v/>
      </c>
      <c r="W276" t="str">
        <f>IFERROR(LOOKUP(,-SEARCH(" "&amp;Switches!$L$2:'Switches'!$L$1000&amp;" "," "&amp;F276&amp;" "),Switches!$L$2:'Switches'!$L$1000),"")</f>
        <v/>
      </c>
      <c r="X276" t="str">
        <f>IFERROR(LOOKUP(,-SEARCH(" "&amp;Switches!$M$2:'Switches'!$M$1000&amp;" "," "&amp;M276&amp;" "),Switches!$M$2:'Switches'!$M$1000),"")</f>
        <v/>
      </c>
      <c r="Y276" t="str">
        <f>IFERROR(LOOKUP(,-SEARCH(" "&amp;Switches!$N$2:'Switches'!$N$1000&amp;" "," "&amp;D276&amp;" "),Switches!$N$2:'Switches'!$N$1000),"")</f>
        <v/>
      </c>
      <c r="Z276">
        <v>9.5000000000000001E-2</v>
      </c>
      <c r="AA276">
        <f t="shared" si="100"/>
        <v>0.40799999999999997</v>
      </c>
      <c r="AB276">
        <v>7.0000000000000007E-2</v>
      </c>
      <c r="AC276">
        <v>2</v>
      </c>
      <c r="AD276">
        <v>2</v>
      </c>
      <c r="AE276">
        <v>0</v>
      </c>
    </row>
    <row r="277" spans="1:31" x14ac:dyDescent="0.25">
      <c r="A277" s="1" t="s">
        <v>497</v>
      </c>
      <c r="B277" s="1" t="s">
        <v>679</v>
      </c>
      <c r="C277" t="str">
        <f t="shared" si="94"/>
        <v>408 7W Elliptical 5 DEG</v>
      </c>
      <c r="D277" t="str">
        <f t="shared" si="95"/>
        <v>7W Elliptical 5 DEG</v>
      </c>
      <c r="E277" t="str">
        <f t="shared" si="96"/>
        <v>7W 5 DEG</v>
      </c>
      <c r="F277" t="str">
        <f t="shared" si="93"/>
        <v>7W 5 DEG</v>
      </c>
      <c r="G277" t="str">
        <f t="shared" si="105"/>
        <v>7W 5 DEG</v>
      </c>
      <c r="H277" t="str">
        <f t="shared" si="106"/>
        <v>7W</v>
      </c>
      <c r="I277" t="str">
        <f t="shared" si="107"/>
        <v>7Вт</v>
      </c>
      <c r="J277" t="str">
        <f t="shared" si="102"/>
        <v>7</v>
      </c>
      <c r="K277" t="str">
        <f t="shared" si="104"/>
        <v>7</v>
      </c>
      <c r="L277" t="str">
        <f t="shared" si="97"/>
        <v>P866774</v>
      </c>
      <c r="M277" t="str">
        <f>LOOKUP(,-SEARCH(" "&amp;Switches!$A$2:'Switches'!$A$1000&amp;" "," "&amp;TRIM(B277)&amp;" "),Switches!$A$2:'Switches'!$A$1000)</f>
        <v>Osio Line</v>
      </c>
      <c r="N277">
        <f>IFERROR(LOOKUP(,-SEARCH(" "&amp;Switches!$B$2:'Switches'!$B$1000&amp;" "," "&amp;C277&amp;" "),Switches!$B$2:'Switches'!$B$1000), "")</f>
        <v>408</v>
      </c>
      <c r="O277" t="str">
        <f>LOOKUP(,-SEARCH(" "&amp;Switches!$C$2:'Switches'!$C$1000&amp;" "," "&amp;TRIM(B277)&amp;" "),Switches!$C$2:'Switches'!$C$1000)</f>
        <v>Elliptical</v>
      </c>
      <c r="P277" t="str">
        <f t="shared" si="98"/>
        <v>Elliptical-5 DEG.ies</v>
      </c>
      <c r="Q277" t="s">
        <v>726</v>
      </c>
      <c r="R277">
        <f t="shared" si="99"/>
        <v>6</v>
      </c>
      <c r="S277" s="7" t="str">
        <f t="shared" si="103"/>
        <v>7</v>
      </c>
      <c r="T277">
        <v>110</v>
      </c>
      <c r="U277">
        <f t="shared" si="101"/>
        <v>660</v>
      </c>
      <c r="V277" t="str">
        <f>IF(ISTEXT(LOOKUP(,-SEARCH(" "&amp;Switches!$K$2:'Switches'!$K$60&amp;" "," "&amp;D277&amp;" "),Switches!$K$2:'Switches'!$K$60)), LOOKUP(,-SEARCH(" "&amp;Switches!$K$2:'Switches'!$K$60&amp;" "," "&amp;D277&amp;" "),Switches!$K$2:'Switches'!$K$60),"")</f>
        <v/>
      </c>
      <c r="W277" t="str">
        <f>IFERROR(LOOKUP(,-SEARCH(" "&amp;Switches!$L$2:'Switches'!$L$1000&amp;" "," "&amp;F277&amp;" "),Switches!$L$2:'Switches'!$L$1000),"")</f>
        <v>5 DEG</v>
      </c>
      <c r="X277" t="str">
        <f>IFERROR(LOOKUP(,-SEARCH(" "&amp;Switches!$M$2:'Switches'!$M$1000&amp;" "," "&amp;M277&amp;" "),Switches!$M$2:'Switches'!$M$1000),"")</f>
        <v/>
      </c>
      <c r="Y277" t="str">
        <f>IFERROR(LOOKUP(,-SEARCH(" "&amp;Switches!$N$2:'Switches'!$N$1000&amp;" "," "&amp;D277&amp;" "),Switches!$N$2:'Switches'!$N$1000),"")</f>
        <v/>
      </c>
      <c r="Z277">
        <v>9.5000000000000001E-2</v>
      </c>
      <c r="AA277">
        <f t="shared" si="100"/>
        <v>0.40799999999999997</v>
      </c>
      <c r="AB277">
        <v>7.0000000000000007E-2</v>
      </c>
      <c r="AC277">
        <v>2</v>
      </c>
      <c r="AD277">
        <v>2</v>
      </c>
      <c r="AE277">
        <v>0</v>
      </c>
    </row>
    <row r="278" spans="1:31" x14ac:dyDescent="0.25">
      <c r="A278" s="1" t="s">
        <v>495</v>
      </c>
      <c r="B278" s="1" t="s">
        <v>496</v>
      </c>
      <c r="C278" t="str">
        <f t="shared" si="94"/>
        <v>408 7W Elliptical</v>
      </c>
      <c r="D278" t="str">
        <f t="shared" si="95"/>
        <v>7W Elliptical</v>
      </c>
      <c r="E278" t="str">
        <f t="shared" si="96"/>
        <v>7W</v>
      </c>
      <c r="F278" t="str">
        <f t="shared" si="93"/>
        <v>7W</v>
      </c>
      <c r="G278" t="str">
        <f t="shared" si="105"/>
        <v>7W</v>
      </c>
      <c r="H278" t="str">
        <f t="shared" si="106"/>
        <v>7W</v>
      </c>
      <c r="I278" t="str">
        <f t="shared" si="107"/>
        <v>7Вт</v>
      </c>
      <c r="J278" t="str">
        <f t="shared" si="102"/>
        <v>7</v>
      </c>
      <c r="K278" t="str">
        <f t="shared" si="104"/>
        <v>7</v>
      </c>
      <c r="L278" t="str">
        <f t="shared" si="97"/>
        <v>P866774</v>
      </c>
      <c r="M278" t="str">
        <f>LOOKUP(,-SEARCH(" "&amp;Switches!$A$2:'Switches'!$A$1000&amp;" "," "&amp;TRIM(B278)&amp;" "),Switches!$A$2:'Switches'!$A$1000)</f>
        <v>Osio Line</v>
      </c>
      <c r="N278">
        <f>IFERROR(LOOKUP(,-SEARCH(" "&amp;Switches!$B$2:'Switches'!$B$1000&amp;" "," "&amp;C278&amp;" "),Switches!$B$2:'Switches'!$B$1000), "")</f>
        <v>408</v>
      </c>
      <c r="O278" t="str">
        <f>LOOKUP(,-SEARCH(" "&amp;Switches!$C$2:'Switches'!$C$1000&amp;" "," "&amp;TRIM(B278)&amp;" "),Switches!$C$2:'Switches'!$C$1000)</f>
        <v>Elliptical</v>
      </c>
      <c r="P278" t="str">
        <f t="shared" si="98"/>
        <v>Elliptical.ies</v>
      </c>
      <c r="Q278" t="s">
        <v>726</v>
      </c>
      <c r="R278">
        <f t="shared" si="99"/>
        <v>6</v>
      </c>
      <c r="S278" s="7" t="str">
        <f t="shared" si="103"/>
        <v>7</v>
      </c>
      <c r="T278">
        <v>110</v>
      </c>
      <c r="U278">
        <f t="shared" si="101"/>
        <v>660</v>
      </c>
      <c r="V278" t="str">
        <f>IF(ISTEXT(LOOKUP(,-SEARCH(" "&amp;Switches!$K$2:'Switches'!$K$60&amp;" "," "&amp;D278&amp;" "),Switches!$K$2:'Switches'!$K$60)), LOOKUP(,-SEARCH(" "&amp;Switches!$K$2:'Switches'!$K$60&amp;" "," "&amp;D278&amp;" "),Switches!$K$2:'Switches'!$K$60),"")</f>
        <v/>
      </c>
      <c r="W278" t="str">
        <f>IFERROR(LOOKUP(,-SEARCH(" "&amp;Switches!$L$2:'Switches'!$L$1000&amp;" "," "&amp;F278&amp;" "),Switches!$L$2:'Switches'!$L$1000),"")</f>
        <v/>
      </c>
      <c r="X278" t="str">
        <f>IFERROR(LOOKUP(,-SEARCH(" "&amp;Switches!$M$2:'Switches'!$M$1000&amp;" "," "&amp;M278&amp;" "),Switches!$M$2:'Switches'!$M$1000),"")</f>
        <v/>
      </c>
      <c r="Y278" t="str">
        <f>IFERROR(LOOKUP(,-SEARCH(" "&amp;Switches!$N$2:'Switches'!$N$1000&amp;" "," "&amp;D278&amp;" "),Switches!$N$2:'Switches'!$N$1000),"")</f>
        <v/>
      </c>
      <c r="Z278">
        <v>9.5000000000000001E-2</v>
      </c>
      <c r="AA278">
        <f t="shared" si="100"/>
        <v>0.40799999999999997</v>
      </c>
      <c r="AB278">
        <v>7.0000000000000007E-2</v>
      </c>
      <c r="AC278">
        <v>2</v>
      </c>
      <c r="AD278">
        <v>2</v>
      </c>
      <c r="AE278">
        <v>0</v>
      </c>
    </row>
    <row r="279" spans="1:31" x14ac:dyDescent="0.25">
      <c r="A279" s="1" t="s">
        <v>494</v>
      </c>
      <c r="B279" s="1" t="s">
        <v>680</v>
      </c>
      <c r="C279" t="str">
        <f t="shared" si="94"/>
        <v>408 7W Flood 5 DEG</v>
      </c>
      <c r="D279" t="str">
        <f t="shared" si="95"/>
        <v>7W Flood 5 DEG</v>
      </c>
      <c r="E279" t="str">
        <f t="shared" si="96"/>
        <v>7W 5 DEG</v>
      </c>
      <c r="F279" t="str">
        <f t="shared" si="93"/>
        <v>7W 5 DEG</v>
      </c>
      <c r="G279" t="str">
        <f t="shared" si="105"/>
        <v>7W 5 DEG</v>
      </c>
      <c r="H279" t="str">
        <f t="shared" si="106"/>
        <v>7W</v>
      </c>
      <c r="I279" t="str">
        <f t="shared" si="107"/>
        <v>7Вт</v>
      </c>
      <c r="J279" t="str">
        <f t="shared" si="102"/>
        <v>7</v>
      </c>
      <c r="K279" t="str">
        <f t="shared" si="104"/>
        <v>7</v>
      </c>
      <c r="L279" t="str">
        <f t="shared" si="97"/>
        <v>P866773</v>
      </c>
      <c r="M279" t="str">
        <f>LOOKUP(,-SEARCH(" "&amp;Switches!$A$2:'Switches'!$A$1000&amp;" "," "&amp;TRIM(B279)&amp;" "),Switches!$A$2:'Switches'!$A$1000)</f>
        <v>Osio Line</v>
      </c>
      <c r="N279">
        <f>IFERROR(LOOKUP(,-SEARCH(" "&amp;Switches!$B$2:'Switches'!$B$1000&amp;" "," "&amp;C279&amp;" "),Switches!$B$2:'Switches'!$B$1000), "")</f>
        <v>408</v>
      </c>
      <c r="O279" t="str">
        <f>LOOKUP(,-SEARCH(" "&amp;Switches!$C$2:'Switches'!$C$1000&amp;" "," "&amp;TRIM(B279)&amp;" "),Switches!$C$2:'Switches'!$C$1000)</f>
        <v>Flood</v>
      </c>
      <c r="P279" t="str">
        <f t="shared" si="98"/>
        <v>Flood-5 DEG.ies</v>
      </c>
      <c r="Q279" t="s">
        <v>726</v>
      </c>
      <c r="R279">
        <f t="shared" si="99"/>
        <v>6</v>
      </c>
      <c r="S279" s="7" t="str">
        <f t="shared" si="103"/>
        <v>7</v>
      </c>
      <c r="T279">
        <v>110</v>
      </c>
      <c r="U279">
        <f t="shared" si="101"/>
        <v>660</v>
      </c>
      <c r="V279" t="str">
        <f>IF(ISTEXT(LOOKUP(,-SEARCH(" "&amp;Switches!$K$2:'Switches'!$K$60&amp;" "," "&amp;D279&amp;" "),Switches!$K$2:'Switches'!$K$60)), LOOKUP(,-SEARCH(" "&amp;Switches!$K$2:'Switches'!$K$60&amp;" "," "&amp;D279&amp;" "),Switches!$K$2:'Switches'!$K$60),"")</f>
        <v/>
      </c>
      <c r="W279" t="str">
        <f>IFERROR(LOOKUP(,-SEARCH(" "&amp;Switches!$L$2:'Switches'!$L$1000&amp;" "," "&amp;F279&amp;" "),Switches!$L$2:'Switches'!$L$1000),"")</f>
        <v>5 DEG</v>
      </c>
      <c r="X279" t="str">
        <f>IFERROR(LOOKUP(,-SEARCH(" "&amp;Switches!$M$2:'Switches'!$M$1000&amp;" "," "&amp;M279&amp;" "),Switches!$M$2:'Switches'!$M$1000),"")</f>
        <v/>
      </c>
      <c r="Y279" t="str">
        <f>IFERROR(LOOKUP(,-SEARCH(" "&amp;Switches!$N$2:'Switches'!$N$1000&amp;" "," "&amp;D279&amp;" "),Switches!$N$2:'Switches'!$N$1000),"")</f>
        <v/>
      </c>
      <c r="Z279">
        <v>9.5000000000000001E-2</v>
      </c>
      <c r="AA279">
        <f t="shared" si="100"/>
        <v>0.40799999999999997</v>
      </c>
      <c r="AB279">
        <v>7.0000000000000007E-2</v>
      </c>
      <c r="AC279">
        <v>2</v>
      </c>
      <c r="AD279">
        <v>2</v>
      </c>
      <c r="AE279">
        <v>0</v>
      </c>
    </row>
    <row r="280" spans="1:31" x14ac:dyDescent="0.25">
      <c r="A280" s="1" t="s">
        <v>492</v>
      </c>
      <c r="B280" s="1" t="s">
        <v>493</v>
      </c>
      <c r="C280" t="str">
        <f t="shared" si="94"/>
        <v>408 7W Flood</v>
      </c>
      <c r="D280" t="str">
        <f t="shared" si="95"/>
        <v>7W Flood</v>
      </c>
      <c r="E280" t="str">
        <f t="shared" si="96"/>
        <v>7W</v>
      </c>
      <c r="F280" t="str">
        <f t="shared" si="93"/>
        <v>7W</v>
      </c>
      <c r="G280" t="str">
        <f t="shared" si="105"/>
        <v>7W</v>
      </c>
      <c r="H280" t="str">
        <f t="shared" si="106"/>
        <v>7W</v>
      </c>
      <c r="I280" t="str">
        <f t="shared" si="107"/>
        <v>7Вт</v>
      </c>
      <c r="J280" t="str">
        <f t="shared" si="102"/>
        <v>7</v>
      </c>
      <c r="K280" t="str">
        <f t="shared" si="104"/>
        <v>7</v>
      </c>
      <c r="L280" t="str">
        <f t="shared" si="97"/>
        <v>P866773</v>
      </c>
      <c r="M280" t="str">
        <f>LOOKUP(,-SEARCH(" "&amp;Switches!$A$2:'Switches'!$A$1000&amp;" "," "&amp;TRIM(B280)&amp;" "),Switches!$A$2:'Switches'!$A$1000)</f>
        <v>Osio Line</v>
      </c>
      <c r="N280">
        <f>IFERROR(LOOKUP(,-SEARCH(" "&amp;Switches!$B$2:'Switches'!$B$1000&amp;" "," "&amp;C280&amp;" "),Switches!$B$2:'Switches'!$B$1000), "")</f>
        <v>408</v>
      </c>
      <c r="O280" t="str">
        <f>LOOKUP(,-SEARCH(" "&amp;Switches!$C$2:'Switches'!$C$1000&amp;" "," "&amp;TRIM(B280)&amp;" "),Switches!$C$2:'Switches'!$C$1000)</f>
        <v>Flood</v>
      </c>
      <c r="P280" t="str">
        <f t="shared" si="98"/>
        <v>Flood.ies</v>
      </c>
      <c r="Q280" t="s">
        <v>726</v>
      </c>
      <c r="R280">
        <f t="shared" si="99"/>
        <v>6</v>
      </c>
      <c r="S280" s="7" t="str">
        <f t="shared" si="103"/>
        <v>7</v>
      </c>
      <c r="T280">
        <v>110</v>
      </c>
      <c r="U280">
        <f t="shared" si="101"/>
        <v>660</v>
      </c>
      <c r="V280" t="str">
        <f>IF(ISTEXT(LOOKUP(,-SEARCH(" "&amp;Switches!$K$2:'Switches'!$K$60&amp;" "," "&amp;D280&amp;" "),Switches!$K$2:'Switches'!$K$60)), LOOKUP(,-SEARCH(" "&amp;Switches!$K$2:'Switches'!$K$60&amp;" "," "&amp;D280&amp;" "),Switches!$K$2:'Switches'!$K$60),"")</f>
        <v/>
      </c>
      <c r="W280" t="str">
        <f>IFERROR(LOOKUP(,-SEARCH(" "&amp;Switches!$L$2:'Switches'!$L$1000&amp;" "," "&amp;F280&amp;" "),Switches!$L$2:'Switches'!$L$1000),"")</f>
        <v/>
      </c>
      <c r="X280" t="str">
        <f>IFERROR(LOOKUP(,-SEARCH(" "&amp;Switches!$M$2:'Switches'!$M$1000&amp;" "," "&amp;M280&amp;" "),Switches!$M$2:'Switches'!$M$1000),"")</f>
        <v/>
      </c>
      <c r="Y280" t="str">
        <f>IFERROR(LOOKUP(,-SEARCH(" "&amp;Switches!$N$2:'Switches'!$N$1000&amp;" "," "&amp;D280&amp;" "),Switches!$N$2:'Switches'!$N$1000),"")</f>
        <v/>
      </c>
      <c r="Z280">
        <v>9.5000000000000001E-2</v>
      </c>
      <c r="AA280">
        <f t="shared" si="100"/>
        <v>0.40799999999999997</v>
      </c>
      <c r="AB280">
        <v>7.0000000000000007E-2</v>
      </c>
      <c r="AC280">
        <v>2</v>
      </c>
      <c r="AD280">
        <v>2</v>
      </c>
      <c r="AE280">
        <v>0</v>
      </c>
    </row>
    <row r="281" spans="1:31" x14ac:dyDescent="0.25">
      <c r="A281" s="1" t="s">
        <v>491</v>
      </c>
      <c r="B281" s="1" t="s">
        <v>681</v>
      </c>
      <c r="C281" t="str">
        <f t="shared" si="94"/>
        <v>408 7W Medium 5 DEG</v>
      </c>
      <c r="D281" t="str">
        <f t="shared" si="95"/>
        <v>7W Medium 5 DEG</v>
      </c>
      <c r="E281" t="str">
        <f t="shared" si="96"/>
        <v>7W 5 DEG</v>
      </c>
      <c r="F281" t="str">
        <f t="shared" si="93"/>
        <v>7W 5 DEG</v>
      </c>
      <c r="G281" t="str">
        <f t="shared" si="105"/>
        <v>7W 5 DEG</v>
      </c>
      <c r="H281" t="str">
        <f t="shared" si="106"/>
        <v>7W</v>
      </c>
      <c r="I281" t="str">
        <f t="shared" si="107"/>
        <v>7Вт</v>
      </c>
      <c r="J281" t="str">
        <f t="shared" si="102"/>
        <v>7</v>
      </c>
      <c r="K281" t="str">
        <f t="shared" si="104"/>
        <v>7</v>
      </c>
      <c r="L281" t="str">
        <f t="shared" si="97"/>
        <v>P866772</v>
      </c>
      <c r="M281" t="str">
        <f>LOOKUP(,-SEARCH(" "&amp;Switches!$A$2:'Switches'!$A$1000&amp;" "," "&amp;TRIM(B281)&amp;" "),Switches!$A$2:'Switches'!$A$1000)</f>
        <v>Osio Line</v>
      </c>
      <c r="N281">
        <f>IFERROR(LOOKUP(,-SEARCH(" "&amp;Switches!$B$2:'Switches'!$B$1000&amp;" "," "&amp;C281&amp;" "),Switches!$B$2:'Switches'!$B$1000), "")</f>
        <v>408</v>
      </c>
      <c r="O281" t="str">
        <f>LOOKUP(,-SEARCH(" "&amp;Switches!$C$2:'Switches'!$C$1000&amp;" "," "&amp;TRIM(B281)&amp;" "),Switches!$C$2:'Switches'!$C$1000)</f>
        <v>Medium</v>
      </c>
      <c r="P281" t="str">
        <f t="shared" si="98"/>
        <v>Medium-5 DEG.ies</v>
      </c>
      <c r="Q281" t="s">
        <v>726</v>
      </c>
      <c r="R281">
        <f t="shared" si="99"/>
        <v>6</v>
      </c>
      <c r="S281" s="7" t="str">
        <f t="shared" si="103"/>
        <v>7</v>
      </c>
      <c r="T281">
        <v>110</v>
      </c>
      <c r="U281">
        <f t="shared" si="101"/>
        <v>660</v>
      </c>
      <c r="V281" t="str">
        <f>IF(ISTEXT(LOOKUP(,-SEARCH(" "&amp;Switches!$K$2:'Switches'!$K$60&amp;" "," "&amp;D281&amp;" "),Switches!$K$2:'Switches'!$K$60)), LOOKUP(,-SEARCH(" "&amp;Switches!$K$2:'Switches'!$K$60&amp;" "," "&amp;D281&amp;" "),Switches!$K$2:'Switches'!$K$60),"")</f>
        <v/>
      </c>
      <c r="W281" t="str">
        <f>IFERROR(LOOKUP(,-SEARCH(" "&amp;Switches!$L$2:'Switches'!$L$1000&amp;" "," "&amp;F281&amp;" "),Switches!$L$2:'Switches'!$L$1000),"")</f>
        <v>5 DEG</v>
      </c>
      <c r="X281" t="str">
        <f>IFERROR(LOOKUP(,-SEARCH(" "&amp;Switches!$M$2:'Switches'!$M$1000&amp;" "," "&amp;M281&amp;" "),Switches!$M$2:'Switches'!$M$1000),"")</f>
        <v/>
      </c>
      <c r="Y281" t="str">
        <f>IFERROR(LOOKUP(,-SEARCH(" "&amp;Switches!$N$2:'Switches'!$N$1000&amp;" "," "&amp;D281&amp;" "),Switches!$N$2:'Switches'!$N$1000),"")</f>
        <v/>
      </c>
      <c r="Z281">
        <v>9.5000000000000001E-2</v>
      </c>
      <c r="AA281">
        <f t="shared" si="100"/>
        <v>0.40799999999999997</v>
      </c>
      <c r="AB281">
        <v>7.0000000000000007E-2</v>
      </c>
      <c r="AC281">
        <v>2</v>
      </c>
      <c r="AD281">
        <v>2</v>
      </c>
      <c r="AE281">
        <v>0</v>
      </c>
    </row>
    <row r="282" spans="1:31" x14ac:dyDescent="0.25">
      <c r="A282" s="1" t="s">
        <v>489</v>
      </c>
      <c r="B282" s="1" t="s">
        <v>490</v>
      </c>
      <c r="C282" t="str">
        <f t="shared" si="94"/>
        <v>408 7W Medium</v>
      </c>
      <c r="D282" t="str">
        <f t="shared" si="95"/>
        <v>7W Medium</v>
      </c>
      <c r="E282" t="str">
        <f t="shared" si="96"/>
        <v>7W</v>
      </c>
      <c r="F282" t="str">
        <f t="shared" si="93"/>
        <v>7W</v>
      </c>
      <c r="G282" t="str">
        <f t="shared" si="105"/>
        <v>7W</v>
      </c>
      <c r="H282" t="str">
        <f t="shared" si="106"/>
        <v>7W</v>
      </c>
      <c r="I282" t="str">
        <f t="shared" si="107"/>
        <v>7Вт</v>
      </c>
      <c r="J282" t="str">
        <f t="shared" si="102"/>
        <v>7</v>
      </c>
      <c r="K282" t="str">
        <f t="shared" si="104"/>
        <v>7</v>
      </c>
      <c r="L282" t="str">
        <f t="shared" si="97"/>
        <v>P866772</v>
      </c>
      <c r="M282" t="str">
        <f>LOOKUP(,-SEARCH(" "&amp;Switches!$A$2:'Switches'!$A$1000&amp;" "," "&amp;TRIM(B282)&amp;" "),Switches!$A$2:'Switches'!$A$1000)</f>
        <v>Osio Line</v>
      </c>
      <c r="N282">
        <f>IFERROR(LOOKUP(,-SEARCH(" "&amp;Switches!$B$2:'Switches'!$B$1000&amp;" "," "&amp;C282&amp;" "),Switches!$B$2:'Switches'!$B$1000), "")</f>
        <v>408</v>
      </c>
      <c r="O282" t="str">
        <f>LOOKUP(,-SEARCH(" "&amp;Switches!$C$2:'Switches'!$C$1000&amp;" "," "&amp;TRIM(B282)&amp;" "),Switches!$C$2:'Switches'!$C$1000)</f>
        <v>Medium</v>
      </c>
      <c r="P282" t="str">
        <f t="shared" si="98"/>
        <v>Medium.ies</v>
      </c>
      <c r="Q282" t="s">
        <v>726</v>
      </c>
      <c r="R282">
        <f t="shared" si="99"/>
        <v>6</v>
      </c>
      <c r="S282" s="7" t="str">
        <f t="shared" si="103"/>
        <v>7</v>
      </c>
      <c r="T282">
        <v>110</v>
      </c>
      <c r="U282">
        <f t="shared" si="101"/>
        <v>660</v>
      </c>
      <c r="V282" t="str">
        <f>IF(ISTEXT(LOOKUP(,-SEARCH(" "&amp;Switches!$K$2:'Switches'!$K$60&amp;" "," "&amp;D282&amp;" "),Switches!$K$2:'Switches'!$K$60)), LOOKUP(,-SEARCH(" "&amp;Switches!$K$2:'Switches'!$K$60&amp;" "," "&amp;D282&amp;" "),Switches!$K$2:'Switches'!$K$60),"")</f>
        <v/>
      </c>
      <c r="W282" t="str">
        <f>IFERROR(LOOKUP(,-SEARCH(" "&amp;Switches!$L$2:'Switches'!$L$1000&amp;" "," "&amp;F282&amp;" "),Switches!$L$2:'Switches'!$L$1000),"")</f>
        <v/>
      </c>
      <c r="X282" t="str">
        <f>IFERROR(LOOKUP(,-SEARCH(" "&amp;Switches!$M$2:'Switches'!$M$1000&amp;" "," "&amp;M282&amp;" "),Switches!$M$2:'Switches'!$M$1000),"")</f>
        <v/>
      </c>
      <c r="Y282" t="str">
        <f>IFERROR(LOOKUP(,-SEARCH(" "&amp;Switches!$N$2:'Switches'!$N$1000&amp;" "," "&amp;D282&amp;" "),Switches!$N$2:'Switches'!$N$1000),"")</f>
        <v/>
      </c>
      <c r="Z282">
        <v>9.5000000000000001E-2</v>
      </c>
      <c r="AA282">
        <f t="shared" si="100"/>
        <v>0.40799999999999997</v>
      </c>
      <c r="AB282">
        <v>7.0000000000000007E-2</v>
      </c>
      <c r="AC282">
        <v>2</v>
      </c>
      <c r="AD282">
        <v>2</v>
      </c>
      <c r="AE282">
        <v>0</v>
      </c>
    </row>
    <row r="283" spans="1:31" x14ac:dyDescent="0.25">
      <c r="A283" s="1" t="s">
        <v>488</v>
      </c>
      <c r="B283" s="1" t="s">
        <v>682</v>
      </c>
      <c r="C283" t="str">
        <f t="shared" si="94"/>
        <v>408 7W Spot 5 DEG</v>
      </c>
      <c r="D283" t="str">
        <f t="shared" si="95"/>
        <v>7W Spot 5 DEG</v>
      </c>
      <c r="E283" t="str">
        <f t="shared" si="96"/>
        <v>7W 5 DEG</v>
      </c>
      <c r="F283" t="str">
        <f t="shared" si="93"/>
        <v>7W 5 DEG</v>
      </c>
      <c r="G283" t="str">
        <f t="shared" si="105"/>
        <v>7W 5 DEG</v>
      </c>
      <c r="H283" t="str">
        <f t="shared" si="106"/>
        <v>7W</v>
      </c>
      <c r="I283" t="str">
        <f t="shared" si="107"/>
        <v>7Вт</v>
      </c>
      <c r="J283" t="str">
        <f t="shared" si="102"/>
        <v>7</v>
      </c>
      <c r="K283" t="str">
        <f t="shared" si="104"/>
        <v>7</v>
      </c>
      <c r="L283" t="str">
        <f t="shared" si="97"/>
        <v>P866771</v>
      </c>
      <c r="M283" t="str">
        <f>LOOKUP(,-SEARCH(" "&amp;Switches!$A$2:'Switches'!$A$1000&amp;" "," "&amp;TRIM(B283)&amp;" "),Switches!$A$2:'Switches'!$A$1000)</f>
        <v>Osio Line</v>
      </c>
      <c r="N283">
        <f>IFERROR(LOOKUP(,-SEARCH(" "&amp;Switches!$B$2:'Switches'!$B$1000&amp;" "," "&amp;C283&amp;" "),Switches!$B$2:'Switches'!$B$1000), "")</f>
        <v>408</v>
      </c>
      <c r="O283" t="str">
        <f>LOOKUP(,-SEARCH(" "&amp;Switches!$C$2:'Switches'!$C$1000&amp;" "," "&amp;TRIM(B283)&amp;" "),Switches!$C$2:'Switches'!$C$1000)</f>
        <v>Spot</v>
      </c>
      <c r="P283" t="str">
        <f t="shared" si="98"/>
        <v>Spot-5 DEG.ies</v>
      </c>
      <c r="Q283" t="s">
        <v>726</v>
      </c>
      <c r="R283">
        <f t="shared" si="99"/>
        <v>6</v>
      </c>
      <c r="S283" s="7" t="str">
        <f t="shared" si="103"/>
        <v>7</v>
      </c>
      <c r="T283">
        <v>110</v>
      </c>
      <c r="U283">
        <f t="shared" si="101"/>
        <v>660</v>
      </c>
      <c r="V283" t="str">
        <f>IF(ISTEXT(LOOKUP(,-SEARCH(" "&amp;Switches!$K$2:'Switches'!$K$60&amp;" "," "&amp;D283&amp;" "),Switches!$K$2:'Switches'!$K$60)), LOOKUP(,-SEARCH(" "&amp;Switches!$K$2:'Switches'!$K$60&amp;" "," "&amp;D283&amp;" "),Switches!$K$2:'Switches'!$K$60),"")</f>
        <v/>
      </c>
      <c r="W283" t="str">
        <f>IFERROR(LOOKUP(,-SEARCH(" "&amp;Switches!$L$2:'Switches'!$L$1000&amp;" "," "&amp;F283&amp;" "),Switches!$L$2:'Switches'!$L$1000),"")</f>
        <v>5 DEG</v>
      </c>
      <c r="X283" t="str">
        <f>IFERROR(LOOKUP(,-SEARCH(" "&amp;Switches!$M$2:'Switches'!$M$1000&amp;" "," "&amp;M283&amp;" "),Switches!$M$2:'Switches'!$M$1000),"")</f>
        <v/>
      </c>
      <c r="Y283" t="str">
        <f>IFERROR(LOOKUP(,-SEARCH(" "&amp;Switches!$N$2:'Switches'!$N$1000&amp;" "," "&amp;D283&amp;" "),Switches!$N$2:'Switches'!$N$1000),"")</f>
        <v/>
      </c>
      <c r="Z283">
        <v>9.5000000000000001E-2</v>
      </c>
      <c r="AA283">
        <f t="shared" si="100"/>
        <v>0.40799999999999997</v>
      </c>
      <c r="AB283">
        <v>7.0000000000000007E-2</v>
      </c>
      <c r="AC283">
        <v>2</v>
      </c>
      <c r="AD283">
        <v>2</v>
      </c>
      <c r="AE283">
        <v>0</v>
      </c>
    </row>
    <row r="284" spans="1:31" x14ac:dyDescent="0.25">
      <c r="A284" s="1" t="s">
        <v>486</v>
      </c>
      <c r="B284" s="1" t="s">
        <v>487</v>
      </c>
      <c r="C284" t="str">
        <f t="shared" si="94"/>
        <v>408 7W Spot</v>
      </c>
      <c r="D284" t="str">
        <f t="shared" si="95"/>
        <v>7W Spot</v>
      </c>
      <c r="E284" t="str">
        <f t="shared" si="96"/>
        <v>7W</v>
      </c>
      <c r="F284" t="str">
        <f t="shared" si="93"/>
        <v>7W</v>
      </c>
      <c r="G284" t="str">
        <f t="shared" si="105"/>
        <v>7W</v>
      </c>
      <c r="H284" t="str">
        <f t="shared" si="106"/>
        <v>7W</v>
      </c>
      <c r="I284" t="str">
        <f t="shared" si="107"/>
        <v>7Вт</v>
      </c>
      <c r="J284" t="str">
        <f t="shared" si="102"/>
        <v>7</v>
      </c>
      <c r="K284" t="str">
        <f t="shared" si="104"/>
        <v>7</v>
      </c>
      <c r="L284" t="str">
        <f t="shared" si="97"/>
        <v>P866771</v>
      </c>
      <c r="M284" t="str">
        <f>LOOKUP(,-SEARCH(" "&amp;Switches!$A$2:'Switches'!$A$1000&amp;" "," "&amp;TRIM(B284)&amp;" "),Switches!$A$2:'Switches'!$A$1000)</f>
        <v>Osio Line</v>
      </c>
      <c r="N284">
        <f>IFERROR(LOOKUP(,-SEARCH(" "&amp;Switches!$B$2:'Switches'!$B$1000&amp;" "," "&amp;C284&amp;" "),Switches!$B$2:'Switches'!$B$1000), "")</f>
        <v>408</v>
      </c>
      <c r="O284" t="str">
        <f>LOOKUP(,-SEARCH(" "&amp;Switches!$C$2:'Switches'!$C$1000&amp;" "," "&amp;TRIM(B284)&amp;" "),Switches!$C$2:'Switches'!$C$1000)</f>
        <v>Spot</v>
      </c>
      <c r="P284" t="str">
        <f t="shared" si="98"/>
        <v>Spot.ies</v>
      </c>
      <c r="Q284" t="s">
        <v>726</v>
      </c>
      <c r="R284">
        <f t="shared" si="99"/>
        <v>6</v>
      </c>
      <c r="S284" s="7" t="str">
        <f t="shared" si="103"/>
        <v>7</v>
      </c>
      <c r="T284">
        <v>110</v>
      </c>
      <c r="U284">
        <f t="shared" si="101"/>
        <v>660</v>
      </c>
      <c r="V284" t="str">
        <f>IF(ISTEXT(LOOKUP(,-SEARCH(" "&amp;Switches!$K$2:'Switches'!$K$60&amp;" "," "&amp;D284&amp;" "),Switches!$K$2:'Switches'!$K$60)), LOOKUP(,-SEARCH(" "&amp;Switches!$K$2:'Switches'!$K$60&amp;" "," "&amp;D284&amp;" "),Switches!$K$2:'Switches'!$K$60),"")</f>
        <v/>
      </c>
      <c r="W284" t="str">
        <f>IFERROR(LOOKUP(,-SEARCH(" "&amp;Switches!$L$2:'Switches'!$L$1000&amp;" "," "&amp;F284&amp;" "),Switches!$L$2:'Switches'!$L$1000),"")</f>
        <v/>
      </c>
      <c r="X284" t="str">
        <f>IFERROR(LOOKUP(,-SEARCH(" "&amp;Switches!$M$2:'Switches'!$M$1000&amp;" "," "&amp;M284&amp;" "),Switches!$M$2:'Switches'!$M$1000),"")</f>
        <v/>
      </c>
      <c r="Y284" t="str">
        <f>IFERROR(LOOKUP(,-SEARCH(" "&amp;Switches!$N$2:'Switches'!$N$1000&amp;" "," "&amp;D284&amp;" "),Switches!$N$2:'Switches'!$N$1000),"")</f>
        <v/>
      </c>
      <c r="Z284">
        <v>9.5000000000000001E-2</v>
      </c>
      <c r="AA284">
        <f t="shared" si="100"/>
        <v>0.40799999999999997</v>
      </c>
      <c r="AB284">
        <v>7.0000000000000007E-2</v>
      </c>
      <c r="AC284">
        <v>2</v>
      </c>
      <c r="AD284">
        <v>2</v>
      </c>
      <c r="AE284">
        <v>0</v>
      </c>
    </row>
    <row r="285" spans="1:31" x14ac:dyDescent="0.25">
      <c r="A285" s="1" t="s">
        <v>635</v>
      </c>
      <c r="B285" s="1" t="s">
        <v>683</v>
      </c>
      <c r="C285" t="str">
        <f t="shared" si="94"/>
        <v>1608 57W Diffuse 5 DEG DMX-RDM</v>
      </c>
      <c r="D285" t="str">
        <f t="shared" si="95"/>
        <v>57W Diffuse 5 DEG DMX-RDM</v>
      </c>
      <c r="E285" t="str">
        <f t="shared" si="96"/>
        <v>57W 5 DEG DMX-RDM</v>
      </c>
      <c r="F285" t="str">
        <f t="shared" si="93"/>
        <v>57W 5 DEG</v>
      </c>
      <c r="G285" t="str">
        <f t="shared" si="105"/>
        <v>57W 5 DEG</v>
      </c>
      <c r="H285" t="str">
        <f t="shared" si="106"/>
        <v>57W</v>
      </c>
      <c r="I285" t="str">
        <f t="shared" si="107"/>
        <v>57Вт</v>
      </c>
      <c r="J285" t="str">
        <f t="shared" si="102"/>
        <v>57</v>
      </c>
      <c r="K285" t="str">
        <f t="shared" si="104"/>
        <v>57</v>
      </c>
      <c r="L285" t="str">
        <f t="shared" si="97"/>
        <v>P866795</v>
      </c>
      <c r="M285" t="str">
        <f>LOOKUP(,-SEARCH(" "&amp;Switches!$A$2:'Switches'!$A$1000&amp;" "," "&amp;TRIM(B285)&amp;" "),Switches!$A$2:'Switches'!$A$1000)</f>
        <v>Osio Line RGBW</v>
      </c>
      <c r="N285">
        <f>IFERROR(LOOKUP(,-SEARCH(" "&amp;Switches!$B$2:'Switches'!$B$1000&amp;" "," "&amp;C285&amp;" "),Switches!$B$2:'Switches'!$B$1000), "")</f>
        <v>1608</v>
      </c>
      <c r="O285" t="str">
        <f>LOOKUP(,-SEARCH(" "&amp;Switches!$C$2:'Switches'!$C$1000&amp;" "," "&amp;TRIM(B285)&amp;" "),Switches!$C$2:'Switches'!$C$1000)</f>
        <v>Diffuse</v>
      </c>
      <c r="P285" t="str">
        <f t="shared" si="98"/>
        <v>RGBW-Diffuse-red-5 DEG.ies</v>
      </c>
      <c r="Q285" t="s">
        <v>297</v>
      </c>
      <c r="R285">
        <f>ROUND(N285/310,0)*3</f>
        <v>15</v>
      </c>
      <c r="S285" s="7" t="str">
        <f t="shared" si="103"/>
        <v>57</v>
      </c>
      <c r="T285">
        <v>57</v>
      </c>
      <c r="U285">
        <f t="shared" si="101"/>
        <v>855</v>
      </c>
      <c r="V285" t="str">
        <f>IF(ISTEXT(LOOKUP(,-SEARCH(" "&amp;Switches!$K$2:'Switches'!$K$60&amp;" "," "&amp;D285&amp;" "),Switches!$K$2:'Switches'!$K$60)), LOOKUP(,-SEARCH(" "&amp;Switches!$K$2:'Switches'!$K$60&amp;" "," "&amp;D285&amp;" "),Switches!$K$2:'Switches'!$K$60),"")</f>
        <v>DMX-RDM</v>
      </c>
      <c r="W285" t="str">
        <f>IFERROR(LOOKUP(,-SEARCH(" "&amp;Switches!$L$2:'Switches'!$L$1000&amp;" "," "&amp;F285&amp;" "),Switches!$L$2:'Switches'!$L$1000),"")</f>
        <v>5 DEG</v>
      </c>
      <c r="X285" t="str">
        <f>IFERROR(LOOKUP(,-SEARCH(" "&amp;Switches!$M$2:'Switches'!$M$1000&amp;" "," "&amp;M285&amp;" "),Switches!$M$2:'Switches'!$M$1000),"")</f>
        <v>RGBW</v>
      </c>
      <c r="Y285" t="str">
        <f>IFERROR(LOOKUP(,-SEARCH(" "&amp;Switches!$N$2:'Switches'!$N$1000&amp;" "," "&amp;D285&amp;" "),Switches!$N$2:'Switches'!$N$1000),"")</f>
        <v/>
      </c>
      <c r="Z285">
        <v>9.5000000000000001E-2</v>
      </c>
      <c r="AA285">
        <f t="shared" si="100"/>
        <v>1.6080000000000001</v>
      </c>
      <c r="AB285">
        <v>7.0000000000000007E-2</v>
      </c>
      <c r="AC285">
        <v>2</v>
      </c>
      <c r="AD285">
        <v>2</v>
      </c>
      <c r="AE285">
        <v>0</v>
      </c>
    </row>
    <row r="286" spans="1:31" x14ac:dyDescent="0.25">
      <c r="A286" s="1" t="s">
        <v>633</v>
      </c>
      <c r="B286" s="1" t="s">
        <v>634</v>
      </c>
      <c r="C286" t="str">
        <f t="shared" si="94"/>
        <v>1608 57W Diffuse DMX-RDM</v>
      </c>
      <c r="D286" t="str">
        <f t="shared" si="95"/>
        <v>57W Diffuse DMX-RDM</v>
      </c>
      <c r="E286" t="str">
        <f t="shared" si="96"/>
        <v>57W DMX-RDM</v>
      </c>
      <c r="F286" t="str">
        <f t="shared" si="93"/>
        <v>57W</v>
      </c>
      <c r="G286" t="str">
        <f t="shared" si="105"/>
        <v>57W</v>
      </c>
      <c r="H286" t="str">
        <f t="shared" si="106"/>
        <v>57W</v>
      </c>
      <c r="I286" t="str">
        <f t="shared" si="107"/>
        <v>57Вт</v>
      </c>
      <c r="J286" t="str">
        <f t="shared" si="102"/>
        <v>57</v>
      </c>
      <c r="K286" t="str">
        <f t="shared" si="104"/>
        <v>57</v>
      </c>
      <c r="L286" t="str">
        <f t="shared" si="97"/>
        <v>P866795</v>
      </c>
      <c r="M286" t="str">
        <f>LOOKUP(,-SEARCH(" "&amp;Switches!$A$2:'Switches'!$A$1000&amp;" "," "&amp;TRIM(B286)&amp;" "),Switches!$A$2:'Switches'!$A$1000)</f>
        <v>Osio Line RGBW</v>
      </c>
      <c r="N286">
        <f>IFERROR(LOOKUP(,-SEARCH(" "&amp;Switches!$B$2:'Switches'!$B$1000&amp;" "," "&amp;C286&amp;" "),Switches!$B$2:'Switches'!$B$1000), "")</f>
        <v>1608</v>
      </c>
      <c r="O286" t="str">
        <f>LOOKUP(,-SEARCH(" "&amp;Switches!$C$2:'Switches'!$C$1000&amp;" "," "&amp;TRIM(B286)&amp;" "),Switches!$C$2:'Switches'!$C$1000)</f>
        <v>Diffuse</v>
      </c>
      <c r="P286" t="str">
        <f t="shared" si="98"/>
        <v>RGBW-Diffuse-red.ies</v>
      </c>
      <c r="Q286" t="s">
        <v>297</v>
      </c>
      <c r="R286">
        <f t="shared" ref="R286:R334" si="108">ROUND(N286/310,0)*3</f>
        <v>15</v>
      </c>
      <c r="S286" s="7" t="str">
        <f t="shared" si="103"/>
        <v>57</v>
      </c>
      <c r="T286">
        <v>57</v>
      </c>
      <c r="U286">
        <f t="shared" si="101"/>
        <v>855</v>
      </c>
      <c r="V286" t="str">
        <f>IF(ISTEXT(LOOKUP(,-SEARCH(" "&amp;Switches!$K$2:'Switches'!$K$60&amp;" "," "&amp;D286&amp;" "),Switches!$K$2:'Switches'!$K$60)), LOOKUP(,-SEARCH(" "&amp;Switches!$K$2:'Switches'!$K$60&amp;" "," "&amp;D286&amp;" "),Switches!$K$2:'Switches'!$K$60),"")</f>
        <v>DMX-RDM</v>
      </c>
      <c r="W286" t="str">
        <f>IFERROR(LOOKUP(,-SEARCH(" "&amp;Switches!$L$2:'Switches'!$L$1000&amp;" "," "&amp;F286&amp;" "),Switches!$L$2:'Switches'!$L$1000),"")</f>
        <v/>
      </c>
      <c r="X286" t="str">
        <f>IFERROR(LOOKUP(,-SEARCH(" "&amp;Switches!$M$2:'Switches'!$M$1000&amp;" "," "&amp;M286&amp;" "),Switches!$M$2:'Switches'!$M$1000),"")</f>
        <v>RGBW</v>
      </c>
      <c r="Y286" t="str">
        <f>IFERROR(LOOKUP(,-SEARCH(" "&amp;Switches!$N$2:'Switches'!$N$1000&amp;" "," "&amp;D286&amp;" "),Switches!$N$2:'Switches'!$N$1000),"")</f>
        <v/>
      </c>
      <c r="Z286">
        <v>9.5000000000000001E-2</v>
      </c>
      <c r="AA286">
        <f t="shared" si="100"/>
        <v>1.6080000000000001</v>
      </c>
      <c r="AB286">
        <v>7.0000000000000007E-2</v>
      </c>
      <c r="AC286">
        <v>2</v>
      </c>
      <c r="AD286">
        <v>2</v>
      </c>
      <c r="AE286">
        <v>0</v>
      </c>
    </row>
    <row r="287" spans="1:31" x14ac:dyDescent="0.25">
      <c r="A287" s="1" t="s">
        <v>632</v>
      </c>
      <c r="B287" s="1" t="s">
        <v>684</v>
      </c>
      <c r="C287" t="str">
        <f t="shared" si="94"/>
        <v>1608 57W Elliptical DMX-RDM 5 DEG</v>
      </c>
      <c r="D287" t="str">
        <f t="shared" si="95"/>
        <v>57W Elliptical DMX-RDM 5 DEG</v>
      </c>
      <c r="E287" t="str">
        <f t="shared" si="96"/>
        <v>57W DMX-RDM 5 DEG</v>
      </c>
      <c r="F287" t="str">
        <f t="shared" si="93"/>
        <v>57W 5 DEG</v>
      </c>
      <c r="G287" t="str">
        <f t="shared" si="105"/>
        <v>57W 5 DEG</v>
      </c>
      <c r="H287" t="str">
        <f t="shared" si="106"/>
        <v>57W</v>
      </c>
      <c r="I287" t="str">
        <f t="shared" si="107"/>
        <v>57Вт</v>
      </c>
      <c r="J287" t="str">
        <f t="shared" si="102"/>
        <v>57</v>
      </c>
      <c r="K287" t="str">
        <f t="shared" si="104"/>
        <v>57</v>
      </c>
      <c r="L287" t="str">
        <f t="shared" si="97"/>
        <v>P866794</v>
      </c>
      <c r="M287" t="str">
        <f>LOOKUP(,-SEARCH(" "&amp;Switches!$A$2:'Switches'!$A$1000&amp;" "," "&amp;TRIM(B287)&amp;" "),Switches!$A$2:'Switches'!$A$1000)</f>
        <v>Osio Line RGBW</v>
      </c>
      <c r="N287">
        <f>IFERROR(LOOKUP(,-SEARCH(" "&amp;Switches!$B$2:'Switches'!$B$1000&amp;" "," "&amp;C287&amp;" "),Switches!$B$2:'Switches'!$B$1000), "")</f>
        <v>1608</v>
      </c>
      <c r="O287" t="str">
        <f>LOOKUP(,-SEARCH(" "&amp;Switches!$C$2:'Switches'!$C$1000&amp;" "," "&amp;TRIM(B287)&amp;" "),Switches!$C$2:'Switches'!$C$1000)</f>
        <v>Elliptical</v>
      </c>
      <c r="P287" t="str">
        <f t="shared" si="98"/>
        <v>RGBW-Elliptical-red-5 DEG.ies</v>
      </c>
      <c r="Q287" t="s">
        <v>297</v>
      </c>
      <c r="R287">
        <f t="shared" si="108"/>
        <v>15</v>
      </c>
      <c r="S287" s="7" t="str">
        <f t="shared" si="103"/>
        <v>57</v>
      </c>
      <c r="T287">
        <v>57</v>
      </c>
      <c r="U287">
        <f t="shared" si="101"/>
        <v>855</v>
      </c>
      <c r="V287" t="str">
        <f>IF(ISTEXT(LOOKUP(,-SEARCH(" "&amp;Switches!$K$2:'Switches'!$K$60&amp;" "," "&amp;D287&amp;" "),Switches!$K$2:'Switches'!$K$60)), LOOKUP(,-SEARCH(" "&amp;Switches!$K$2:'Switches'!$K$60&amp;" "," "&amp;D287&amp;" "),Switches!$K$2:'Switches'!$K$60),"")</f>
        <v>DMX-RDM</v>
      </c>
      <c r="W287" t="str">
        <f>IFERROR(LOOKUP(,-SEARCH(" "&amp;Switches!$L$2:'Switches'!$L$1000&amp;" "," "&amp;F287&amp;" "),Switches!$L$2:'Switches'!$L$1000),"")</f>
        <v>5 DEG</v>
      </c>
      <c r="X287" t="str">
        <f>IFERROR(LOOKUP(,-SEARCH(" "&amp;Switches!$M$2:'Switches'!$M$1000&amp;" "," "&amp;M287&amp;" "),Switches!$M$2:'Switches'!$M$1000),"")</f>
        <v>RGBW</v>
      </c>
      <c r="Y287" t="str">
        <f>IFERROR(LOOKUP(,-SEARCH(" "&amp;Switches!$N$2:'Switches'!$N$1000&amp;" "," "&amp;D287&amp;" "),Switches!$N$2:'Switches'!$N$1000),"")</f>
        <v/>
      </c>
      <c r="Z287">
        <v>9.5000000000000001E-2</v>
      </c>
      <c r="AA287">
        <f t="shared" si="100"/>
        <v>1.6080000000000001</v>
      </c>
      <c r="AB287">
        <v>7.0000000000000007E-2</v>
      </c>
      <c r="AC287">
        <v>2</v>
      </c>
      <c r="AD287">
        <v>2</v>
      </c>
      <c r="AE287">
        <v>0</v>
      </c>
    </row>
    <row r="288" spans="1:31" x14ac:dyDescent="0.25">
      <c r="A288" s="1" t="s">
        <v>630</v>
      </c>
      <c r="B288" s="1" t="s">
        <v>631</v>
      </c>
      <c r="C288" t="str">
        <f t="shared" si="94"/>
        <v>1608 57W Elliptical DMX-RDM</v>
      </c>
      <c r="D288" t="str">
        <f t="shared" si="95"/>
        <v>57W Elliptical DMX-RDM</v>
      </c>
      <c r="E288" t="str">
        <f t="shared" si="96"/>
        <v>57W DMX-RDM</v>
      </c>
      <c r="F288" t="str">
        <f t="shared" si="93"/>
        <v>57W</v>
      </c>
      <c r="G288" t="str">
        <f t="shared" si="105"/>
        <v>57W</v>
      </c>
      <c r="H288" t="str">
        <f t="shared" si="106"/>
        <v>57W</v>
      </c>
      <c r="I288" t="str">
        <f t="shared" si="107"/>
        <v>57Вт</v>
      </c>
      <c r="J288" t="str">
        <f t="shared" si="102"/>
        <v>57</v>
      </c>
      <c r="K288" t="str">
        <f t="shared" si="104"/>
        <v>57</v>
      </c>
      <c r="L288" t="str">
        <f t="shared" si="97"/>
        <v>P866794</v>
      </c>
      <c r="M288" t="str">
        <f>LOOKUP(,-SEARCH(" "&amp;Switches!$A$2:'Switches'!$A$1000&amp;" "," "&amp;TRIM(B288)&amp;" "),Switches!$A$2:'Switches'!$A$1000)</f>
        <v>Osio Line RGBW</v>
      </c>
      <c r="N288">
        <f>IFERROR(LOOKUP(,-SEARCH(" "&amp;Switches!$B$2:'Switches'!$B$1000&amp;" "," "&amp;C288&amp;" "),Switches!$B$2:'Switches'!$B$1000), "")</f>
        <v>1608</v>
      </c>
      <c r="O288" t="str">
        <f>LOOKUP(,-SEARCH(" "&amp;Switches!$C$2:'Switches'!$C$1000&amp;" "," "&amp;TRIM(B288)&amp;" "),Switches!$C$2:'Switches'!$C$1000)</f>
        <v>Elliptical</v>
      </c>
      <c r="P288" t="str">
        <f t="shared" si="98"/>
        <v>RGBW-Elliptical-red.ies</v>
      </c>
      <c r="Q288" t="s">
        <v>297</v>
      </c>
      <c r="R288">
        <f t="shared" si="108"/>
        <v>15</v>
      </c>
      <c r="S288" s="7" t="str">
        <f t="shared" si="103"/>
        <v>57</v>
      </c>
      <c r="T288">
        <v>57</v>
      </c>
      <c r="U288">
        <f t="shared" si="101"/>
        <v>855</v>
      </c>
      <c r="V288" t="str">
        <f>IF(ISTEXT(LOOKUP(,-SEARCH(" "&amp;Switches!$K$2:'Switches'!$K$60&amp;" "," "&amp;D288&amp;" "),Switches!$K$2:'Switches'!$K$60)), LOOKUP(,-SEARCH(" "&amp;Switches!$K$2:'Switches'!$K$60&amp;" "," "&amp;D288&amp;" "),Switches!$K$2:'Switches'!$K$60),"")</f>
        <v>DMX-RDM</v>
      </c>
      <c r="W288" t="str">
        <f>IFERROR(LOOKUP(,-SEARCH(" "&amp;Switches!$L$2:'Switches'!$L$1000&amp;" "," "&amp;F288&amp;" "),Switches!$L$2:'Switches'!$L$1000),"")</f>
        <v/>
      </c>
      <c r="X288" t="str">
        <f>IFERROR(LOOKUP(,-SEARCH(" "&amp;Switches!$M$2:'Switches'!$M$1000&amp;" "," "&amp;M288&amp;" "),Switches!$M$2:'Switches'!$M$1000),"")</f>
        <v>RGBW</v>
      </c>
      <c r="Y288" t="str">
        <f>IFERROR(LOOKUP(,-SEARCH(" "&amp;Switches!$N$2:'Switches'!$N$1000&amp;" "," "&amp;D288&amp;" "),Switches!$N$2:'Switches'!$N$1000),"")</f>
        <v/>
      </c>
      <c r="Z288">
        <v>9.5000000000000001E-2</v>
      </c>
      <c r="AA288">
        <f t="shared" si="100"/>
        <v>1.6080000000000001</v>
      </c>
      <c r="AB288">
        <v>7.0000000000000007E-2</v>
      </c>
      <c r="AC288">
        <v>2</v>
      </c>
      <c r="AD288">
        <v>2</v>
      </c>
      <c r="AE288">
        <v>0</v>
      </c>
    </row>
    <row r="289" spans="1:31" x14ac:dyDescent="0.25">
      <c r="A289" s="1" t="s">
        <v>629</v>
      </c>
      <c r="B289" s="1" t="s">
        <v>685</v>
      </c>
      <c r="C289" t="str">
        <f t="shared" si="94"/>
        <v>1608 57W Flood DMX-RDM 5 DEG</v>
      </c>
      <c r="D289" t="str">
        <f t="shared" si="95"/>
        <v>57W Flood DMX-RDM 5 DEG</v>
      </c>
      <c r="E289" t="str">
        <f t="shared" si="96"/>
        <v>57W DMX-RDM 5 DEG</v>
      </c>
      <c r="F289" t="str">
        <f t="shared" si="93"/>
        <v>57W 5 DEG</v>
      </c>
      <c r="G289" t="str">
        <f t="shared" si="105"/>
        <v>57W 5 DEG</v>
      </c>
      <c r="H289" t="str">
        <f t="shared" si="106"/>
        <v>57W</v>
      </c>
      <c r="I289" t="str">
        <f t="shared" si="107"/>
        <v>57Вт</v>
      </c>
      <c r="J289" t="str">
        <f t="shared" si="102"/>
        <v>57</v>
      </c>
      <c r="K289" t="str">
        <f t="shared" si="104"/>
        <v>57</v>
      </c>
      <c r="L289" t="str">
        <f t="shared" si="97"/>
        <v>P866793</v>
      </c>
      <c r="M289" t="str">
        <f>LOOKUP(,-SEARCH(" "&amp;Switches!$A$2:'Switches'!$A$1000&amp;" "," "&amp;TRIM(B289)&amp;" "),Switches!$A$2:'Switches'!$A$1000)</f>
        <v>Osio Line RGBW</v>
      </c>
      <c r="N289">
        <f>IFERROR(LOOKUP(,-SEARCH(" "&amp;Switches!$B$2:'Switches'!$B$1000&amp;" "," "&amp;C289&amp;" "),Switches!$B$2:'Switches'!$B$1000), "")</f>
        <v>1608</v>
      </c>
      <c r="O289" t="str">
        <f>LOOKUP(,-SEARCH(" "&amp;Switches!$C$2:'Switches'!$C$1000&amp;" "," "&amp;TRIM(B289)&amp;" "),Switches!$C$2:'Switches'!$C$1000)</f>
        <v>Flood</v>
      </c>
      <c r="P289" t="str">
        <f t="shared" si="98"/>
        <v>RGBW-Flood-red-5 DEG.ies</v>
      </c>
      <c r="Q289" t="s">
        <v>297</v>
      </c>
      <c r="R289">
        <f t="shared" si="108"/>
        <v>15</v>
      </c>
      <c r="S289" s="7" t="str">
        <f t="shared" si="103"/>
        <v>57</v>
      </c>
      <c r="T289">
        <v>57</v>
      </c>
      <c r="U289">
        <f t="shared" si="101"/>
        <v>855</v>
      </c>
      <c r="V289" t="str">
        <f>IF(ISTEXT(LOOKUP(,-SEARCH(" "&amp;Switches!$K$2:'Switches'!$K$60&amp;" "," "&amp;D289&amp;" "),Switches!$K$2:'Switches'!$K$60)), LOOKUP(,-SEARCH(" "&amp;Switches!$K$2:'Switches'!$K$60&amp;" "," "&amp;D289&amp;" "),Switches!$K$2:'Switches'!$K$60),"")</f>
        <v>DMX-RDM</v>
      </c>
      <c r="W289" t="str">
        <f>IFERROR(LOOKUP(,-SEARCH(" "&amp;Switches!$L$2:'Switches'!$L$1000&amp;" "," "&amp;F289&amp;" "),Switches!$L$2:'Switches'!$L$1000),"")</f>
        <v>5 DEG</v>
      </c>
      <c r="X289" t="str">
        <f>IFERROR(LOOKUP(,-SEARCH(" "&amp;Switches!$M$2:'Switches'!$M$1000&amp;" "," "&amp;M289&amp;" "),Switches!$M$2:'Switches'!$M$1000),"")</f>
        <v>RGBW</v>
      </c>
      <c r="Y289" t="str">
        <f>IFERROR(LOOKUP(,-SEARCH(" "&amp;Switches!$N$2:'Switches'!$N$1000&amp;" "," "&amp;D289&amp;" "),Switches!$N$2:'Switches'!$N$1000),"")</f>
        <v/>
      </c>
      <c r="Z289">
        <v>9.5000000000000001E-2</v>
      </c>
      <c r="AA289">
        <f t="shared" si="100"/>
        <v>1.6080000000000001</v>
      </c>
      <c r="AB289">
        <v>7.0000000000000007E-2</v>
      </c>
      <c r="AC289">
        <v>2</v>
      </c>
      <c r="AD289">
        <v>2</v>
      </c>
      <c r="AE289">
        <v>0</v>
      </c>
    </row>
    <row r="290" spans="1:31" x14ac:dyDescent="0.25">
      <c r="A290" s="1" t="s">
        <v>627</v>
      </c>
      <c r="B290" s="1" t="s">
        <v>628</v>
      </c>
      <c r="C290" t="str">
        <f t="shared" si="94"/>
        <v>1608 57W Flood DMX-RDM</v>
      </c>
      <c r="D290" t="str">
        <f t="shared" si="95"/>
        <v>57W Flood DMX-RDM</v>
      </c>
      <c r="E290" t="str">
        <f t="shared" si="96"/>
        <v>57W DMX-RDM</v>
      </c>
      <c r="F290" t="str">
        <f t="shared" si="93"/>
        <v>57W</v>
      </c>
      <c r="G290" t="str">
        <f t="shared" si="105"/>
        <v>57W</v>
      </c>
      <c r="H290" t="str">
        <f t="shared" si="106"/>
        <v>57W</v>
      </c>
      <c r="I290" t="str">
        <f t="shared" si="107"/>
        <v>57Вт</v>
      </c>
      <c r="J290" t="str">
        <f t="shared" si="102"/>
        <v>57</v>
      </c>
      <c r="K290" t="str">
        <f t="shared" si="104"/>
        <v>57</v>
      </c>
      <c r="L290" t="str">
        <f t="shared" si="97"/>
        <v>P866793</v>
      </c>
      <c r="M290" t="str">
        <f>LOOKUP(,-SEARCH(" "&amp;Switches!$A$2:'Switches'!$A$1000&amp;" "," "&amp;TRIM(B290)&amp;" "),Switches!$A$2:'Switches'!$A$1000)</f>
        <v>Osio Line RGBW</v>
      </c>
      <c r="N290">
        <f>IFERROR(LOOKUP(,-SEARCH(" "&amp;Switches!$B$2:'Switches'!$B$1000&amp;" "," "&amp;C290&amp;" "),Switches!$B$2:'Switches'!$B$1000), "")</f>
        <v>1608</v>
      </c>
      <c r="O290" t="str">
        <f>LOOKUP(,-SEARCH(" "&amp;Switches!$C$2:'Switches'!$C$1000&amp;" "," "&amp;TRIM(B290)&amp;" "),Switches!$C$2:'Switches'!$C$1000)</f>
        <v>Flood</v>
      </c>
      <c r="P290" t="str">
        <f t="shared" si="98"/>
        <v>RGBW-Flood-red.ies</v>
      </c>
      <c r="Q290" t="s">
        <v>297</v>
      </c>
      <c r="R290">
        <f t="shared" si="108"/>
        <v>15</v>
      </c>
      <c r="S290" s="7" t="str">
        <f t="shared" si="103"/>
        <v>57</v>
      </c>
      <c r="T290">
        <v>57</v>
      </c>
      <c r="U290">
        <f t="shared" si="101"/>
        <v>855</v>
      </c>
      <c r="V290" t="str">
        <f>IF(ISTEXT(LOOKUP(,-SEARCH(" "&amp;Switches!$K$2:'Switches'!$K$60&amp;" "," "&amp;D290&amp;" "),Switches!$K$2:'Switches'!$K$60)), LOOKUP(,-SEARCH(" "&amp;Switches!$K$2:'Switches'!$K$60&amp;" "," "&amp;D290&amp;" "),Switches!$K$2:'Switches'!$K$60),"")</f>
        <v>DMX-RDM</v>
      </c>
      <c r="W290" t="str">
        <f>IFERROR(LOOKUP(,-SEARCH(" "&amp;Switches!$L$2:'Switches'!$L$1000&amp;" "," "&amp;F290&amp;" "),Switches!$L$2:'Switches'!$L$1000),"")</f>
        <v/>
      </c>
      <c r="X290" t="str">
        <f>IFERROR(LOOKUP(,-SEARCH(" "&amp;Switches!$M$2:'Switches'!$M$1000&amp;" "," "&amp;M290&amp;" "),Switches!$M$2:'Switches'!$M$1000),"")</f>
        <v>RGBW</v>
      </c>
      <c r="Y290" t="str">
        <f>IFERROR(LOOKUP(,-SEARCH(" "&amp;Switches!$N$2:'Switches'!$N$1000&amp;" "," "&amp;D290&amp;" "),Switches!$N$2:'Switches'!$N$1000),"")</f>
        <v/>
      </c>
      <c r="Z290">
        <v>9.5000000000000001E-2</v>
      </c>
      <c r="AA290">
        <f t="shared" si="100"/>
        <v>1.6080000000000001</v>
      </c>
      <c r="AB290">
        <v>7.0000000000000007E-2</v>
      </c>
      <c r="AC290">
        <v>2</v>
      </c>
      <c r="AD290">
        <v>2</v>
      </c>
      <c r="AE290">
        <v>0</v>
      </c>
    </row>
    <row r="291" spans="1:31" x14ac:dyDescent="0.25">
      <c r="A291" s="1" t="s">
        <v>626</v>
      </c>
      <c r="B291" s="1" t="s">
        <v>686</v>
      </c>
      <c r="C291" t="str">
        <f t="shared" si="94"/>
        <v>1608 57W Medium DMX-RDM</v>
      </c>
      <c r="D291" t="str">
        <f t="shared" si="95"/>
        <v>57W Medium DMX-RDM</v>
      </c>
      <c r="E291" t="str">
        <f t="shared" si="96"/>
        <v>57W DMX-RDM</v>
      </c>
      <c r="F291" t="str">
        <f t="shared" si="93"/>
        <v>57W</v>
      </c>
      <c r="G291" t="str">
        <f t="shared" si="105"/>
        <v>57W</v>
      </c>
      <c r="H291" t="str">
        <f t="shared" si="106"/>
        <v>57W</v>
      </c>
      <c r="I291" t="str">
        <f t="shared" si="107"/>
        <v>57Вт</v>
      </c>
      <c r="J291" t="str">
        <f t="shared" si="102"/>
        <v>57</v>
      </c>
      <c r="K291" t="str">
        <f t="shared" si="104"/>
        <v>57</v>
      </c>
      <c r="L291" t="str">
        <f t="shared" si="97"/>
        <v>P866792</v>
      </c>
      <c r="M291" t="str">
        <f>LOOKUP(,-SEARCH(" "&amp;Switches!$A$2:'Switches'!$A$1000&amp;" "," "&amp;TRIM(B291)&amp;" "),Switches!$A$2:'Switches'!$A$1000)</f>
        <v>Osio Line RGBW</v>
      </c>
      <c r="N291">
        <f>IFERROR(LOOKUP(,-SEARCH(" "&amp;Switches!$B$2:'Switches'!$B$1000&amp;" "," "&amp;C291&amp;" "),Switches!$B$2:'Switches'!$B$1000), "")</f>
        <v>1608</v>
      </c>
      <c r="O291" t="str">
        <f>LOOKUP(,-SEARCH(" "&amp;Switches!$C$2:'Switches'!$C$1000&amp;" "," "&amp;TRIM(B291)&amp;" "),Switches!$C$2:'Switches'!$C$1000)</f>
        <v>Medium</v>
      </c>
      <c r="P291" t="str">
        <f t="shared" si="98"/>
        <v>RGBW-Medium-red.ies</v>
      </c>
      <c r="Q291" t="s">
        <v>297</v>
      </c>
      <c r="R291">
        <f t="shared" si="108"/>
        <v>15</v>
      </c>
      <c r="S291" s="7" t="str">
        <f t="shared" si="103"/>
        <v>57</v>
      </c>
      <c r="T291">
        <v>57</v>
      </c>
      <c r="U291">
        <f t="shared" si="101"/>
        <v>855</v>
      </c>
      <c r="V291" t="str">
        <f>IF(ISTEXT(LOOKUP(,-SEARCH(" "&amp;Switches!$K$2:'Switches'!$K$60&amp;" "," "&amp;D291&amp;" "),Switches!$K$2:'Switches'!$K$60)), LOOKUP(,-SEARCH(" "&amp;Switches!$K$2:'Switches'!$K$60&amp;" "," "&amp;D291&amp;" "),Switches!$K$2:'Switches'!$K$60),"")</f>
        <v>DMX-RDM</v>
      </c>
      <c r="W291" t="str">
        <f>IFERROR(LOOKUP(,-SEARCH(" "&amp;Switches!$L$2:'Switches'!$L$1000&amp;" "," "&amp;F291&amp;" "),Switches!$L$2:'Switches'!$L$1000),"")</f>
        <v/>
      </c>
      <c r="X291" t="str">
        <f>IFERROR(LOOKUP(,-SEARCH(" "&amp;Switches!$M$2:'Switches'!$M$1000&amp;" "," "&amp;M291&amp;" "),Switches!$M$2:'Switches'!$M$1000),"")</f>
        <v>RGBW</v>
      </c>
      <c r="Y291" t="str">
        <f>IFERROR(LOOKUP(,-SEARCH(" "&amp;Switches!$N$2:'Switches'!$N$1000&amp;" "," "&amp;D291&amp;" "),Switches!$N$2:'Switches'!$N$1000),"")</f>
        <v/>
      </c>
      <c r="Z291">
        <v>9.5000000000000001E-2</v>
      </c>
      <c r="AA291">
        <f t="shared" si="100"/>
        <v>1.6080000000000001</v>
      </c>
      <c r="AB291">
        <v>7.0000000000000007E-2</v>
      </c>
      <c r="AC291">
        <v>2</v>
      </c>
      <c r="AD291">
        <v>2</v>
      </c>
      <c r="AE291">
        <v>0</v>
      </c>
    </row>
    <row r="292" spans="1:31" x14ac:dyDescent="0.25">
      <c r="A292" s="1" t="s">
        <v>624</v>
      </c>
      <c r="B292" s="1" t="s">
        <v>625</v>
      </c>
      <c r="C292" t="str">
        <f t="shared" si="94"/>
        <v>1608 57W Medium DMX-RDM</v>
      </c>
      <c r="D292" t="str">
        <f t="shared" si="95"/>
        <v>57W Medium DMX-RDM</v>
      </c>
      <c r="E292" t="str">
        <f t="shared" si="96"/>
        <v>57W DMX-RDM</v>
      </c>
      <c r="F292" t="str">
        <f t="shared" si="93"/>
        <v>57W</v>
      </c>
      <c r="G292" t="str">
        <f t="shared" si="105"/>
        <v>57W</v>
      </c>
      <c r="H292" t="str">
        <f t="shared" si="106"/>
        <v>57W</v>
      </c>
      <c r="I292" t="str">
        <f t="shared" si="107"/>
        <v>57Вт</v>
      </c>
      <c r="J292" t="str">
        <f t="shared" si="102"/>
        <v>57</v>
      </c>
      <c r="K292" t="str">
        <f t="shared" si="104"/>
        <v>57</v>
      </c>
      <c r="L292" t="str">
        <f t="shared" si="97"/>
        <v>P866792</v>
      </c>
      <c r="M292" t="str">
        <f>LOOKUP(,-SEARCH(" "&amp;Switches!$A$2:'Switches'!$A$1000&amp;" "," "&amp;TRIM(B292)&amp;" "),Switches!$A$2:'Switches'!$A$1000)</f>
        <v>Osio Line RGBW</v>
      </c>
      <c r="N292">
        <f>IFERROR(LOOKUP(,-SEARCH(" "&amp;Switches!$B$2:'Switches'!$B$1000&amp;" "," "&amp;C292&amp;" "),Switches!$B$2:'Switches'!$B$1000), "")</f>
        <v>1608</v>
      </c>
      <c r="O292" t="str">
        <f>LOOKUP(,-SEARCH(" "&amp;Switches!$C$2:'Switches'!$C$1000&amp;" "," "&amp;TRIM(B292)&amp;" "),Switches!$C$2:'Switches'!$C$1000)</f>
        <v>Medium</v>
      </c>
      <c r="P292" t="str">
        <f t="shared" si="98"/>
        <v>RGBW-Medium-red.ies</v>
      </c>
      <c r="Q292" t="s">
        <v>297</v>
      </c>
      <c r="R292">
        <f t="shared" si="108"/>
        <v>15</v>
      </c>
      <c r="S292" s="7" t="str">
        <f t="shared" si="103"/>
        <v>57</v>
      </c>
      <c r="T292">
        <v>57</v>
      </c>
      <c r="U292">
        <f t="shared" si="101"/>
        <v>855</v>
      </c>
      <c r="V292" t="str">
        <f>IF(ISTEXT(LOOKUP(,-SEARCH(" "&amp;Switches!$K$2:'Switches'!$K$60&amp;" "," "&amp;D292&amp;" "),Switches!$K$2:'Switches'!$K$60)), LOOKUP(,-SEARCH(" "&amp;Switches!$K$2:'Switches'!$K$60&amp;" "," "&amp;D292&amp;" "),Switches!$K$2:'Switches'!$K$60),"")</f>
        <v>DMX-RDM</v>
      </c>
      <c r="W292" t="str">
        <f>IFERROR(LOOKUP(,-SEARCH(" "&amp;Switches!$L$2:'Switches'!$L$1000&amp;" "," "&amp;F292&amp;" "),Switches!$L$2:'Switches'!$L$1000),"")</f>
        <v/>
      </c>
      <c r="X292" t="str">
        <f>IFERROR(LOOKUP(,-SEARCH(" "&amp;Switches!$M$2:'Switches'!$M$1000&amp;" "," "&amp;M292&amp;" "),Switches!$M$2:'Switches'!$M$1000),"")</f>
        <v>RGBW</v>
      </c>
      <c r="Y292" t="str">
        <f>IFERROR(LOOKUP(,-SEARCH(" "&amp;Switches!$N$2:'Switches'!$N$1000&amp;" "," "&amp;D292&amp;" "),Switches!$N$2:'Switches'!$N$1000),"")</f>
        <v/>
      </c>
      <c r="Z292">
        <v>9.5000000000000001E-2</v>
      </c>
      <c r="AA292">
        <f t="shared" si="100"/>
        <v>1.6080000000000001</v>
      </c>
      <c r="AB292">
        <v>7.0000000000000007E-2</v>
      </c>
      <c r="AC292">
        <v>2</v>
      </c>
      <c r="AD292">
        <v>2</v>
      </c>
      <c r="AE292">
        <v>0</v>
      </c>
    </row>
    <row r="293" spans="1:31" x14ac:dyDescent="0.25">
      <c r="A293" s="1" t="s">
        <v>623</v>
      </c>
      <c r="B293" s="1" t="s">
        <v>687</v>
      </c>
      <c r="C293" t="str">
        <f t="shared" si="94"/>
        <v>1608 57W Spot DMX-RDM 5 DEG</v>
      </c>
      <c r="D293" t="str">
        <f t="shared" si="95"/>
        <v>57W Spot DMX-RDM 5 DEG</v>
      </c>
      <c r="E293" t="str">
        <f t="shared" si="96"/>
        <v>57W DMX-RDM 5 DEG</v>
      </c>
      <c r="F293" t="str">
        <f t="shared" si="93"/>
        <v>57W 5 DEG</v>
      </c>
      <c r="G293" t="str">
        <f t="shared" si="105"/>
        <v>57W 5 DEG</v>
      </c>
      <c r="H293" t="str">
        <f t="shared" si="106"/>
        <v>57W</v>
      </c>
      <c r="I293" t="str">
        <f t="shared" si="107"/>
        <v>57Вт</v>
      </c>
      <c r="J293" t="str">
        <f t="shared" si="102"/>
        <v>57</v>
      </c>
      <c r="K293" t="str">
        <f t="shared" si="104"/>
        <v>57</v>
      </c>
      <c r="L293" t="str">
        <f t="shared" si="97"/>
        <v>P866791</v>
      </c>
      <c r="M293" t="str">
        <f>LOOKUP(,-SEARCH(" "&amp;Switches!$A$2:'Switches'!$A$1000&amp;" "," "&amp;TRIM(B293)&amp;" "),Switches!$A$2:'Switches'!$A$1000)</f>
        <v>Osio Line RGBW</v>
      </c>
      <c r="N293">
        <f>IFERROR(LOOKUP(,-SEARCH(" "&amp;Switches!$B$2:'Switches'!$B$1000&amp;" "," "&amp;C293&amp;" "),Switches!$B$2:'Switches'!$B$1000), "")</f>
        <v>1608</v>
      </c>
      <c r="O293" t="str">
        <f>LOOKUP(,-SEARCH(" "&amp;Switches!$C$2:'Switches'!$C$1000&amp;" "," "&amp;TRIM(B293)&amp;" "),Switches!$C$2:'Switches'!$C$1000)</f>
        <v>Spot</v>
      </c>
      <c r="P293" t="str">
        <f t="shared" si="98"/>
        <v>RGBW-Spot-red-5 DEG.ies</v>
      </c>
      <c r="Q293" t="s">
        <v>297</v>
      </c>
      <c r="R293">
        <f t="shared" si="108"/>
        <v>15</v>
      </c>
      <c r="S293" s="7" t="str">
        <f t="shared" si="103"/>
        <v>57</v>
      </c>
      <c r="T293">
        <v>57</v>
      </c>
      <c r="U293">
        <f t="shared" si="101"/>
        <v>855</v>
      </c>
      <c r="V293" t="str">
        <f>IF(ISTEXT(LOOKUP(,-SEARCH(" "&amp;Switches!$K$2:'Switches'!$K$60&amp;" "," "&amp;D293&amp;" "),Switches!$K$2:'Switches'!$K$60)), LOOKUP(,-SEARCH(" "&amp;Switches!$K$2:'Switches'!$K$60&amp;" "," "&amp;D293&amp;" "),Switches!$K$2:'Switches'!$K$60),"")</f>
        <v>DMX-RDM</v>
      </c>
      <c r="W293" t="str">
        <f>IFERROR(LOOKUP(,-SEARCH(" "&amp;Switches!$L$2:'Switches'!$L$1000&amp;" "," "&amp;F293&amp;" "),Switches!$L$2:'Switches'!$L$1000),"")</f>
        <v>5 DEG</v>
      </c>
      <c r="X293" t="str">
        <f>IFERROR(LOOKUP(,-SEARCH(" "&amp;Switches!$M$2:'Switches'!$M$1000&amp;" "," "&amp;M293&amp;" "),Switches!$M$2:'Switches'!$M$1000),"")</f>
        <v>RGBW</v>
      </c>
      <c r="Y293" t="str">
        <f>IFERROR(LOOKUP(,-SEARCH(" "&amp;Switches!$N$2:'Switches'!$N$1000&amp;" "," "&amp;D293&amp;" "),Switches!$N$2:'Switches'!$N$1000),"")</f>
        <v/>
      </c>
      <c r="Z293">
        <v>9.5000000000000001E-2</v>
      </c>
      <c r="AA293">
        <f t="shared" si="100"/>
        <v>1.6080000000000001</v>
      </c>
      <c r="AB293">
        <v>7.0000000000000007E-2</v>
      </c>
      <c r="AC293">
        <v>2</v>
      </c>
      <c r="AD293">
        <v>2</v>
      </c>
      <c r="AE293">
        <v>0</v>
      </c>
    </row>
    <row r="294" spans="1:31" x14ac:dyDescent="0.25">
      <c r="A294" s="1" t="s">
        <v>621</v>
      </c>
      <c r="B294" s="1" t="s">
        <v>622</v>
      </c>
      <c r="C294" t="str">
        <f t="shared" si="94"/>
        <v>1608 57W Spot DMX-RDM</v>
      </c>
      <c r="D294" t="str">
        <f t="shared" si="95"/>
        <v>57W Spot DMX-RDM</v>
      </c>
      <c r="E294" t="str">
        <f t="shared" si="96"/>
        <v>57W DMX-RDM</v>
      </c>
      <c r="F294" t="str">
        <f t="shared" si="93"/>
        <v>57W</v>
      </c>
      <c r="G294" t="str">
        <f t="shared" si="105"/>
        <v>57W</v>
      </c>
      <c r="H294" t="str">
        <f t="shared" si="106"/>
        <v>57W</v>
      </c>
      <c r="I294" t="str">
        <f t="shared" si="107"/>
        <v>57Вт</v>
      </c>
      <c r="J294" t="str">
        <f t="shared" si="102"/>
        <v>57</v>
      </c>
      <c r="K294" t="str">
        <f t="shared" si="104"/>
        <v>57</v>
      </c>
      <c r="L294" t="str">
        <f t="shared" si="97"/>
        <v>P866791</v>
      </c>
      <c r="M294" t="str">
        <f>LOOKUP(,-SEARCH(" "&amp;Switches!$A$2:'Switches'!$A$1000&amp;" "," "&amp;TRIM(B294)&amp;" "),Switches!$A$2:'Switches'!$A$1000)</f>
        <v>Osio Line RGBW</v>
      </c>
      <c r="N294">
        <f>IFERROR(LOOKUP(,-SEARCH(" "&amp;Switches!$B$2:'Switches'!$B$1000&amp;" "," "&amp;C294&amp;" "),Switches!$B$2:'Switches'!$B$1000), "")</f>
        <v>1608</v>
      </c>
      <c r="O294" t="str">
        <f>LOOKUP(,-SEARCH(" "&amp;Switches!$C$2:'Switches'!$C$1000&amp;" "," "&amp;TRIM(B294)&amp;" "),Switches!$C$2:'Switches'!$C$1000)</f>
        <v>Spot</v>
      </c>
      <c r="P294" t="str">
        <f t="shared" si="98"/>
        <v>RGBW-Spot-red.ies</v>
      </c>
      <c r="Q294" t="s">
        <v>297</v>
      </c>
      <c r="R294">
        <f t="shared" si="108"/>
        <v>15</v>
      </c>
      <c r="S294" s="7" t="str">
        <f t="shared" si="103"/>
        <v>57</v>
      </c>
      <c r="T294">
        <v>57</v>
      </c>
      <c r="U294">
        <f t="shared" si="101"/>
        <v>855</v>
      </c>
      <c r="V294" t="str">
        <f>IF(ISTEXT(LOOKUP(,-SEARCH(" "&amp;Switches!$K$2:'Switches'!$K$60&amp;" "," "&amp;D294&amp;" "),Switches!$K$2:'Switches'!$K$60)), LOOKUP(,-SEARCH(" "&amp;Switches!$K$2:'Switches'!$K$60&amp;" "," "&amp;D294&amp;" "),Switches!$K$2:'Switches'!$K$60),"")</f>
        <v>DMX-RDM</v>
      </c>
      <c r="W294" t="str">
        <f>IFERROR(LOOKUP(,-SEARCH(" "&amp;Switches!$L$2:'Switches'!$L$1000&amp;" "," "&amp;F294&amp;" "),Switches!$L$2:'Switches'!$L$1000),"")</f>
        <v/>
      </c>
      <c r="X294" t="str">
        <f>IFERROR(LOOKUP(,-SEARCH(" "&amp;Switches!$M$2:'Switches'!$M$1000&amp;" "," "&amp;M294&amp;" "),Switches!$M$2:'Switches'!$M$1000),"")</f>
        <v>RGBW</v>
      </c>
      <c r="Y294" t="str">
        <f>IFERROR(LOOKUP(,-SEARCH(" "&amp;Switches!$N$2:'Switches'!$N$1000&amp;" "," "&amp;D294&amp;" "),Switches!$N$2:'Switches'!$N$1000),"")</f>
        <v/>
      </c>
      <c r="Z294">
        <v>9.5000000000000001E-2</v>
      </c>
      <c r="AA294">
        <f t="shared" si="100"/>
        <v>1.6080000000000001</v>
      </c>
      <c r="AB294">
        <v>7.0000000000000007E-2</v>
      </c>
      <c r="AC294">
        <v>2</v>
      </c>
      <c r="AD294">
        <v>2</v>
      </c>
      <c r="AE294">
        <v>0</v>
      </c>
    </row>
    <row r="295" spans="1:31" x14ac:dyDescent="0.25">
      <c r="A295" s="1" t="s">
        <v>620</v>
      </c>
      <c r="B295" s="1" t="s">
        <v>688</v>
      </c>
      <c r="C295" t="str">
        <f t="shared" si="94"/>
        <v>1308 46W Diffuse 5 DEG DMX-RDM</v>
      </c>
      <c r="D295" t="str">
        <f t="shared" si="95"/>
        <v>46W Diffuse 5 DEG DMX-RDM</v>
      </c>
      <c r="E295" t="str">
        <f t="shared" si="96"/>
        <v>46W 5 DEG DMX-RDM</v>
      </c>
      <c r="F295" t="str">
        <f t="shared" si="93"/>
        <v>46W 5 DEG</v>
      </c>
      <c r="G295" t="str">
        <f t="shared" si="105"/>
        <v>46W 5 DEG</v>
      </c>
      <c r="H295" t="str">
        <f t="shared" si="106"/>
        <v>46W</v>
      </c>
      <c r="I295" t="str">
        <f t="shared" si="107"/>
        <v>46Вт</v>
      </c>
      <c r="J295" t="str">
        <f t="shared" si="102"/>
        <v>46</v>
      </c>
      <c r="K295" t="str">
        <f t="shared" si="104"/>
        <v>46</v>
      </c>
      <c r="L295" t="str">
        <f t="shared" si="97"/>
        <v>P866790</v>
      </c>
      <c r="M295" t="str">
        <f>LOOKUP(,-SEARCH(" "&amp;Switches!$A$2:'Switches'!$A$1000&amp;" "," "&amp;TRIM(B295)&amp;" "),Switches!$A$2:'Switches'!$A$1000)</f>
        <v>Osio Line RGBW</v>
      </c>
      <c r="N295">
        <f>IFERROR(LOOKUP(,-SEARCH(" "&amp;Switches!$B$2:'Switches'!$B$1000&amp;" "," "&amp;C295&amp;" "),Switches!$B$2:'Switches'!$B$1000), "")</f>
        <v>1308</v>
      </c>
      <c r="O295" t="str">
        <f>LOOKUP(,-SEARCH(" "&amp;Switches!$C$2:'Switches'!$C$1000&amp;" "," "&amp;TRIM(B295)&amp;" "),Switches!$C$2:'Switches'!$C$1000)</f>
        <v>Diffuse</v>
      </c>
      <c r="P295" t="str">
        <f t="shared" si="98"/>
        <v>RGBW-Diffuse-red-5 DEG.ies</v>
      </c>
      <c r="Q295" t="s">
        <v>297</v>
      </c>
      <c r="R295">
        <f t="shared" si="108"/>
        <v>12</v>
      </c>
      <c r="S295" s="7" t="str">
        <f t="shared" si="103"/>
        <v>46</v>
      </c>
      <c r="T295">
        <v>57</v>
      </c>
      <c r="U295">
        <f t="shared" si="101"/>
        <v>684</v>
      </c>
      <c r="V295" t="str">
        <f>IF(ISTEXT(LOOKUP(,-SEARCH(" "&amp;Switches!$K$2:'Switches'!$K$60&amp;" "," "&amp;D295&amp;" "),Switches!$K$2:'Switches'!$K$60)), LOOKUP(,-SEARCH(" "&amp;Switches!$K$2:'Switches'!$K$60&amp;" "," "&amp;D295&amp;" "),Switches!$K$2:'Switches'!$K$60),"")</f>
        <v>DMX-RDM</v>
      </c>
      <c r="W295" t="str">
        <f>IFERROR(LOOKUP(,-SEARCH(" "&amp;Switches!$L$2:'Switches'!$L$1000&amp;" "," "&amp;F295&amp;" "),Switches!$L$2:'Switches'!$L$1000),"")</f>
        <v>5 DEG</v>
      </c>
      <c r="X295" t="str">
        <f>IFERROR(LOOKUP(,-SEARCH(" "&amp;Switches!$M$2:'Switches'!$M$1000&amp;" "," "&amp;M295&amp;" "),Switches!$M$2:'Switches'!$M$1000),"")</f>
        <v>RGBW</v>
      </c>
      <c r="Y295" t="str">
        <f>IFERROR(LOOKUP(,-SEARCH(" "&amp;Switches!$N$2:'Switches'!$N$1000&amp;" "," "&amp;D295&amp;" "),Switches!$N$2:'Switches'!$N$1000),"")</f>
        <v/>
      </c>
      <c r="Z295">
        <v>9.5000000000000001E-2</v>
      </c>
      <c r="AA295">
        <f t="shared" si="100"/>
        <v>1.3080000000000001</v>
      </c>
      <c r="AB295">
        <v>7.0000000000000007E-2</v>
      </c>
      <c r="AC295">
        <v>2</v>
      </c>
      <c r="AD295">
        <v>2</v>
      </c>
      <c r="AE295">
        <v>0</v>
      </c>
    </row>
    <row r="296" spans="1:31" x14ac:dyDescent="0.25">
      <c r="A296" s="1" t="s">
        <v>618</v>
      </c>
      <c r="B296" s="1" t="s">
        <v>619</v>
      </c>
      <c r="C296" t="str">
        <f t="shared" si="94"/>
        <v>1308 46W Diffuse DMX-RDM</v>
      </c>
      <c r="D296" t="str">
        <f t="shared" si="95"/>
        <v>46W Diffuse DMX-RDM</v>
      </c>
      <c r="E296" t="str">
        <f t="shared" si="96"/>
        <v>46W DMX-RDM</v>
      </c>
      <c r="F296" t="str">
        <f t="shared" ref="F296:F334" si="109">TRIM(REPLACE(E296,SEARCH(V296,E296),LEN(V296),""))</f>
        <v>46W</v>
      </c>
      <c r="G296" t="str">
        <f t="shared" si="105"/>
        <v>46W</v>
      </c>
      <c r="H296" t="str">
        <f t="shared" si="106"/>
        <v>46W</v>
      </c>
      <c r="I296" t="str">
        <f t="shared" si="107"/>
        <v>46Вт</v>
      </c>
      <c r="J296" t="str">
        <f t="shared" si="102"/>
        <v>46</v>
      </c>
      <c r="K296" t="str">
        <f t="shared" si="104"/>
        <v>46</v>
      </c>
      <c r="L296" t="str">
        <f t="shared" si="97"/>
        <v>P866790</v>
      </c>
      <c r="M296" t="str">
        <f>LOOKUP(,-SEARCH(" "&amp;Switches!$A$2:'Switches'!$A$1000&amp;" "," "&amp;TRIM(B296)&amp;" "),Switches!$A$2:'Switches'!$A$1000)</f>
        <v>Osio Line RGBW</v>
      </c>
      <c r="N296">
        <f>IFERROR(LOOKUP(,-SEARCH(" "&amp;Switches!$B$2:'Switches'!$B$1000&amp;" "," "&amp;C296&amp;" "),Switches!$B$2:'Switches'!$B$1000), "")</f>
        <v>1308</v>
      </c>
      <c r="O296" t="str">
        <f>LOOKUP(,-SEARCH(" "&amp;Switches!$C$2:'Switches'!$C$1000&amp;" "," "&amp;TRIM(B296)&amp;" "),Switches!$C$2:'Switches'!$C$1000)</f>
        <v>Diffuse</v>
      </c>
      <c r="P296" t="str">
        <f t="shared" si="98"/>
        <v>RGBW-Diffuse-red.ies</v>
      </c>
      <c r="Q296" t="s">
        <v>297</v>
      </c>
      <c r="R296">
        <f t="shared" si="108"/>
        <v>12</v>
      </c>
      <c r="S296" s="7" t="str">
        <f t="shared" si="103"/>
        <v>46</v>
      </c>
      <c r="T296">
        <v>57</v>
      </c>
      <c r="U296">
        <f t="shared" si="101"/>
        <v>684</v>
      </c>
      <c r="V296" t="str">
        <f>IF(ISTEXT(LOOKUP(,-SEARCH(" "&amp;Switches!$K$2:'Switches'!$K$60&amp;" "," "&amp;D296&amp;" "),Switches!$K$2:'Switches'!$K$60)), LOOKUP(,-SEARCH(" "&amp;Switches!$K$2:'Switches'!$K$60&amp;" "," "&amp;D296&amp;" "),Switches!$K$2:'Switches'!$K$60),"")</f>
        <v>DMX-RDM</v>
      </c>
      <c r="W296" t="str">
        <f>IFERROR(LOOKUP(,-SEARCH(" "&amp;Switches!$L$2:'Switches'!$L$1000&amp;" "," "&amp;F296&amp;" "),Switches!$L$2:'Switches'!$L$1000),"")</f>
        <v/>
      </c>
      <c r="X296" t="str">
        <f>IFERROR(LOOKUP(,-SEARCH(" "&amp;Switches!$M$2:'Switches'!$M$1000&amp;" "," "&amp;M296&amp;" "),Switches!$M$2:'Switches'!$M$1000),"")</f>
        <v>RGBW</v>
      </c>
      <c r="Y296" t="str">
        <f>IFERROR(LOOKUP(,-SEARCH(" "&amp;Switches!$N$2:'Switches'!$N$1000&amp;" "," "&amp;D296&amp;" "),Switches!$N$2:'Switches'!$N$1000),"")</f>
        <v/>
      </c>
      <c r="Z296">
        <v>9.5000000000000001E-2</v>
      </c>
      <c r="AA296">
        <f t="shared" si="100"/>
        <v>1.3080000000000001</v>
      </c>
      <c r="AB296">
        <v>7.0000000000000007E-2</v>
      </c>
      <c r="AC296">
        <v>2</v>
      </c>
      <c r="AD296">
        <v>2</v>
      </c>
      <c r="AE296">
        <v>0</v>
      </c>
    </row>
    <row r="297" spans="1:31" x14ac:dyDescent="0.25">
      <c r="A297" s="1" t="s">
        <v>617</v>
      </c>
      <c r="B297" s="1" t="s">
        <v>689</v>
      </c>
      <c r="C297" t="str">
        <f t="shared" si="94"/>
        <v>1308 46W Elliptical DMX-RDM 5 DEG</v>
      </c>
      <c r="D297" t="str">
        <f t="shared" si="95"/>
        <v>46W Elliptical DMX-RDM 5 DEG</v>
      </c>
      <c r="E297" t="str">
        <f t="shared" si="96"/>
        <v>46W DMX-RDM 5 DEG</v>
      </c>
      <c r="F297" t="str">
        <f t="shared" si="109"/>
        <v>46W 5 DEG</v>
      </c>
      <c r="G297" t="str">
        <f t="shared" si="105"/>
        <v>46W 5 DEG</v>
      </c>
      <c r="H297" t="str">
        <f t="shared" si="106"/>
        <v>46W</v>
      </c>
      <c r="I297" t="str">
        <f t="shared" si="107"/>
        <v>46Вт</v>
      </c>
      <c r="J297" t="str">
        <f t="shared" si="102"/>
        <v>46</v>
      </c>
      <c r="K297" t="str">
        <f t="shared" si="104"/>
        <v>46</v>
      </c>
      <c r="L297" t="str">
        <f t="shared" si="97"/>
        <v>P866789</v>
      </c>
      <c r="M297" t="str">
        <f>LOOKUP(,-SEARCH(" "&amp;Switches!$A$2:'Switches'!$A$1000&amp;" "," "&amp;TRIM(B297)&amp;" "),Switches!$A$2:'Switches'!$A$1000)</f>
        <v>Osio Line RGBW</v>
      </c>
      <c r="N297">
        <f>IFERROR(LOOKUP(,-SEARCH(" "&amp;Switches!$B$2:'Switches'!$B$1000&amp;" "," "&amp;C297&amp;" "),Switches!$B$2:'Switches'!$B$1000), "")</f>
        <v>1308</v>
      </c>
      <c r="O297" t="str">
        <f>LOOKUP(,-SEARCH(" "&amp;Switches!$C$2:'Switches'!$C$1000&amp;" "," "&amp;TRIM(B297)&amp;" "),Switches!$C$2:'Switches'!$C$1000)</f>
        <v>Elliptical</v>
      </c>
      <c r="P297" t="str">
        <f t="shared" si="98"/>
        <v>RGBW-Elliptical-red-5 DEG.ies</v>
      </c>
      <c r="Q297" t="s">
        <v>297</v>
      </c>
      <c r="R297">
        <f t="shared" si="108"/>
        <v>12</v>
      </c>
      <c r="S297" s="7" t="str">
        <f t="shared" si="103"/>
        <v>46</v>
      </c>
      <c r="T297">
        <v>57</v>
      </c>
      <c r="U297">
        <f t="shared" si="101"/>
        <v>684</v>
      </c>
      <c r="V297" t="str">
        <f>IF(ISTEXT(LOOKUP(,-SEARCH(" "&amp;Switches!$K$2:'Switches'!$K$60&amp;" "," "&amp;D297&amp;" "),Switches!$K$2:'Switches'!$K$60)), LOOKUP(,-SEARCH(" "&amp;Switches!$K$2:'Switches'!$K$60&amp;" "," "&amp;D297&amp;" "),Switches!$K$2:'Switches'!$K$60),"")</f>
        <v>DMX-RDM</v>
      </c>
      <c r="W297" t="str">
        <f>IFERROR(LOOKUP(,-SEARCH(" "&amp;Switches!$L$2:'Switches'!$L$1000&amp;" "," "&amp;F297&amp;" "),Switches!$L$2:'Switches'!$L$1000),"")</f>
        <v>5 DEG</v>
      </c>
      <c r="X297" t="str">
        <f>IFERROR(LOOKUP(,-SEARCH(" "&amp;Switches!$M$2:'Switches'!$M$1000&amp;" "," "&amp;M297&amp;" "),Switches!$M$2:'Switches'!$M$1000),"")</f>
        <v>RGBW</v>
      </c>
      <c r="Y297" t="str">
        <f>IFERROR(LOOKUP(,-SEARCH(" "&amp;Switches!$N$2:'Switches'!$N$1000&amp;" "," "&amp;D297&amp;" "),Switches!$N$2:'Switches'!$N$1000),"")</f>
        <v/>
      </c>
      <c r="Z297">
        <v>9.5000000000000001E-2</v>
      </c>
      <c r="AA297">
        <f t="shared" si="100"/>
        <v>1.3080000000000001</v>
      </c>
      <c r="AB297">
        <v>7.0000000000000007E-2</v>
      </c>
      <c r="AC297">
        <v>2</v>
      </c>
      <c r="AD297">
        <v>2</v>
      </c>
      <c r="AE297">
        <v>0</v>
      </c>
    </row>
    <row r="298" spans="1:31" x14ac:dyDescent="0.25">
      <c r="A298" s="1" t="s">
        <v>615</v>
      </c>
      <c r="B298" s="1" t="s">
        <v>616</v>
      </c>
      <c r="C298" t="str">
        <f t="shared" si="94"/>
        <v>1308 46W Elliptical DMX-RDM</v>
      </c>
      <c r="D298" t="str">
        <f t="shared" si="95"/>
        <v>46W Elliptical DMX-RDM</v>
      </c>
      <c r="E298" t="str">
        <f t="shared" si="96"/>
        <v>46W DMX-RDM</v>
      </c>
      <c r="F298" t="str">
        <f t="shared" si="109"/>
        <v>46W</v>
      </c>
      <c r="G298" t="str">
        <f t="shared" si="105"/>
        <v>46W</v>
      </c>
      <c r="H298" t="str">
        <f t="shared" si="106"/>
        <v>46W</v>
      </c>
      <c r="I298" t="str">
        <f t="shared" si="107"/>
        <v>46Вт</v>
      </c>
      <c r="J298" t="str">
        <f t="shared" si="102"/>
        <v>46</v>
      </c>
      <c r="K298" t="str">
        <f t="shared" si="104"/>
        <v>46</v>
      </c>
      <c r="L298" t="str">
        <f t="shared" si="97"/>
        <v>P866789</v>
      </c>
      <c r="M298" t="str">
        <f>LOOKUP(,-SEARCH(" "&amp;Switches!$A$2:'Switches'!$A$1000&amp;" "," "&amp;TRIM(B298)&amp;" "),Switches!$A$2:'Switches'!$A$1000)</f>
        <v>Osio Line RGBW</v>
      </c>
      <c r="N298">
        <f>IFERROR(LOOKUP(,-SEARCH(" "&amp;Switches!$B$2:'Switches'!$B$1000&amp;" "," "&amp;C298&amp;" "),Switches!$B$2:'Switches'!$B$1000), "")</f>
        <v>1308</v>
      </c>
      <c r="O298" t="str">
        <f>LOOKUP(,-SEARCH(" "&amp;Switches!$C$2:'Switches'!$C$1000&amp;" "," "&amp;TRIM(B298)&amp;" "),Switches!$C$2:'Switches'!$C$1000)</f>
        <v>Elliptical</v>
      </c>
      <c r="P298" t="str">
        <f t="shared" si="98"/>
        <v>RGBW-Elliptical-red.ies</v>
      </c>
      <c r="Q298" t="s">
        <v>297</v>
      </c>
      <c r="R298">
        <f t="shared" si="108"/>
        <v>12</v>
      </c>
      <c r="S298" s="7" t="str">
        <f t="shared" si="103"/>
        <v>46</v>
      </c>
      <c r="T298">
        <v>57</v>
      </c>
      <c r="U298">
        <f t="shared" si="101"/>
        <v>684</v>
      </c>
      <c r="V298" t="str">
        <f>IF(ISTEXT(LOOKUP(,-SEARCH(" "&amp;Switches!$K$2:'Switches'!$K$60&amp;" "," "&amp;D298&amp;" "),Switches!$K$2:'Switches'!$K$60)), LOOKUP(,-SEARCH(" "&amp;Switches!$K$2:'Switches'!$K$60&amp;" "," "&amp;D298&amp;" "),Switches!$K$2:'Switches'!$K$60),"")</f>
        <v>DMX-RDM</v>
      </c>
      <c r="W298" t="str">
        <f>IFERROR(LOOKUP(,-SEARCH(" "&amp;Switches!$L$2:'Switches'!$L$1000&amp;" "," "&amp;F298&amp;" "),Switches!$L$2:'Switches'!$L$1000),"")</f>
        <v/>
      </c>
      <c r="X298" t="str">
        <f>IFERROR(LOOKUP(,-SEARCH(" "&amp;Switches!$M$2:'Switches'!$M$1000&amp;" "," "&amp;M298&amp;" "),Switches!$M$2:'Switches'!$M$1000),"")</f>
        <v>RGBW</v>
      </c>
      <c r="Y298" t="str">
        <f>IFERROR(LOOKUP(,-SEARCH(" "&amp;Switches!$N$2:'Switches'!$N$1000&amp;" "," "&amp;D298&amp;" "),Switches!$N$2:'Switches'!$N$1000),"")</f>
        <v/>
      </c>
      <c r="Z298">
        <v>9.5000000000000001E-2</v>
      </c>
      <c r="AA298">
        <f t="shared" si="100"/>
        <v>1.3080000000000001</v>
      </c>
      <c r="AB298">
        <v>7.0000000000000007E-2</v>
      </c>
      <c r="AC298">
        <v>2</v>
      </c>
      <c r="AD298">
        <v>2</v>
      </c>
      <c r="AE298">
        <v>0</v>
      </c>
    </row>
    <row r="299" spans="1:31" x14ac:dyDescent="0.25">
      <c r="A299" s="1" t="s">
        <v>614</v>
      </c>
      <c r="B299" s="1" t="s">
        <v>690</v>
      </c>
      <c r="C299" t="str">
        <f t="shared" ref="C299:C334" si="110">TRIM(MID(B299,SEARCH(M299,B299)+LEN(M299)+1,500))</f>
        <v>1308 46W Flood DMX-RDM 5 DEG</v>
      </c>
      <c r="D299" t="str">
        <f t="shared" ref="D299:D334" si="111">TRIM(REPLACE(C299,SEARCH(N299,C299),LEN(N299),""))</f>
        <v>46W Flood DMX-RDM 5 DEG</v>
      </c>
      <c r="E299" t="str">
        <f t="shared" ref="E299:E334" si="112">TRIM(REPLACE(D299,SEARCH(O299,D299),LEN(O299),""))</f>
        <v>46W DMX-RDM 5 DEG</v>
      </c>
      <c r="F299" t="str">
        <f t="shared" si="109"/>
        <v>46W 5 DEG</v>
      </c>
      <c r="G299" t="str">
        <f t="shared" si="105"/>
        <v>46W 5 DEG</v>
      </c>
      <c r="H299" t="str">
        <f t="shared" si="106"/>
        <v>46W</v>
      </c>
      <c r="I299" t="str">
        <f t="shared" si="107"/>
        <v>46Вт</v>
      </c>
      <c r="J299" t="str">
        <f t="shared" si="102"/>
        <v>46</v>
      </c>
      <c r="K299" t="str">
        <f t="shared" si="104"/>
        <v>46</v>
      </c>
      <c r="L299" t="str">
        <f t="shared" ref="L299:L334" si="113">LEFT(A299,7)</f>
        <v>P866788</v>
      </c>
      <c r="M299" t="str">
        <f>LOOKUP(,-SEARCH(" "&amp;Switches!$A$2:'Switches'!$A$1000&amp;" "," "&amp;TRIM(B299)&amp;" "),Switches!$A$2:'Switches'!$A$1000)</f>
        <v>Osio Line RGBW</v>
      </c>
      <c r="N299">
        <f>IFERROR(LOOKUP(,-SEARCH(" "&amp;Switches!$B$2:'Switches'!$B$1000&amp;" "," "&amp;C299&amp;" "),Switches!$B$2:'Switches'!$B$1000), "")</f>
        <v>1308</v>
      </c>
      <c r="O299" t="str">
        <f>LOOKUP(,-SEARCH(" "&amp;Switches!$C$2:'Switches'!$C$1000&amp;" "," "&amp;TRIM(B299)&amp;" "),Switches!$C$2:'Switches'!$C$1000)</f>
        <v>Flood</v>
      </c>
      <c r="P299" t="str">
        <f t="shared" si="98"/>
        <v>RGBW-Flood-red-5 DEG.ies</v>
      </c>
      <c r="Q299" t="s">
        <v>297</v>
      </c>
      <c r="R299">
        <f t="shared" si="108"/>
        <v>12</v>
      </c>
      <c r="S299" s="7" t="str">
        <f t="shared" si="103"/>
        <v>46</v>
      </c>
      <c r="T299">
        <v>57</v>
      </c>
      <c r="U299">
        <f t="shared" si="101"/>
        <v>684</v>
      </c>
      <c r="V299" t="str">
        <f>IF(ISTEXT(LOOKUP(,-SEARCH(" "&amp;Switches!$K$2:'Switches'!$K$60&amp;" "," "&amp;D299&amp;" "),Switches!$K$2:'Switches'!$K$60)), LOOKUP(,-SEARCH(" "&amp;Switches!$K$2:'Switches'!$K$60&amp;" "," "&amp;D299&amp;" "),Switches!$K$2:'Switches'!$K$60),"")</f>
        <v>DMX-RDM</v>
      </c>
      <c r="W299" t="str">
        <f>IFERROR(LOOKUP(,-SEARCH(" "&amp;Switches!$L$2:'Switches'!$L$1000&amp;" "," "&amp;F299&amp;" "),Switches!$L$2:'Switches'!$L$1000),"")</f>
        <v>5 DEG</v>
      </c>
      <c r="X299" t="str">
        <f>IFERROR(LOOKUP(,-SEARCH(" "&amp;Switches!$M$2:'Switches'!$M$1000&amp;" "," "&amp;M299&amp;" "),Switches!$M$2:'Switches'!$M$1000),"")</f>
        <v>RGBW</v>
      </c>
      <c r="Y299" t="str">
        <f>IFERROR(LOOKUP(,-SEARCH(" "&amp;Switches!$N$2:'Switches'!$N$1000&amp;" "," "&amp;D299&amp;" "),Switches!$N$2:'Switches'!$N$1000),"")</f>
        <v/>
      </c>
      <c r="Z299">
        <v>9.5000000000000001E-2</v>
      </c>
      <c r="AA299">
        <f t="shared" si="100"/>
        <v>1.3080000000000001</v>
      </c>
      <c r="AB299">
        <v>7.0000000000000007E-2</v>
      </c>
      <c r="AC299">
        <v>2</v>
      </c>
      <c r="AD299">
        <v>2</v>
      </c>
      <c r="AE299">
        <v>0</v>
      </c>
    </row>
    <row r="300" spans="1:31" x14ac:dyDescent="0.25">
      <c r="A300" s="1" t="s">
        <v>612</v>
      </c>
      <c r="B300" s="1" t="s">
        <v>613</v>
      </c>
      <c r="C300" t="str">
        <f t="shared" si="110"/>
        <v>1308 46W Flood DMX-RDM</v>
      </c>
      <c r="D300" t="str">
        <f t="shared" si="111"/>
        <v>46W Flood DMX-RDM</v>
      </c>
      <c r="E300" t="str">
        <f t="shared" si="112"/>
        <v>46W DMX-RDM</v>
      </c>
      <c r="F300" t="str">
        <f t="shared" si="109"/>
        <v>46W</v>
      </c>
      <c r="G300" t="str">
        <f t="shared" si="105"/>
        <v>46W</v>
      </c>
      <c r="H300" t="str">
        <f t="shared" si="106"/>
        <v>46W</v>
      </c>
      <c r="I300" t="str">
        <f t="shared" si="107"/>
        <v>46Вт</v>
      </c>
      <c r="J300" t="str">
        <f t="shared" si="102"/>
        <v>46</v>
      </c>
      <c r="K300" t="str">
        <f t="shared" si="104"/>
        <v>46</v>
      </c>
      <c r="L300" t="str">
        <f t="shared" si="113"/>
        <v>P866788</v>
      </c>
      <c r="M300" t="str">
        <f>LOOKUP(,-SEARCH(" "&amp;Switches!$A$2:'Switches'!$A$1000&amp;" "," "&amp;TRIM(B300)&amp;" "),Switches!$A$2:'Switches'!$A$1000)</f>
        <v>Osio Line RGBW</v>
      </c>
      <c r="N300">
        <f>IFERROR(LOOKUP(,-SEARCH(" "&amp;Switches!$B$2:'Switches'!$B$1000&amp;" "," "&amp;C300&amp;" "),Switches!$B$2:'Switches'!$B$1000), "")</f>
        <v>1308</v>
      </c>
      <c r="O300" t="str">
        <f>LOOKUP(,-SEARCH(" "&amp;Switches!$C$2:'Switches'!$C$1000&amp;" "," "&amp;TRIM(B300)&amp;" "),Switches!$C$2:'Switches'!$C$1000)</f>
        <v>Flood</v>
      </c>
      <c r="P300" t="str">
        <f t="shared" ref="P300:P334" si="114">IF(ISNUMBER(SEARCH("RGBW",B300)), "RGBW-"&amp;O300&amp;"-"&amp;Q300&amp;IF(W300="5 DEG","-5 DEG","")&amp;".ies", O300&amp;IF(W300="5 DEG","-5 DEG","")&amp;".ies")</f>
        <v>RGBW-Flood-red.ies</v>
      </c>
      <c r="Q300" t="s">
        <v>297</v>
      </c>
      <c r="R300">
        <f t="shared" si="108"/>
        <v>12</v>
      </c>
      <c r="S300" s="7" t="str">
        <f t="shared" si="103"/>
        <v>46</v>
      </c>
      <c r="T300">
        <v>57</v>
      </c>
      <c r="U300">
        <f t="shared" si="101"/>
        <v>684</v>
      </c>
      <c r="V300" t="str">
        <f>IF(ISTEXT(LOOKUP(,-SEARCH(" "&amp;Switches!$K$2:'Switches'!$K$60&amp;" "," "&amp;D300&amp;" "),Switches!$K$2:'Switches'!$K$60)), LOOKUP(,-SEARCH(" "&amp;Switches!$K$2:'Switches'!$K$60&amp;" "," "&amp;D300&amp;" "),Switches!$K$2:'Switches'!$K$60),"")</f>
        <v>DMX-RDM</v>
      </c>
      <c r="W300" t="str">
        <f>IFERROR(LOOKUP(,-SEARCH(" "&amp;Switches!$L$2:'Switches'!$L$1000&amp;" "," "&amp;F300&amp;" "),Switches!$L$2:'Switches'!$L$1000),"")</f>
        <v/>
      </c>
      <c r="X300" t="str">
        <f>IFERROR(LOOKUP(,-SEARCH(" "&amp;Switches!$M$2:'Switches'!$M$1000&amp;" "," "&amp;M300&amp;" "),Switches!$M$2:'Switches'!$M$1000),"")</f>
        <v>RGBW</v>
      </c>
      <c r="Y300" t="str">
        <f>IFERROR(LOOKUP(,-SEARCH(" "&amp;Switches!$N$2:'Switches'!$N$1000&amp;" "," "&amp;D300&amp;" "),Switches!$N$2:'Switches'!$N$1000),"")</f>
        <v/>
      </c>
      <c r="Z300">
        <v>9.5000000000000001E-2</v>
      </c>
      <c r="AA300">
        <f t="shared" ref="AA300:AA334" si="115">N300/1000</f>
        <v>1.3080000000000001</v>
      </c>
      <c r="AB300">
        <v>7.0000000000000007E-2</v>
      </c>
      <c r="AC300">
        <v>2</v>
      </c>
      <c r="AD300">
        <v>2</v>
      </c>
      <c r="AE300">
        <v>0</v>
      </c>
    </row>
    <row r="301" spans="1:31" x14ac:dyDescent="0.25">
      <c r="A301" s="1" t="s">
        <v>611</v>
      </c>
      <c r="B301" s="1" t="s">
        <v>691</v>
      </c>
      <c r="C301" t="str">
        <f t="shared" si="110"/>
        <v>1308 46W Medium DMX-RDM 5 DEG</v>
      </c>
      <c r="D301" t="str">
        <f t="shared" si="111"/>
        <v>46W Medium DMX-RDM 5 DEG</v>
      </c>
      <c r="E301" t="str">
        <f t="shared" si="112"/>
        <v>46W DMX-RDM 5 DEG</v>
      </c>
      <c r="F301" t="str">
        <f t="shared" si="109"/>
        <v>46W 5 DEG</v>
      </c>
      <c r="G301" t="str">
        <f t="shared" si="105"/>
        <v>46W 5 DEG</v>
      </c>
      <c r="H301" t="str">
        <f t="shared" si="106"/>
        <v>46W</v>
      </c>
      <c r="I301" t="str">
        <f t="shared" si="107"/>
        <v>46Вт</v>
      </c>
      <c r="J301" t="str">
        <f t="shared" si="102"/>
        <v>46</v>
      </c>
      <c r="K301" t="str">
        <f t="shared" si="104"/>
        <v>46</v>
      </c>
      <c r="L301" t="str">
        <f t="shared" si="113"/>
        <v>P866787</v>
      </c>
      <c r="M301" t="str">
        <f>LOOKUP(,-SEARCH(" "&amp;Switches!$A$2:'Switches'!$A$1000&amp;" "," "&amp;TRIM(B301)&amp;" "),Switches!$A$2:'Switches'!$A$1000)</f>
        <v>Osio Line RGBW</v>
      </c>
      <c r="N301">
        <f>IFERROR(LOOKUP(,-SEARCH(" "&amp;Switches!$B$2:'Switches'!$B$1000&amp;" "," "&amp;C301&amp;" "),Switches!$B$2:'Switches'!$B$1000), "")</f>
        <v>1308</v>
      </c>
      <c r="O301" t="str">
        <f>LOOKUP(,-SEARCH(" "&amp;Switches!$C$2:'Switches'!$C$1000&amp;" "," "&amp;TRIM(B301)&amp;" "),Switches!$C$2:'Switches'!$C$1000)</f>
        <v>Medium</v>
      </c>
      <c r="P301" t="str">
        <f t="shared" si="114"/>
        <v>RGBW-Medium-red-5 DEG.ies</v>
      </c>
      <c r="Q301" t="s">
        <v>297</v>
      </c>
      <c r="R301">
        <f t="shared" si="108"/>
        <v>12</v>
      </c>
      <c r="S301" s="7" t="str">
        <f t="shared" si="103"/>
        <v>46</v>
      </c>
      <c r="T301">
        <v>57</v>
      </c>
      <c r="U301">
        <f t="shared" si="101"/>
        <v>684</v>
      </c>
      <c r="V301" t="str">
        <f>IF(ISTEXT(LOOKUP(,-SEARCH(" "&amp;Switches!$K$2:'Switches'!$K$60&amp;" "," "&amp;D301&amp;" "),Switches!$K$2:'Switches'!$K$60)), LOOKUP(,-SEARCH(" "&amp;Switches!$K$2:'Switches'!$K$60&amp;" "," "&amp;D301&amp;" "),Switches!$K$2:'Switches'!$K$60),"")</f>
        <v>DMX-RDM</v>
      </c>
      <c r="W301" t="str">
        <f>IFERROR(LOOKUP(,-SEARCH(" "&amp;Switches!$L$2:'Switches'!$L$1000&amp;" "," "&amp;F301&amp;" "),Switches!$L$2:'Switches'!$L$1000),"")</f>
        <v>5 DEG</v>
      </c>
      <c r="X301" t="str">
        <f>IFERROR(LOOKUP(,-SEARCH(" "&amp;Switches!$M$2:'Switches'!$M$1000&amp;" "," "&amp;M301&amp;" "),Switches!$M$2:'Switches'!$M$1000),"")</f>
        <v>RGBW</v>
      </c>
      <c r="Y301" t="str">
        <f>IFERROR(LOOKUP(,-SEARCH(" "&amp;Switches!$N$2:'Switches'!$N$1000&amp;" "," "&amp;D301&amp;" "),Switches!$N$2:'Switches'!$N$1000),"")</f>
        <v/>
      </c>
      <c r="Z301">
        <v>9.5000000000000001E-2</v>
      </c>
      <c r="AA301">
        <f t="shared" si="115"/>
        <v>1.3080000000000001</v>
      </c>
      <c r="AB301">
        <v>7.0000000000000007E-2</v>
      </c>
      <c r="AC301">
        <v>2</v>
      </c>
      <c r="AD301">
        <v>2</v>
      </c>
      <c r="AE301">
        <v>0</v>
      </c>
    </row>
    <row r="302" spans="1:31" x14ac:dyDescent="0.25">
      <c r="A302" s="1" t="s">
        <v>609</v>
      </c>
      <c r="B302" s="1" t="s">
        <v>610</v>
      </c>
      <c r="C302" t="str">
        <f t="shared" si="110"/>
        <v>1308 46W Medium DMX-RDM</v>
      </c>
      <c r="D302" t="str">
        <f t="shared" si="111"/>
        <v>46W Medium DMX-RDM</v>
      </c>
      <c r="E302" t="str">
        <f t="shared" si="112"/>
        <v>46W DMX-RDM</v>
      </c>
      <c r="F302" t="str">
        <f t="shared" si="109"/>
        <v>46W</v>
      </c>
      <c r="G302" t="str">
        <f t="shared" si="105"/>
        <v>46W</v>
      </c>
      <c r="H302" t="str">
        <f t="shared" si="106"/>
        <v>46W</v>
      </c>
      <c r="I302" t="str">
        <f t="shared" si="107"/>
        <v>46Вт</v>
      </c>
      <c r="J302" t="str">
        <f t="shared" si="102"/>
        <v>46</v>
      </c>
      <c r="K302" t="str">
        <f t="shared" si="104"/>
        <v>46</v>
      </c>
      <c r="L302" t="str">
        <f t="shared" si="113"/>
        <v>P866787</v>
      </c>
      <c r="M302" t="str">
        <f>LOOKUP(,-SEARCH(" "&amp;Switches!$A$2:'Switches'!$A$1000&amp;" "," "&amp;TRIM(B302)&amp;" "),Switches!$A$2:'Switches'!$A$1000)</f>
        <v>Osio Line RGBW</v>
      </c>
      <c r="N302">
        <f>IFERROR(LOOKUP(,-SEARCH(" "&amp;Switches!$B$2:'Switches'!$B$1000&amp;" "," "&amp;C302&amp;" "),Switches!$B$2:'Switches'!$B$1000), "")</f>
        <v>1308</v>
      </c>
      <c r="O302" t="str">
        <f>LOOKUP(,-SEARCH(" "&amp;Switches!$C$2:'Switches'!$C$1000&amp;" "," "&amp;TRIM(B302)&amp;" "),Switches!$C$2:'Switches'!$C$1000)</f>
        <v>Medium</v>
      </c>
      <c r="P302" t="str">
        <f t="shared" si="114"/>
        <v>RGBW-Medium-red.ies</v>
      </c>
      <c r="Q302" t="s">
        <v>297</v>
      </c>
      <c r="R302">
        <f t="shared" si="108"/>
        <v>12</v>
      </c>
      <c r="S302" s="7" t="str">
        <f t="shared" si="103"/>
        <v>46</v>
      </c>
      <c r="T302">
        <v>57</v>
      </c>
      <c r="U302">
        <f t="shared" si="101"/>
        <v>684</v>
      </c>
      <c r="V302" t="str">
        <f>IF(ISTEXT(LOOKUP(,-SEARCH(" "&amp;Switches!$K$2:'Switches'!$K$60&amp;" "," "&amp;D302&amp;" "),Switches!$K$2:'Switches'!$K$60)), LOOKUP(,-SEARCH(" "&amp;Switches!$K$2:'Switches'!$K$60&amp;" "," "&amp;D302&amp;" "),Switches!$K$2:'Switches'!$K$60),"")</f>
        <v>DMX-RDM</v>
      </c>
      <c r="W302" t="str">
        <f>IFERROR(LOOKUP(,-SEARCH(" "&amp;Switches!$L$2:'Switches'!$L$1000&amp;" "," "&amp;F302&amp;" "),Switches!$L$2:'Switches'!$L$1000),"")</f>
        <v/>
      </c>
      <c r="X302" t="str">
        <f>IFERROR(LOOKUP(,-SEARCH(" "&amp;Switches!$M$2:'Switches'!$M$1000&amp;" "," "&amp;M302&amp;" "),Switches!$M$2:'Switches'!$M$1000),"")</f>
        <v>RGBW</v>
      </c>
      <c r="Y302" t="str">
        <f>IFERROR(LOOKUP(,-SEARCH(" "&amp;Switches!$N$2:'Switches'!$N$1000&amp;" "," "&amp;D302&amp;" "),Switches!$N$2:'Switches'!$N$1000),"")</f>
        <v/>
      </c>
      <c r="Z302">
        <v>9.5000000000000001E-2</v>
      </c>
      <c r="AA302">
        <f t="shared" si="115"/>
        <v>1.3080000000000001</v>
      </c>
      <c r="AB302">
        <v>7.0000000000000007E-2</v>
      </c>
      <c r="AC302">
        <v>2</v>
      </c>
      <c r="AD302">
        <v>2</v>
      </c>
      <c r="AE302">
        <v>0</v>
      </c>
    </row>
    <row r="303" spans="1:31" x14ac:dyDescent="0.25">
      <c r="A303" s="1" t="s">
        <v>608</v>
      </c>
      <c r="B303" s="1" t="s">
        <v>692</v>
      </c>
      <c r="C303" t="str">
        <f t="shared" si="110"/>
        <v>1308 46W Spot DMX-RDM 5 DEG</v>
      </c>
      <c r="D303" t="str">
        <f t="shared" si="111"/>
        <v>46W Spot DMX-RDM 5 DEG</v>
      </c>
      <c r="E303" t="str">
        <f t="shared" si="112"/>
        <v>46W DMX-RDM 5 DEG</v>
      </c>
      <c r="F303" t="str">
        <f t="shared" si="109"/>
        <v>46W 5 DEG</v>
      </c>
      <c r="G303" t="str">
        <f t="shared" si="105"/>
        <v>46W 5 DEG</v>
      </c>
      <c r="H303" t="str">
        <f t="shared" si="106"/>
        <v>46W</v>
      </c>
      <c r="I303" t="str">
        <f t="shared" si="107"/>
        <v>46Вт</v>
      </c>
      <c r="J303" t="str">
        <f t="shared" si="102"/>
        <v>46</v>
      </c>
      <c r="K303" t="str">
        <f t="shared" si="104"/>
        <v>46</v>
      </c>
      <c r="L303" t="str">
        <f t="shared" si="113"/>
        <v>P866786</v>
      </c>
      <c r="M303" t="str">
        <f>LOOKUP(,-SEARCH(" "&amp;Switches!$A$2:'Switches'!$A$1000&amp;" "," "&amp;TRIM(B303)&amp;" "),Switches!$A$2:'Switches'!$A$1000)</f>
        <v>Osio Line RGBW</v>
      </c>
      <c r="N303">
        <f>IFERROR(LOOKUP(,-SEARCH(" "&amp;Switches!$B$2:'Switches'!$B$1000&amp;" "," "&amp;C303&amp;" "),Switches!$B$2:'Switches'!$B$1000), "")</f>
        <v>1308</v>
      </c>
      <c r="O303" t="str">
        <f>LOOKUP(,-SEARCH(" "&amp;Switches!$C$2:'Switches'!$C$1000&amp;" "," "&amp;TRIM(B303)&amp;" "),Switches!$C$2:'Switches'!$C$1000)</f>
        <v>Spot</v>
      </c>
      <c r="P303" t="str">
        <f t="shared" si="114"/>
        <v>RGBW-Spot-red-5 DEG.ies</v>
      </c>
      <c r="Q303" t="s">
        <v>297</v>
      </c>
      <c r="R303">
        <f t="shared" si="108"/>
        <v>12</v>
      </c>
      <c r="S303" s="7" t="str">
        <f t="shared" si="103"/>
        <v>46</v>
      </c>
      <c r="T303">
        <v>57</v>
      </c>
      <c r="U303">
        <f t="shared" si="101"/>
        <v>684</v>
      </c>
      <c r="V303" t="str">
        <f>IF(ISTEXT(LOOKUP(,-SEARCH(" "&amp;Switches!$K$2:'Switches'!$K$60&amp;" "," "&amp;D303&amp;" "),Switches!$K$2:'Switches'!$K$60)), LOOKUP(,-SEARCH(" "&amp;Switches!$K$2:'Switches'!$K$60&amp;" "," "&amp;D303&amp;" "),Switches!$K$2:'Switches'!$K$60),"")</f>
        <v>DMX-RDM</v>
      </c>
      <c r="W303" t="str">
        <f>IFERROR(LOOKUP(,-SEARCH(" "&amp;Switches!$L$2:'Switches'!$L$1000&amp;" "," "&amp;F303&amp;" "),Switches!$L$2:'Switches'!$L$1000),"")</f>
        <v>5 DEG</v>
      </c>
      <c r="X303" t="str">
        <f>IFERROR(LOOKUP(,-SEARCH(" "&amp;Switches!$M$2:'Switches'!$M$1000&amp;" "," "&amp;M303&amp;" "),Switches!$M$2:'Switches'!$M$1000),"")</f>
        <v>RGBW</v>
      </c>
      <c r="Y303" t="str">
        <f>IFERROR(LOOKUP(,-SEARCH(" "&amp;Switches!$N$2:'Switches'!$N$1000&amp;" "," "&amp;D303&amp;" "),Switches!$N$2:'Switches'!$N$1000),"")</f>
        <v/>
      </c>
      <c r="Z303">
        <v>9.5000000000000001E-2</v>
      </c>
      <c r="AA303">
        <f t="shared" si="115"/>
        <v>1.3080000000000001</v>
      </c>
      <c r="AB303">
        <v>7.0000000000000007E-2</v>
      </c>
      <c r="AC303">
        <v>2</v>
      </c>
      <c r="AD303">
        <v>2</v>
      </c>
      <c r="AE303">
        <v>0</v>
      </c>
    </row>
    <row r="304" spans="1:31" x14ac:dyDescent="0.25">
      <c r="A304" s="1" t="s">
        <v>606</v>
      </c>
      <c r="B304" s="1" t="s">
        <v>607</v>
      </c>
      <c r="C304" t="str">
        <f t="shared" si="110"/>
        <v>1308 46W Spot DMX-RDM</v>
      </c>
      <c r="D304" t="str">
        <f t="shared" si="111"/>
        <v>46W Spot DMX-RDM</v>
      </c>
      <c r="E304" t="str">
        <f t="shared" si="112"/>
        <v>46W DMX-RDM</v>
      </c>
      <c r="F304" t="str">
        <f t="shared" si="109"/>
        <v>46W</v>
      </c>
      <c r="G304" t="str">
        <f t="shared" si="105"/>
        <v>46W</v>
      </c>
      <c r="H304" t="str">
        <f t="shared" si="106"/>
        <v>46W</v>
      </c>
      <c r="I304" t="str">
        <f t="shared" si="107"/>
        <v>46Вт</v>
      </c>
      <c r="J304" t="str">
        <f t="shared" si="102"/>
        <v>46</v>
      </c>
      <c r="K304" t="str">
        <f t="shared" si="104"/>
        <v>46</v>
      </c>
      <c r="L304" t="str">
        <f t="shared" si="113"/>
        <v>P866786</v>
      </c>
      <c r="M304" t="str">
        <f>LOOKUP(,-SEARCH(" "&amp;Switches!$A$2:'Switches'!$A$1000&amp;" "," "&amp;TRIM(B304)&amp;" "),Switches!$A$2:'Switches'!$A$1000)</f>
        <v>Osio Line RGBW</v>
      </c>
      <c r="N304">
        <f>IFERROR(LOOKUP(,-SEARCH(" "&amp;Switches!$B$2:'Switches'!$B$1000&amp;" "," "&amp;C304&amp;" "),Switches!$B$2:'Switches'!$B$1000), "")</f>
        <v>1308</v>
      </c>
      <c r="O304" t="str">
        <f>LOOKUP(,-SEARCH(" "&amp;Switches!$C$2:'Switches'!$C$1000&amp;" "," "&amp;TRIM(B304)&amp;" "),Switches!$C$2:'Switches'!$C$1000)</f>
        <v>Spot</v>
      </c>
      <c r="P304" t="str">
        <f t="shared" si="114"/>
        <v>RGBW-Spot-red.ies</v>
      </c>
      <c r="Q304" t="s">
        <v>297</v>
      </c>
      <c r="R304">
        <f t="shared" si="108"/>
        <v>12</v>
      </c>
      <c r="S304" s="7" t="str">
        <f t="shared" si="103"/>
        <v>46</v>
      </c>
      <c r="T304">
        <v>57</v>
      </c>
      <c r="U304">
        <f t="shared" ref="U304:U334" si="116">R304*T304</f>
        <v>684</v>
      </c>
      <c r="V304" t="str">
        <f>IF(ISTEXT(LOOKUP(,-SEARCH(" "&amp;Switches!$K$2:'Switches'!$K$60&amp;" "," "&amp;D304&amp;" "),Switches!$K$2:'Switches'!$K$60)), LOOKUP(,-SEARCH(" "&amp;Switches!$K$2:'Switches'!$K$60&amp;" "," "&amp;D304&amp;" "),Switches!$K$2:'Switches'!$K$60),"")</f>
        <v>DMX-RDM</v>
      </c>
      <c r="W304" t="str">
        <f>IFERROR(LOOKUP(,-SEARCH(" "&amp;Switches!$L$2:'Switches'!$L$1000&amp;" "," "&amp;F304&amp;" "),Switches!$L$2:'Switches'!$L$1000),"")</f>
        <v/>
      </c>
      <c r="X304" t="str">
        <f>IFERROR(LOOKUP(,-SEARCH(" "&amp;Switches!$M$2:'Switches'!$M$1000&amp;" "," "&amp;M304&amp;" "),Switches!$M$2:'Switches'!$M$1000),"")</f>
        <v>RGBW</v>
      </c>
      <c r="Y304" t="str">
        <f>IFERROR(LOOKUP(,-SEARCH(" "&amp;Switches!$N$2:'Switches'!$N$1000&amp;" "," "&amp;D304&amp;" "),Switches!$N$2:'Switches'!$N$1000),"")</f>
        <v/>
      </c>
      <c r="Z304">
        <v>9.5000000000000001E-2</v>
      </c>
      <c r="AA304">
        <f t="shared" si="115"/>
        <v>1.3080000000000001</v>
      </c>
      <c r="AB304">
        <v>7.0000000000000007E-2</v>
      </c>
      <c r="AC304">
        <v>2</v>
      </c>
      <c r="AD304">
        <v>2</v>
      </c>
      <c r="AE304">
        <v>0</v>
      </c>
    </row>
    <row r="305" spans="1:31" x14ac:dyDescent="0.25">
      <c r="A305" s="1" t="s">
        <v>605</v>
      </c>
      <c r="B305" s="1" t="s">
        <v>693</v>
      </c>
      <c r="C305" t="str">
        <f t="shared" si="110"/>
        <v>1008 35W Diffuse DMX-RDM 5 DEG</v>
      </c>
      <c r="D305" t="str">
        <f t="shared" si="111"/>
        <v>35W Diffuse DMX-RDM 5 DEG</v>
      </c>
      <c r="E305" t="str">
        <f t="shared" si="112"/>
        <v>35W DMX-RDM 5 DEG</v>
      </c>
      <c r="F305" t="str">
        <f t="shared" si="109"/>
        <v>35W 5 DEG</v>
      </c>
      <c r="G305" t="str">
        <f t="shared" si="105"/>
        <v>35W 5 DEG</v>
      </c>
      <c r="H305" t="str">
        <f t="shared" si="106"/>
        <v>35W</v>
      </c>
      <c r="I305" t="str">
        <f t="shared" si="107"/>
        <v>35Вт</v>
      </c>
      <c r="J305" t="str">
        <f t="shared" si="102"/>
        <v>35</v>
      </c>
      <c r="K305" t="str">
        <f t="shared" si="104"/>
        <v>35</v>
      </c>
      <c r="L305" t="str">
        <f t="shared" si="113"/>
        <v>P866785</v>
      </c>
      <c r="M305" t="str">
        <f>LOOKUP(,-SEARCH(" "&amp;Switches!$A$2:'Switches'!$A$1000&amp;" "," "&amp;TRIM(B305)&amp;" "),Switches!$A$2:'Switches'!$A$1000)</f>
        <v>Osio Line RGBW</v>
      </c>
      <c r="N305">
        <f>IFERROR(LOOKUP(,-SEARCH(" "&amp;Switches!$B$2:'Switches'!$B$1000&amp;" "," "&amp;C305&amp;" "),Switches!$B$2:'Switches'!$B$1000), "")</f>
        <v>1008</v>
      </c>
      <c r="O305" t="str">
        <f>LOOKUP(,-SEARCH(" "&amp;Switches!$C$2:'Switches'!$C$1000&amp;" "," "&amp;TRIM(B305)&amp;" "),Switches!$C$2:'Switches'!$C$1000)</f>
        <v>Diffuse</v>
      </c>
      <c r="P305" t="str">
        <f t="shared" si="114"/>
        <v>RGBW-Diffuse-red-5 DEG.ies</v>
      </c>
      <c r="Q305" t="s">
        <v>297</v>
      </c>
      <c r="R305">
        <f t="shared" si="108"/>
        <v>9</v>
      </c>
      <c r="S305" s="7" t="str">
        <f t="shared" si="103"/>
        <v>35</v>
      </c>
      <c r="T305">
        <v>57</v>
      </c>
      <c r="U305">
        <f t="shared" si="116"/>
        <v>513</v>
      </c>
      <c r="V305" t="str">
        <f>IF(ISTEXT(LOOKUP(,-SEARCH(" "&amp;Switches!$K$2:'Switches'!$K$60&amp;" "," "&amp;D305&amp;" "),Switches!$K$2:'Switches'!$K$60)), LOOKUP(,-SEARCH(" "&amp;Switches!$K$2:'Switches'!$K$60&amp;" "," "&amp;D305&amp;" "),Switches!$K$2:'Switches'!$K$60),"")</f>
        <v>DMX-RDM</v>
      </c>
      <c r="W305" t="str">
        <f>IFERROR(LOOKUP(,-SEARCH(" "&amp;Switches!$L$2:'Switches'!$L$1000&amp;" "," "&amp;F305&amp;" "),Switches!$L$2:'Switches'!$L$1000),"")</f>
        <v>5 DEG</v>
      </c>
      <c r="X305" t="str">
        <f>IFERROR(LOOKUP(,-SEARCH(" "&amp;Switches!$M$2:'Switches'!$M$1000&amp;" "," "&amp;M305&amp;" "),Switches!$M$2:'Switches'!$M$1000),"")</f>
        <v>RGBW</v>
      </c>
      <c r="Y305" t="str">
        <f>IFERROR(LOOKUP(,-SEARCH(" "&amp;Switches!$N$2:'Switches'!$N$1000&amp;" "," "&amp;D305&amp;" "),Switches!$N$2:'Switches'!$N$1000),"")</f>
        <v/>
      </c>
      <c r="Z305">
        <v>9.5000000000000001E-2</v>
      </c>
      <c r="AA305">
        <f t="shared" si="115"/>
        <v>1.008</v>
      </c>
      <c r="AB305">
        <v>7.0000000000000007E-2</v>
      </c>
      <c r="AC305">
        <v>2</v>
      </c>
      <c r="AD305">
        <v>2</v>
      </c>
      <c r="AE305">
        <v>0</v>
      </c>
    </row>
    <row r="306" spans="1:31" x14ac:dyDescent="0.25">
      <c r="A306" s="1" t="s">
        <v>603</v>
      </c>
      <c r="B306" s="1" t="s">
        <v>604</v>
      </c>
      <c r="C306" t="str">
        <f t="shared" si="110"/>
        <v>1008 35W Diffuse DMX-RDM</v>
      </c>
      <c r="D306" t="str">
        <f t="shared" si="111"/>
        <v>35W Diffuse DMX-RDM</v>
      </c>
      <c r="E306" t="str">
        <f t="shared" si="112"/>
        <v>35W DMX-RDM</v>
      </c>
      <c r="F306" t="str">
        <f t="shared" si="109"/>
        <v>35W</v>
      </c>
      <c r="G306" t="str">
        <f t="shared" si="105"/>
        <v>35W</v>
      </c>
      <c r="H306" t="str">
        <f t="shared" si="106"/>
        <v>35W</v>
      </c>
      <c r="I306" t="str">
        <f t="shared" si="107"/>
        <v>35Вт</v>
      </c>
      <c r="J306" t="str">
        <f t="shared" si="102"/>
        <v>35</v>
      </c>
      <c r="K306" t="str">
        <f t="shared" si="104"/>
        <v>35</v>
      </c>
      <c r="L306" t="str">
        <f t="shared" si="113"/>
        <v>P866785</v>
      </c>
      <c r="M306" t="str">
        <f>LOOKUP(,-SEARCH(" "&amp;Switches!$A$2:'Switches'!$A$1000&amp;" "," "&amp;TRIM(B306)&amp;" "),Switches!$A$2:'Switches'!$A$1000)</f>
        <v>Osio Line RGBW</v>
      </c>
      <c r="N306">
        <f>IFERROR(LOOKUP(,-SEARCH(" "&amp;Switches!$B$2:'Switches'!$B$1000&amp;" "," "&amp;C306&amp;" "),Switches!$B$2:'Switches'!$B$1000), "")</f>
        <v>1008</v>
      </c>
      <c r="O306" t="str">
        <f>LOOKUP(,-SEARCH(" "&amp;Switches!$C$2:'Switches'!$C$1000&amp;" "," "&amp;TRIM(B306)&amp;" "),Switches!$C$2:'Switches'!$C$1000)</f>
        <v>Diffuse</v>
      </c>
      <c r="P306" t="str">
        <f t="shared" si="114"/>
        <v>RGBW-Diffuse-red.ies</v>
      </c>
      <c r="Q306" t="s">
        <v>297</v>
      </c>
      <c r="R306">
        <f t="shared" si="108"/>
        <v>9</v>
      </c>
      <c r="S306" s="7" t="str">
        <f t="shared" si="103"/>
        <v>35</v>
      </c>
      <c r="T306">
        <v>57</v>
      </c>
      <c r="U306">
        <f t="shared" si="116"/>
        <v>513</v>
      </c>
      <c r="V306" t="str">
        <f>IF(ISTEXT(LOOKUP(,-SEARCH(" "&amp;Switches!$K$2:'Switches'!$K$60&amp;" "," "&amp;D306&amp;" "),Switches!$K$2:'Switches'!$K$60)), LOOKUP(,-SEARCH(" "&amp;Switches!$K$2:'Switches'!$K$60&amp;" "," "&amp;D306&amp;" "),Switches!$K$2:'Switches'!$K$60),"")</f>
        <v>DMX-RDM</v>
      </c>
      <c r="W306" t="str">
        <f>IFERROR(LOOKUP(,-SEARCH(" "&amp;Switches!$L$2:'Switches'!$L$1000&amp;" "," "&amp;F306&amp;" "),Switches!$L$2:'Switches'!$L$1000),"")</f>
        <v/>
      </c>
      <c r="X306" t="str">
        <f>IFERROR(LOOKUP(,-SEARCH(" "&amp;Switches!$M$2:'Switches'!$M$1000&amp;" "," "&amp;M306&amp;" "),Switches!$M$2:'Switches'!$M$1000),"")</f>
        <v>RGBW</v>
      </c>
      <c r="Y306" t="str">
        <f>IFERROR(LOOKUP(,-SEARCH(" "&amp;Switches!$N$2:'Switches'!$N$1000&amp;" "," "&amp;D306&amp;" "),Switches!$N$2:'Switches'!$N$1000),"")</f>
        <v/>
      </c>
      <c r="Z306">
        <v>9.5000000000000001E-2</v>
      </c>
      <c r="AA306">
        <f t="shared" si="115"/>
        <v>1.008</v>
      </c>
      <c r="AB306">
        <v>7.0000000000000007E-2</v>
      </c>
      <c r="AC306">
        <v>2</v>
      </c>
      <c r="AD306">
        <v>2</v>
      </c>
      <c r="AE306">
        <v>0</v>
      </c>
    </row>
    <row r="307" spans="1:31" x14ac:dyDescent="0.25">
      <c r="A307" s="1" t="s">
        <v>602</v>
      </c>
      <c r="B307" s="1" t="s">
        <v>694</v>
      </c>
      <c r="C307" t="str">
        <f t="shared" si="110"/>
        <v>1008 35W Elliptical DMX-RDM 5 DEG</v>
      </c>
      <c r="D307" t="str">
        <f t="shared" si="111"/>
        <v>35W Elliptical DMX-RDM 5 DEG</v>
      </c>
      <c r="E307" t="str">
        <f t="shared" si="112"/>
        <v>35W DMX-RDM 5 DEG</v>
      </c>
      <c r="F307" t="str">
        <f t="shared" si="109"/>
        <v>35W 5 DEG</v>
      </c>
      <c r="G307" t="str">
        <f t="shared" si="105"/>
        <v>35W 5 DEG</v>
      </c>
      <c r="H307" t="str">
        <f t="shared" si="106"/>
        <v>35W</v>
      </c>
      <c r="I307" t="str">
        <f t="shared" si="107"/>
        <v>35Вт</v>
      </c>
      <c r="J307" t="str">
        <f t="shared" si="102"/>
        <v>35</v>
      </c>
      <c r="K307" t="str">
        <f t="shared" si="104"/>
        <v>35</v>
      </c>
      <c r="L307" t="str">
        <f t="shared" si="113"/>
        <v>P866784</v>
      </c>
      <c r="M307" t="str">
        <f>LOOKUP(,-SEARCH(" "&amp;Switches!$A$2:'Switches'!$A$1000&amp;" "," "&amp;TRIM(B307)&amp;" "),Switches!$A$2:'Switches'!$A$1000)</f>
        <v>Osio Line RGBW</v>
      </c>
      <c r="N307">
        <f>IFERROR(LOOKUP(,-SEARCH(" "&amp;Switches!$B$2:'Switches'!$B$1000&amp;" "," "&amp;C307&amp;" "),Switches!$B$2:'Switches'!$B$1000), "")</f>
        <v>1008</v>
      </c>
      <c r="O307" t="str">
        <f>LOOKUP(,-SEARCH(" "&amp;Switches!$C$2:'Switches'!$C$1000&amp;" "," "&amp;TRIM(B307)&amp;" "),Switches!$C$2:'Switches'!$C$1000)</f>
        <v>Elliptical</v>
      </c>
      <c r="P307" t="str">
        <f t="shared" si="114"/>
        <v>RGBW-Elliptical-red-5 DEG.ies</v>
      </c>
      <c r="Q307" t="s">
        <v>297</v>
      </c>
      <c r="R307">
        <f t="shared" si="108"/>
        <v>9</v>
      </c>
      <c r="S307" s="7" t="str">
        <f t="shared" si="103"/>
        <v>35</v>
      </c>
      <c r="T307">
        <v>57</v>
      </c>
      <c r="U307">
        <f t="shared" si="116"/>
        <v>513</v>
      </c>
      <c r="V307" t="str">
        <f>IF(ISTEXT(LOOKUP(,-SEARCH(" "&amp;Switches!$K$2:'Switches'!$K$60&amp;" "," "&amp;D307&amp;" "),Switches!$K$2:'Switches'!$K$60)), LOOKUP(,-SEARCH(" "&amp;Switches!$K$2:'Switches'!$K$60&amp;" "," "&amp;D307&amp;" "),Switches!$K$2:'Switches'!$K$60),"")</f>
        <v>DMX-RDM</v>
      </c>
      <c r="W307" t="str">
        <f>IFERROR(LOOKUP(,-SEARCH(" "&amp;Switches!$L$2:'Switches'!$L$1000&amp;" "," "&amp;F307&amp;" "),Switches!$L$2:'Switches'!$L$1000),"")</f>
        <v>5 DEG</v>
      </c>
      <c r="X307" t="str">
        <f>IFERROR(LOOKUP(,-SEARCH(" "&amp;Switches!$M$2:'Switches'!$M$1000&amp;" "," "&amp;M307&amp;" "),Switches!$M$2:'Switches'!$M$1000),"")</f>
        <v>RGBW</v>
      </c>
      <c r="Y307" t="str">
        <f>IFERROR(LOOKUP(,-SEARCH(" "&amp;Switches!$N$2:'Switches'!$N$1000&amp;" "," "&amp;D307&amp;" "),Switches!$N$2:'Switches'!$N$1000),"")</f>
        <v/>
      </c>
      <c r="Z307">
        <v>9.5000000000000001E-2</v>
      </c>
      <c r="AA307">
        <f t="shared" si="115"/>
        <v>1.008</v>
      </c>
      <c r="AB307">
        <v>7.0000000000000007E-2</v>
      </c>
      <c r="AC307">
        <v>2</v>
      </c>
      <c r="AD307">
        <v>2</v>
      </c>
      <c r="AE307">
        <v>0</v>
      </c>
    </row>
    <row r="308" spans="1:31" x14ac:dyDescent="0.25">
      <c r="A308" s="1" t="s">
        <v>600</v>
      </c>
      <c r="B308" s="1" t="s">
        <v>601</v>
      </c>
      <c r="C308" t="str">
        <f t="shared" si="110"/>
        <v>1008 35W Elliptical DMX-RDM</v>
      </c>
      <c r="D308" t="str">
        <f t="shared" si="111"/>
        <v>35W Elliptical DMX-RDM</v>
      </c>
      <c r="E308" t="str">
        <f t="shared" si="112"/>
        <v>35W DMX-RDM</v>
      </c>
      <c r="F308" t="str">
        <f t="shared" si="109"/>
        <v>35W</v>
      </c>
      <c r="G308" t="str">
        <f t="shared" si="105"/>
        <v>35W</v>
      </c>
      <c r="H308" t="str">
        <f t="shared" si="106"/>
        <v>35W</v>
      </c>
      <c r="I308" t="str">
        <f t="shared" si="107"/>
        <v>35Вт</v>
      </c>
      <c r="J308" t="str">
        <f t="shared" si="102"/>
        <v>35</v>
      </c>
      <c r="K308" t="str">
        <f t="shared" si="104"/>
        <v>35</v>
      </c>
      <c r="L308" t="str">
        <f t="shared" si="113"/>
        <v>P866784</v>
      </c>
      <c r="M308" t="str">
        <f>LOOKUP(,-SEARCH(" "&amp;Switches!$A$2:'Switches'!$A$1000&amp;" "," "&amp;TRIM(B308)&amp;" "),Switches!$A$2:'Switches'!$A$1000)</f>
        <v>Osio Line RGBW</v>
      </c>
      <c r="N308">
        <f>IFERROR(LOOKUP(,-SEARCH(" "&amp;Switches!$B$2:'Switches'!$B$1000&amp;" "," "&amp;C308&amp;" "),Switches!$B$2:'Switches'!$B$1000), "")</f>
        <v>1008</v>
      </c>
      <c r="O308" t="str">
        <f>LOOKUP(,-SEARCH(" "&amp;Switches!$C$2:'Switches'!$C$1000&amp;" "," "&amp;TRIM(B308)&amp;" "),Switches!$C$2:'Switches'!$C$1000)</f>
        <v>Elliptical</v>
      </c>
      <c r="P308" t="str">
        <f t="shared" si="114"/>
        <v>RGBW-Elliptical-red.ies</v>
      </c>
      <c r="Q308" t="s">
        <v>297</v>
      </c>
      <c r="R308">
        <f t="shared" si="108"/>
        <v>9</v>
      </c>
      <c r="S308" s="7" t="str">
        <f t="shared" si="103"/>
        <v>35</v>
      </c>
      <c r="T308">
        <v>57</v>
      </c>
      <c r="U308">
        <f t="shared" si="116"/>
        <v>513</v>
      </c>
      <c r="V308" t="str">
        <f>IF(ISTEXT(LOOKUP(,-SEARCH(" "&amp;Switches!$K$2:'Switches'!$K$60&amp;" "," "&amp;D308&amp;" "),Switches!$K$2:'Switches'!$K$60)), LOOKUP(,-SEARCH(" "&amp;Switches!$K$2:'Switches'!$K$60&amp;" "," "&amp;D308&amp;" "),Switches!$K$2:'Switches'!$K$60),"")</f>
        <v>DMX-RDM</v>
      </c>
      <c r="W308" t="str">
        <f>IFERROR(LOOKUP(,-SEARCH(" "&amp;Switches!$L$2:'Switches'!$L$1000&amp;" "," "&amp;F308&amp;" "),Switches!$L$2:'Switches'!$L$1000),"")</f>
        <v/>
      </c>
      <c r="X308" t="str">
        <f>IFERROR(LOOKUP(,-SEARCH(" "&amp;Switches!$M$2:'Switches'!$M$1000&amp;" "," "&amp;M308&amp;" "),Switches!$M$2:'Switches'!$M$1000),"")</f>
        <v>RGBW</v>
      </c>
      <c r="Y308" t="str">
        <f>IFERROR(LOOKUP(,-SEARCH(" "&amp;Switches!$N$2:'Switches'!$N$1000&amp;" "," "&amp;D308&amp;" "),Switches!$N$2:'Switches'!$N$1000),"")</f>
        <v/>
      </c>
      <c r="Z308">
        <v>9.5000000000000001E-2</v>
      </c>
      <c r="AA308">
        <f t="shared" si="115"/>
        <v>1.008</v>
      </c>
      <c r="AB308">
        <v>7.0000000000000007E-2</v>
      </c>
      <c r="AC308">
        <v>2</v>
      </c>
      <c r="AD308">
        <v>2</v>
      </c>
      <c r="AE308">
        <v>0</v>
      </c>
    </row>
    <row r="309" spans="1:31" x14ac:dyDescent="0.25">
      <c r="A309" s="1" t="s">
        <v>599</v>
      </c>
      <c r="B309" s="1" t="s">
        <v>695</v>
      </c>
      <c r="C309" t="str">
        <f t="shared" si="110"/>
        <v>1008 35W Flood DMX-RDM 5 DEG</v>
      </c>
      <c r="D309" t="str">
        <f t="shared" si="111"/>
        <v>35W Flood DMX-RDM 5 DEG</v>
      </c>
      <c r="E309" t="str">
        <f t="shared" si="112"/>
        <v>35W DMX-RDM 5 DEG</v>
      </c>
      <c r="F309" t="str">
        <f t="shared" si="109"/>
        <v>35W 5 DEG</v>
      </c>
      <c r="G309" t="str">
        <f t="shared" si="105"/>
        <v>35W 5 DEG</v>
      </c>
      <c r="H309" t="str">
        <f t="shared" si="106"/>
        <v>35W</v>
      </c>
      <c r="I309" t="str">
        <f t="shared" si="107"/>
        <v>35Вт</v>
      </c>
      <c r="J309" t="str">
        <f t="shared" ref="J309:J334" si="117">IFERROR(REPLACE(I309,SEARCH("Вт",I309),2,""), I309)</f>
        <v>35</v>
      </c>
      <c r="K309" t="str">
        <f t="shared" si="104"/>
        <v>35</v>
      </c>
      <c r="L309" t="str">
        <f t="shared" si="113"/>
        <v>P866783</v>
      </c>
      <c r="M309" t="str">
        <f>LOOKUP(,-SEARCH(" "&amp;Switches!$A$2:'Switches'!$A$1000&amp;" "," "&amp;TRIM(B309)&amp;" "),Switches!$A$2:'Switches'!$A$1000)</f>
        <v>Osio Line RGBW</v>
      </c>
      <c r="N309">
        <f>IFERROR(LOOKUP(,-SEARCH(" "&amp;Switches!$B$2:'Switches'!$B$1000&amp;" "," "&amp;C309&amp;" "),Switches!$B$2:'Switches'!$B$1000), "")</f>
        <v>1008</v>
      </c>
      <c r="O309" t="str">
        <f>LOOKUP(,-SEARCH(" "&amp;Switches!$C$2:'Switches'!$C$1000&amp;" "," "&amp;TRIM(B309)&amp;" "),Switches!$C$2:'Switches'!$C$1000)</f>
        <v>Flood</v>
      </c>
      <c r="P309" t="str">
        <f t="shared" si="114"/>
        <v>RGBW-Flood-red-5 DEG.ies</v>
      </c>
      <c r="Q309" t="s">
        <v>297</v>
      </c>
      <c r="R309">
        <f t="shared" si="108"/>
        <v>9</v>
      </c>
      <c r="S309" s="7" t="str">
        <f t="shared" ref="S309:S334" si="118">K309</f>
        <v>35</v>
      </c>
      <c r="T309">
        <v>57</v>
      </c>
      <c r="U309">
        <f t="shared" si="116"/>
        <v>513</v>
      </c>
      <c r="V309" t="str">
        <f>IF(ISTEXT(LOOKUP(,-SEARCH(" "&amp;Switches!$K$2:'Switches'!$K$60&amp;" "," "&amp;D309&amp;" "),Switches!$K$2:'Switches'!$K$60)), LOOKUP(,-SEARCH(" "&amp;Switches!$K$2:'Switches'!$K$60&amp;" "," "&amp;D309&amp;" "),Switches!$K$2:'Switches'!$K$60),"")</f>
        <v>DMX-RDM</v>
      </c>
      <c r="W309" t="str">
        <f>IFERROR(LOOKUP(,-SEARCH(" "&amp;Switches!$L$2:'Switches'!$L$1000&amp;" "," "&amp;F309&amp;" "),Switches!$L$2:'Switches'!$L$1000),"")</f>
        <v>5 DEG</v>
      </c>
      <c r="X309" t="str">
        <f>IFERROR(LOOKUP(,-SEARCH(" "&amp;Switches!$M$2:'Switches'!$M$1000&amp;" "," "&amp;M309&amp;" "),Switches!$M$2:'Switches'!$M$1000),"")</f>
        <v>RGBW</v>
      </c>
      <c r="Y309" t="str">
        <f>IFERROR(LOOKUP(,-SEARCH(" "&amp;Switches!$N$2:'Switches'!$N$1000&amp;" "," "&amp;D309&amp;" "),Switches!$N$2:'Switches'!$N$1000),"")</f>
        <v/>
      </c>
      <c r="Z309">
        <v>9.5000000000000001E-2</v>
      </c>
      <c r="AA309">
        <f t="shared" si="115"/>
        <v>1.008</v>
      </c>
      <c r="AB309">
        <v>7.0000000000000007E-2</v>
      </c>
      <c r="AC309">
        <v>2</v>
      </c>
      <c r="AD309">
        <v>2</v>
      </c>
      <c r="AE309">
        <v>0</v>
      </c>
    </row>
    <row r="310" spans="1:31" x14ac:dyDescent="0.25">
      <c r="A310" s="1" t="s">
        <v>597</v>
      </c>
      <c r="B310" s="1" t="s">
        <v>598</v>
      </c>
      <c r="C310" t="str">
        <f t="shared" si="110"/>
        <v>1008 35W Flood DMX-RDM</v>
      </c>
      <c r="D310" t="str">
        <f t="shared" si="111"/>
        <v>35W Flood DMX-RDM</v>
      </c>
      <c r="E310" t="str">
        <f t="shared" si="112"/>
        <v>35W DMX-RDM</v>
      </c>
      <c r="F310" t="str">
        <f t="shared" si="109"/>
        <v>35W</v>
      </c>
      <c r="G310" t="str">
        <f t="shared" si="105"/>
        <v>35W</v>
      </c>
      <c r="H310" t="str">
        <f t="shared" si="106"/>
        <v>35W</v>
      </c>
      <c r="I310" t="str">
        <f t="shared" si="107"/>
        <v>35Вт</v>
      </c>
      <c r="J310" t="str">
        <f t="shared" si="117"/>
        <v>35</v>
      </c>
      <c r="K310" t="str">
        <f t="shared" si="104"/>
        <v>35</v>
      </c>
      <c r="L310" t="str">
        <f t="shared" si="113"/>
        <v>P866783</v>
      </c>
      <c r="M310" t="str">
        <f>LOOKUP(,-SEARCH(" "&amp;Switches!$A$2:'Switches'!$A$1000&amp;" "," "&amp;TRIM(B310)&amp;" "),Switches!$A$2:'Switches'!$A$1000)</f>
        <v>Osio Line RGBW</v>
      </c>
      <c r="N310">
        <f>IFERROR(LOOKUP(,-SEARCH(" "&amp;Switches!$B$2:'Switches'!$B$1000&amp;" "," "&amp;C310&amp;" "),Switches!$B$2:'Switches'!$B$1000), "")</f>
        <v>1008</v>
      </c>
      <c r="O310" t="str">
        <f>LOOKUP(,-SEARCH(" "&amp;Switches!$C$2:'Switches'!$C$1000&amp;" "," "&amp;TRIM(B310)&amp;" "),Switches!$C$2:'Switches'!$C$1000)</f>
        <v>Flood</v>
      </c>
      <c r="P310" t="str">
        <f t="shared" si="114"/>
        <v>RGBW-Flood-red.ies</v>
      </c>
      <c r="Q310" t="s">
        <v>297</v>
      </c>
      <c r="R310">
        <f t="shared" si="108"/>
        <v>9</v>
      </c>
      <c r="S310" s="7" t="str">
        <f t="shared" si="118"/>
        <v>35</v>
      </c>
      <c r="T310">
        <v>57</v>
      </c>
      <c r="U310">
        <f t="shared" si="116"/>
        <v>513</v>
      </c>
      <c r="V310" t="str">
        <f>IF(ISTEXT(LOOKUP(,-SEARCH(" "&amp;Switches!$K$2:'Switches'!$K$60&amp;" "," "&amp;D310&amp;" "),Switches!$K$2:'Switches'!$K$60)), LOOKUP(,-SEARCH(" "&amp;Switches!$K$2:'Switches'!$K$60&amp;" "," "&amp;D310&amp;" "),Switches!$K$2:'Switches'!$K$60),"")</f>
        <v>DMX-RDM</v>
      </c>
      <c r="W310" t="str">
        <f>IFERROR(LOOKUP(,-SEARCH(" "&amp;Switches!$L$2:'Switches'!$L$1000&amp;" "," "&amp;F310&amp;" "),Switches!$L$2:'Switches'!$L$1000),"")</f>
        <v/>
      </c>
      <c r="X310" t="str">
        <f>IFERROR(LOOKUP(,-SEARCH(" "&amp;Switches!$M$2:'Switches'!$M$1000&amp;" "," "&amp;M310&amp;" "),Switches!$M$2:'Switches'!$M$1000),"")</f>
        <v>RGBW</v>
      </c>
      <c r="Y310" t="str">
        <f>IFERROR(LOOKUP(,-SEARCH(" "&amp;Switches!$N$2:'Switches'!$N$1000&amp;" "," "&amp;D310&amp;" "),Switches!$N$2:'Switches'!$N$1000),"")</f>
        <v/>
      </c>
      <c r="Z310">
        <v>9.5000000000000001E-2</v>
      </c>
      <c r="AA310">
        <f t="shared" si="115"/>
        <v>1.008</v>
      </c>
      <c r="AB310">
        <v>7.0000000000000007E-2</v>
      </c>
      <c r="AC310">
        <v>2</v>
      </c>
      <c r="AD310">
        <v>2</v>
      </c>
      <c r="AE310">
        <v>0</v>
      </c>
    </row>
    <row r="311" spans="1:31" x14ac:dyDescent="0.25">
      <c r="A311" s="1" t="s">
        <v>596</v>
      </c>
      <c r="B311" s="1" t="s">
        <v>696</v>
      </c>
      <c r="C311" t="str">
        <f t="shared" si="110"/>
        <v>1008 35W Medium DMX-RDM 5 DEG</v>
      </c>
      <c r="D311" t="str">
        <f t="shared" si="111"/>
        <v>35W Medium DMX-RDM 5 DEG</v>
      </c>
      <c r="E311" t="str">
        <f t="shared" si="112"/>
        <v>35W DMX-RDM 5 DEG</v>
      </c>
      <c r="F311" t="str">
        <f t="shared" si="109"/>
        <v>35W 5 DEG</v>
      </c>
      <c r="G311" t="str">
        <f t="shared" si="105"/>
        <v>35W 5 DEG</v>
      </c>
      <c r="H311" t="str">
        <f t="shared" si="106"/>
        <v>35W</v>
      </c>
      <c r="I311" t="str">
        <f t="shared" si="107"/>
        <v>35Вт</v>
      </c>
      <c r="J311" t="str">
        <f t="shared" si="117"/>
        <v>35</v>
      </c>
      <c r="K311" t="str">
        <f t="shared" si="104"/>
        <v>35</v>
      </c>
      <c r="L311" t="str">
        <f t="shared" si="113"/>
        <v>P866782</v>
      </c>
      <c r="M311" t="str">
        <f>LOOKUP(,-SEARCH(" "&amp;Switches!$A$2:'Switches'!$A$1000&amp;" "," "&amp;TRIM(B311)&amp;" "),Switches!$A$2:'Switches'!$A$1000)</f>
        <v>Osio Line RGBW</v>
      </c>
      <c r="N311">
        <f>IFERROR(LOOKUP(,-SEARCH(" "&amp;Switches!$B$2:'Switches'!$B$1000&amp;" "," "&amp;C311&amp;" "),Switches!$B$2:'Switches'!$B$1000), "")</f>
        <v>1008</v>
      </c>
      <c r="O311" t="str">
        <f>LOOKUP(,-SEARCH(" "&amp;Switches!$C$2:'Switches'!$C$1000&amp;" "," "&amp;TRIM(B311)&amp;" "),Switches!$C$2:'Switches'!$C$1000)</f>
        <v>Medium</v>
      </c>
      <c r="P311" t="str">
        <f t="shared" si="114"/>
        <v>RGBW-Medium-red-5 DEG.ies</v>
      </c>
      <c r="Q311" t="s">
        <v>297</v>
      </c>
      <c r="R311">
        <f t="shared" si="108"/>
        <v>9</v>
      </c>
      <c r="S311" s="7" t="str">
        <f t="shared" si="118"/>
        <v>35</v>
      </c>
      <c r="T311">
        <v>57</v>
      </c>
      <c r="U311">
        <f t="shared" si="116"/>
        <v>513</v>
      </c>
      <c r="V311" t="str">
        <f>IF(ISTEXT(LOOKUP(,-SEARCH(" "&amp;Switches!$K$2:'Switches'!$K$60&amp;" "," "&amp;D311&amp;" "),Switches!$K$2:'Switches'!$K$60)), LOOKUP(,-SEARCH(" "&amp;Switches!$K$2:'Switches'!$K$60&amp;" "," "&amp;D311&amp;" "),Switches!$K$2:'Switches'!$K$60),"")</f>
        <v>DMX-RDM</v>
      </c>
      <c r="W311" t="str">
        <f>IFERROR(LOOKUP(,-SEARCH(" "&amp;Switches!$L$2:'Switches'!$L$1000&amp;" "," "&amp;F311&amp;" "),Switches!$L$2:'Switches'!$L$1000),"")</f>
        <v>5 DEG</v>
      </c>
      <c r="X311" t="str">
        <f>IFERROR(LOOKUP(,-SEARCH(" "&amp;Switches!$M$2:'Switches'!$M$1000&amp;" "," "&amp;M311&amp;" "),Switches!$M$2:'Switches'!$M$1000),"")</f>
        <v>RGBW</v>
      </c>
      <c r="Y311" t="str">
        <f>IFERROR(LOOKUP(,-SEARCH(" "&amp;Switches!$N$2:'Switches'!$N$1000&amp;" "," "&amp;D311&amp;" "),Switches!$N$2:'Switches'!$N$1000),"")</f>
        <v/>
      </c>
      <c r="Z311">
        <v>9.5000000000000001E-2</v>
      </c>
      <c r="AA311">
        <f t="shared" si="115"/>
        <v>1.008</v>
      </c>
      <c r="AB311">
        <v>7.0000000000000007E-2</v>
      </c>
      <c r="AC311">
        <v>2</v>
      </c>
      <c r="AD311">
        <v>2</v>
      </c>
      <c r="AE311">
        <v>0</v>
      </c>
    </row>
    <row r="312" spans="1:31" x14ac:dyDescent="0.25">
      <c r="A312" s="1" t="s">
        <v>594</v>
      </c>
      <c r="B312" s="1" t="s">
        <v>595</v>
      </c>
      <c r="C312" t="str">
        <f t="shared" si="110"/>
        <v>1008 35W Medium DMX-RDM</v>
      </c>
      <c r="D312" t="str">
        <f t="shared" si="111"/>
        <v>35W Medium DMX-RDM</v>
      </c>
      <c r="E312" t="str">
        <f t="shared" si="112"/>
        <v>35W DMX-RDM</v>
      </c>
      <c r="F312" t="str">
        <f t="shared" si="109"/>
        <v>35W</v>
      </c>
      <c r="G312" t="str">
        <f t="shared" si="105"/>
        <v>35W</v>
      </c>
      <c r="H312" t="str">
        <f t="shared" si="106"/>
        <v>35W</v>
      </c>
      <c r="I312" t="str">
        <f t="shared" si="107"/>
        <v>35Вт</v>
      </c>
      <c r="J312" t="str">
        <f t="shared" si="117"/>
        <v>35</v>
      </c>
      <c r="K312" t="str">
        <f t="shared" si="104"/>
        <v>35</v>
      </c>
      <c r="L312" t="str">
        <f t="shared" si="113"/>
        <v>P866782</v>
      </c>
      <c r="M312" t="str">
        <f>LOOKUP(,-SEARCH(" "&amp;Switches!$A$2:'Switches'!$A$1000&amp;" "," "&amp;TRIM(B312)&amp;" "),Switches!$A$2:'Switches'!$A$1000)</f>
        <v>Osio Line RGBW</v>
      </c>
      <c r="N312">
        <f>IFERROR(LOOKUP(,-SEARCH(" "&amp;Switches!$B$2:'Switches'!$B$1000&amp;" "," "&amp;C312&amp;" "),Switches!$B$2:'Switches'!$B$1000), "")</f>
        <v>1008</v>
      </c>
      <c r="O312" t="str">
        <f>LOOKUP(,-SEARCH(" "&amp;Switches!$C$2:'Switches'!$C$1000&amp;" "," "&amp;TRIM(B312)&amp;" "),Switches!$C$2:'Switches'!$C$1000)</f>
        <v>Medium</v>
      </c>
      <c r="P312" t="str">
        <f t="shared" si="114"/>
        <v>RGBW-Medium-red.ies</v>
      </c>
      <c r="Q312" t="s">
        <v>297</v>
      </c>
      <c r="R312">
        <f t="shared" si="108"/>
        <v>9</v>
      </c>
      <c r="S312" s="7" t="str">
        <f t="shared" si="118"/>
        <v>35</v>
      </c>
      <c r="T312">
        <v>57</v>
      </c>
      <c r="U312">
        <f t="shared" si="116"/>
        <v>513</v>
      </c>
      <c r="V312" t="str">
        <f>IF(ISTEXT(LOOKUP(,-SEARCH(" "&amp;Switches!$K$2:'Switches'!$K$60&amp;" "," "&amp;D312&amp;" "),Switches!$K$2:'Switches'!$K$60)), LOOKUP(,-SEARCH(" "&amp;Switches!$K$2:'Switches'!$K$60&amp;" "," "&amp;D312&amp;" "),Switches!$K$2:'Switches'!$K$60),"")</f>
        <v>DMX-RDM</v>
      </c>
      <c r="W312" t="str">
        <f>IFERROR(LOOKUP(,-SEARCH(" "&amp;Switches!$L$2:'Switches'!$L$1000&amp;" "," "&amp;F312&amp;" "),Switches!$L$2:'Switches'!$L$1000),"")</f>
        <v/>
      </c>
      <c r="X312" t="str">
        <f>IFERROR(LOOKUP(,-SEARCH(" "&amp;Switches!$M$2:'Switches'!$M$1000&amp;" "," "&amp;M312&amp;" "),Switches!$M$2:'Switches'!$M$1000),"")</f>
        <v>RGBW</v>
      </c>
      <c r="Y312" t="str">
        <f>IFERROR(LOOKUP(,-SEARCH(" "&amp;Switches!$N$2:'Switches'!$N$1000&amp;" "," "&amp;D312&amp;" "),Switches!$N$2:'Switches'!$N$1000),"")</f>
        <v/>
      </c>
      <c r="Z312">
        <v>9.5000000000000001E-2</v>
      </c>
      <c r="AA312">
        <f t="shared" si="115"/>
        <v>1.008</v>
      </c>
      <c r="AB312">
        <v>7.0000000000000007E-2</v>
      </c>
      <c r="AC312">
        <v>2</v>
      </c>
      <c r="AD312">
        <v>2</v>
      </c>
      <c r="AE312">
        <v>0</v>
      </c>
    </row>
    <row r="313" spans="1:31" x14ac:dyDescent="0.25">
      <c r="A313" s="1" t="s">
        <v>593</v>
      </c>
      <c r="B313" s="1" t="s">
        <v>697</v>
      </c>
      <c r="C313" t="str">
        <f t="shared" si="110"/>
        <v>1008 35W Spot DMX-RDM 5 DEG</v>
      </c>
      <c r="D313" t="str">
        <f t="shared" si="111"/>
        <v>35W Spot DMX-RDM 5 DEG</v>
      </c>
      <c r="E313" t="str">
        <f t="shared" si="112"/>
        <v>35W DMX-RDM 5 DEG</v>
      </c>
      <c r="F313" t="str">
        <f t="shared" si="109"/>
        <v>35W 5 DEG</v>
      </c>
      <c r="G313" t="str">
        <f t="shared" si="105"/>
        <v>35W 5 DEG</v>
      </c>
      <c r="H313" t="str">
        <f t="shared" si="106"/>
        <v>35W</v>
      </c>
      <c r="I313" t="str">
        <f t="shared" si="107"/>
        <v>35Вт</v>
      </c>
      <c r="J313" t="str">
        <f t="shared" si="117"/>
        <v>35</v>
      </c>
      <c r="K313" t="str">
        <f t="shared" si="104"/>
        <v>35</v>
      </c>
      <c r="L313" t="str">
        <f t="shared" si="113"/>
        <v>P866781</v>
      </c>
      <c r="M313" t="str">
        <f>LOOKUP(,-SEARCH(" "&amp;Switches!$A$2:'Switches'!$A$1000&amp;" "," "&amp;TRIM(B313)&amp;" "),Switches!$A$2:'Switches'!$A$1000)</f>
        <v>Osio Line RGBW</v>
      </c>
      <c r="N313">
        <f>IFERROR(LOOKUP(,-SEARCH(" "&amp;Switches!$B$2:'Switches'!$B$1000&amp;" "," "&amp;C313&amp;" "),Switches!$B$2:'Switches'!$B$1000), "")</f>
        <v>1008</v>
      </c>
      <c r="O313" t="str">
        <f>LOOKUP(,-SEARCH(" "&amp;Switches!$C$2:'Switches'!$C$1000&amp;" "," "&amp;TRIM(B313)&amp;" "),Switches!$C$2:'Switches'!$C$1000)</f>
        <v>Spot</v>
      </c>
      <c r="P313" t="str">
        <f t="shared" si="114"/>
        <v>RGBW-Spot-red-5 DEG.ies</v>
      </c>
      <c r="Q313" t="s">
        <v>297</v>
      </c>
      <c r="R313">
        <f t="shared" si="108"/>
        <v>9</v>
      </c>
      <c r="S313" s="7" t="str">
        <f t="shared" si="118"/>
        <v>35</v>
      </c>
      <c r="T313">
        <v>57</v>
      </c>
      <c r="U313">
        <f t="shared" si="116"/>
        <v>513</v>
      </c>
      <c r="V313" t="str">
        <f>IF(ISTEXT(LOOKUP(,-SEARCH(" "&amp;Switches!$K$2:'Switches'!$K$60&amp;" "," "&amp;D313&amp;" "),Switches!$K$2:'Switches'!$K$60)), LOOKUP(,-SEARCH(" "&amp;Switches!$K$2:'Switches'!$K$60&amp;" "," "&amp;D313&amp;" "),Switches!$K$2:'Switches'!$K$60),"")</f>
        <v>DMX-RDM</v>
      </c>
      <c r="W313" t="str">
        <f>IFERROR(LOOKUP(,-SEARCH(" "&amp;Switches!$L$2:'Switches'!$L$1000&amp;" "," "&amp;F313&amp;" "),Switches!$L$2:'Switches'!$L$1000),"")</f>
        <v>5 DEG</v>
      </c>
      <c r="X313" t="str">
        <f>IFERROR(LOOKUP(,-SEARCH(" "&amp;Switches!$M$2:'Switches'!$M$1000&amp;" "," "&amp;M313&amp;" "),Switches!$M$2:'Switches'!$M$1000),"")</f>
        <v>RGBW</v>
      </c>
      <c r="Y313" t="str">
        <f>IFERROR(LOOKUP(,-SEARCH(" "&amp;Switches!$N$2:'Switches'!$N$1000&amp;" "," "&amp;D313&amp;" "),Switches!$N$2:'Switches'!$N$1000),"")</f>
        <v/>
      </c>
      <c r="Z313">
        <v>9.5000000000000001E-2</v>
      </c>
      <c r="AA313">
        <f t="shared" si="115"/>
        <v>1.008</v>
      </c>
      <c r="AB313">
        <v>7.0000000000000007E-2</v>
      </c>
      <c r="AC313">
        <v>2</v>
      </c>
      <c r="AD313">
        <v>2</v>
      </c>
      <c r="AE313">
        <v>0</v>
      </c>
    </row>
    <row r="314" spans="1:31" x14ac:dyDescent="0.25">
      <c r="A314" s="1" t="s">
        <v>591</v>
      </c>
      <c r="B314" s="1" t="s">
        <v>592</v>
      </c>
      <c r="C314" t="str">
        <f t="shared" si="110"/>
        <v>1008 35W Spot DMX-RDM</v>
      </c>
      <c r="D314" t="str">
        <f t="shared" si="111"/>
        <v>35W Spot DMX-RDM</v>
      </c>
      <c r="E314" t="str">
        <f t="shared" si="112"/>
        <v>35W DMX-RDM</v>
      </c>
      <c r="F314" t="str">
        <f t="shared" si="109"/>
        <v>35W</v>
      </c>
      <c r="G314" t="str">
        <f t="shared" si="105"/>
        <v>35W</v>
      </c>
      <c r="H314" t="str">
        <f t="shared" si="106"/>
        <v>35W</v>
      </c>
      <c r="I314" t="str">
        <f t="shared" si="107"/>
        <v>35Вт</v>
      </c>
      <c r="J314" t="str">
        <f t="shared" si="117"/>
        <v>35</v>
      </c>
      <c r="K314" t="str">
        <f t="shared" si="104"/>
        <v>35</v>
      </c>
      <c r="L314" t="str">
        <f t="shared" si="113"/>
        <v>P866781</v>
      </c>
      <c r="M314" t="str">
        <f>LOOKUP(,-SEARCH(" "&amp;Switches!$A$2:'Switches'!$A$1000&amp;" "," "&amp;TRIM(B314)&amp;" "),Switches!$A$2:'Switches'!$A$1000)</f>
        <v>Osio Line RGBW</v>
      </c>
      <c r="N314">
        <f>IFERROR(LOOKUP(,-SEARCH(" "&amp;Switches!$B$2:'Switches'!$B$1000&amp;" "," "&amp;C314&amp;" "),Switches!$B$2:'Switches'!$B$1000), "")</f>
        <v>1008</v>
      </c>
      <c r="O314" t="str">
        <f>LOOKUP(,-SEARCH(" "&amp;Switches!$C$2:'Switches'!$C$1000&amp;" "," "&amp;TRIM(B314)&amp;" "),Switches!$C$2:'Switches'!$C$1000)</f>
        <v>Spot</v>
      </c>
      <c r="P314" t="str">
        <f t="shared" si="114"/>
        <v>RGBW-Spot-red.ies</v>
      </c>
      <c r="Q314" t="s">
        <v>297</v>
      </c>
      <c r="R314">
        <f t="shared" si="108"/>
        <v>9</v>
      </c>
      <c r="S314" s="7" t="str">
        <f t="shared" si="118"/>
        <v>35</v>
      </c>
      <c r="T314">
        <v>57</v>
      </c>
      <c r="U314">
        <f t="shared" si="116"/>
        <v>513</v>
      </c>
      <c r="V314" t="str">
        <f>IF(ISTEXT(LOOKUP(,-SEARCH(" "&amp;Switches!$K$2:'Switches'!$K$60&amp;" "," "&amp;D314&amp;" "),Switches!$K$2:'Switches'!$K$60)), LOOKUP(,-SEARCH(" "&amp;Switches!$K$2:'Switches'!$K$60&amp;" "," "&amp;D314&amp;" "),Switches!$K$2:'Switches'!$K$60),"")</f>
        <v>DMX-RDM</v>
      </c>
      <c r="W314" t="str">
        <f>IFERROR(LOOKUP(,-SEARCH(" "&amp;Switches!$L$2:'Switches'!$L$1000&amp;" "," "&amp;F314&amp;" "),Switches!$L$2:'Switches'!$L$1000),"")</f>
        <v/>
      </c>
      <c r="X314" t="str">
        <f>IFERROR(LOOKUP(,-SEARCH(" "&amp;Switches!$M$2:'Switches'!$M$1000&amp;" "," "&amp;M314&amp;" "),Switches!$M$2:'Switches'!$M$1000),"")</f>
        <v>RGBW</v>
      </c>
      <c r="Y314" t="str">
        <f>IFERROR(LOOKUP(,-SEARCH(" "&amp;Switches!$N$2:'Switches'!$N$1000&amp;" "," "&amp;D314&amp;" "),Switches!$N$2:'Switches'!$N$1000),"")</f>
        <v/>
      </c>
      <c r="Z314">
        <v>9.5000000000000001E-2</v>
      </c>
      <c r="AA314">
        <f t="shared" si="115"/>
        <v>1.008</v>
      </c>
      <c r="AB314">
        <v>7.0000000000000007E-2</v>
      </c>
      <c r="AC314">
        <v>2</v>
      </c>
      <c r="AD314">
        <v>2</v>
      </c>
      <c r="AE314">
        <v>0</v>
      </c>
    </row>
    <row r="315" spans="1:31" x14ac:dyDescent="0.25">
      <c r="A315" s="1" t="s">
        <v>590</v>
      </c>
      <c r="B315" s="1" t="s">
        <v>698</v>
      </c>
      <c r="C315" t="str">
        <f t="shared" si="110"/>
        <v>708 23W Diffuse DMX-RDM 5 DEG</v>
      </c>
      <c r="D315" t="str">
        <f t="shared" si="111"/>
        <v>23W Diffuse DMX-RDM 5 DEG</v>
      </c>
      <c r="E315" t="str">
        <f t="shared" si="112"/>
        <v>23W DMX-RDM 5 DEG</v>
      </c>
      <c r="F315" t="str">
        <f t="shared" si="109"/>
        <v>23W 5 DEG</v>
      </c>
      <c r="G315" t="str">
        <f t="shared" si="105"/>
        <v>23W 5 DEG</v>
      </c>
      <c r="H315" t="str">
        <f t="shared" si="106"/>
        <v>23W</v>
      </c>
      <c r="I315" t="str">
        <f t="shared" si="107"/>
        <v>23Вт</v>
      </c>
      <c r="J315" t="str">
        <f t="shared" si="117"/>
        <v>23</v>
      </c>
      <c r="K315" t="str">
        <f t="shared" si="104"/>
        <v>23</v>
      </c>
      <c r="L315" t="str">
        <f t="shared" si="113"/>
        <v>P866780</v>
      </c>
      <c r="M315" t="str">
        <f>LOOKUP(,-SEARCH(" "&amp;Switches!$A$2:'Switches'!$A$1000&amp;" "," "&amp;TRIM(B315)&amp;" "),Switches!$A$2:'Switches'!$A$1000)</f>
        <v>Osio Line RGBW</v>
      </c>
      <c r="N315">
        <f>IFERROR(LOOKUP(,-SEARCH(" "&amp;Switches!$B$2:'Switches'!$B$1000&amp;" "," "&amp;C315&amp;" "),Switches!$B$2:'Switches'!$B$1000), "")</f>
        <v>708</v>
      </c>
      <c r="O315" t="str">
        <f>LOOKUP(,-SEARCH(" "&amp;Switches!$C$2:'Switches'!$C$1000&amp;" "," "&amp;TRIM(B315)&amp;" "),Switches!$C$2:'Switches'!$C$1000)</f>
        <v>Diffuse</v>
      </c>
      <c r="P315" t="str">
        <f t="shared" si="114"/>
        <v>RGBW-Diffuse-red-5 DEG.ies</v>
      </c>
      <c r="Q315" t="s">
        <v>297</v>
      </c>
      <c r="R315">
        <f t="shared" si="108"/>
        <v>6</v>
      </c>
      <c r="S315" s="7" t="str">
        <f t="shared" si="118"/>
        <v>23</v>
      </c>
      <c r="T315">
        <v>57</v>
      </c>
      <c r="U315">
        <f t="shared" si="116"/>
        <v>342</v>
      </c>
      <c r="V315" t="str">
        <f>IF(ISTEXT(LOOKUP(,-SEARCH(" "&amp;Switches!$K$2:'Switches'!$K$60&amp;" "," "&amp;D315&amp;" "),Switches!$K$2:'Switches'!$K$60)), LOOKUP(,-SEARCH(" "&amp;Switches!$K$2:'Switches'!$K$60&amp;" "," "&amp;D315&amp;" "),Switches!$K$2:'Switches'!$K$60),"")</f>
        <v>DMX-RDM</v>
      </c>
      <c r="W315" t="str">
        <f>IFERROR(LOOKUP(,-SEARCH(" "&amp;Switches!$L$2:'Switches'!$L$1000&amp;" "," "&amp;F315&amp;" "),Switches!$L$2:'Switches'!$L$1000),"")</f>
        <v>5 DEG</v>
      </c>
      <c r="X315" t="str">
        <f>IFERROR(LOOKUP(,-SEARCH(" "&amp;Switches!$M$2:'Switches'!$M$1000&amp;" "," "&amp;M315&amp;" "),Switches!$M$2:'Switches'!$M$1000),"")</f>
        <v>RGBW</v>
      </c>
      <c r="Y315" t="str">
        <f>IFERROR(LOOKUP(,-SEARCH(" "&amp;Switches!$N$2:'Switches'!$N$1000&amp;" "," "&amp;D315&amp;" "),Switches!$N$2:'Switches'!$N$1000),"")</f>
        <v/>
      </c>
      <c r="Z315">
        <v>9.5000000000000001E-2</v>
      </c>
      <c r="AA315">
        <f t="shared" si="115"/>
        <v>0.70799999999999996</v>
      </c>
      <c r="AB315">
        <v>7.0000000000000007E-2</v>
      </c>
      <c r="AC315">
        <v>2</v>
      </c>
      <c r="AD315">
        <v>2</v>
      </c>
      <c r="AE315">
        <v>0</v>
      </c>
    </row>
    <row r="316" spans="1:31" x14ac:dyDescent="0.25">
      <c r="A316" s="1" t="s">
        <v>588</v>
      </c>
      <c r="B316" s="1" t="s">
        <v>589</v>
      </c>
      <c r="C316" t="str">
        <f t="shared" si="110"/>
        <v>708 23W Diffuse DMX-RDM</v>
      </c>
      <c r="D316" t="str">
        <f t="shared" si="111"/>
        <v>23W Diffuse DMX-RDM</v>
      </c>
      <c r="E316" t="str">
        <f t="shared" si="112"/>
        <v>23W DMX-RDM</v>
      </c>
      <c r="F316" t="str">
        <f t="shared" si="109"/>
        <v>23W</v>
      </c>
      <c r="G316" t="str">
        <f t="shared" si="105"/>
        <v>23W</v>
      </c>
      <c r="H316" t="str">
        <f t="shared" si="106"/>
        <v>23W</v>
      </c>
      <c r="I316" t="str">
        <f t="shared" si="107"/>
        <v>23Вт</v>
      </c>
      <c r="J316" t="str">
        <f t="shared" si="117"/>
        <v>23</v>
      </c>
      <c r="K316" t="str">
        <f t="shared" si="104"/>
        <v>23</v>
      </c>
      <c r="L316" t="str">
        <f t="shared" si="113"/>
        <v>P866780</v>
      </c>
      <c r="M316" t="str">
        <f>LOOKUP(,-SEARCH(" "&amp;Switches!$A$2:'Switches'!$A$1000&amp;" "," "&amp;TRIM(B316)&amp;" "),Switches!$A$2:'Switches'!$A$1000)</f>
        <v>Osio Line RGBW</v>
      </c>
      <c r="N316">
        <f>IFERROR(LOOKUP(,-SEARCH(" "&amp;Switches!$B$2:'Switches'!$B$1000&amp;" "," "&amp;C316&amp;" "),Switches!$B$2:'Switches'!$B$1000), "")</f>
        <v>708</v>
      </c>
      <c r="O316" t="str">
        <f>LOOKUP(,-SEARCH(" "&amp;Switches!$C$2:'Switches'!$C$1000&amp;" "," "&amp;TRIM(B316)&amp;" "),Switches!$C$2:'Switches'!$C$1000)</f>
        <v>Diffuse</v>
      </c>
      <c r="P316" t="str">
        <f t="shared" si="114"/>
        <v>RGBW-Diffuse-red.ies</v>
      </c>
      <c r="Q316" t="s">
        <v>297</v>
      </c>
      <c r="R316">
        <f t="shared" si="108"/>
        <v>6</v>
      </c>
      <c r="S316" s="7" t="str">
        <f t="shared" si="118"/>
        <v>23</v>
      </c>
      <c r="T316">
        <v>57</v>
      </c>
      <c r="U316">
        <f t="shared" si="116"/>
        <v>342</v>
      </c>
      <c r="V316" t="str">
        <f>IF(ISTEXT(LOOKUP(,-SEARCH(" "&amp;Switches!$K$2:'Switches'!$K$60&amp;" "," "&amp;D316&amp;" "),Switches!$K$2:'Switches'!$K$60)), LOOKUP(,-SEARCH(" "&amp;Switches!$K$2:'Switches'!$K$60&amp;" "," "&amp;D316&amp;" "),Switches!$K$2:'Switches'!$K$60),"")</f>
        <v>DMX-RDM</v>
      </c>
      <c r="W316" t="str">
        <f>IFERROR(LOOKUP(,-SEARCH(" "&amp;Switches!$L$2:'Switches'!$L$1000&amp;" "," "&amp;F316&amp;" "),Switches!$L$2:'Switches'!$L$1000),"")</f>
        <v/>
      </c>
      <c r="X316" t="str">
        <f>IFERROR(LOOKUP(,-SEARCH(" "&amp;Switches!$M$2:'Switches'!$M$1000&amp;" "," "&amp;M316&amp;" "),Switches!$M$2:'Switches'!$M$1000),"")</f>
        <v>RGBW</v>
      </c>
      <c r="Y316" t="str">
        <f>IFERROR(LOOKUP(,-SEARCH(" "&amp;Switches!$N$2:'Switches'!$N$1000&amp;" "," "&amp;D316&amp;" "),Switches!$N$2:'Switches'!$N$1000),"")</f>
        <v/>
      </c>
      <c r="Z316">
        <v>9.5000000000000001E-2</v>
      </c>
      <c r="AA316">
        <f t="shared" si="115"/>
        <v>0.70799999999999996</v>
      </c>
      <c r="AB316">
        <v>7.0000000000000007E-2</v>
      </c>
      <c r="AC316">
        <v>2</v>
      </c>
      <c r="AD316">
        <v>2</v>
      </c>
      <c r="AE316">
        <v>0</v>
      </c>
    </row>
    <row r="317" spans="1:31" x14ac:dyDescent="0.25">
      <c r="A317" s="1" t="s">
        <v>587</v>
      </c>
      <c r="B317" s="1" t="s">
        <v>699</v>
      </c>
      <c r="C317" t="str">
        <f t="shared" si="110"/>
        <v>708 23W Elliptical DMX-RDM 5 DEG</v>
      </c>
      <c r="D317" t="str">
        <f t="shared" si="111"/>
        <v>23W Elliptical DMX-RDM 5 DEG</v>
      </c>
      <c r="E317" t="str">
        <f t="shared" si="112"/>
        <v>23W DMX-RDM 5 DEG</v>
      </c>
      <c r="F317" t="str">
        <f t="shared" si="109"/>
        <v>23W 5 DEG</v>
      </c>
      <c r="G317" t="str">
        <f t="shared" si="105"/>
        <v>23W 5 DEG</v>
      </c>
      <c r="H317" t="str">
        <f t="shared" si="106"/>
        <v>23W</v>
      </c>
      <c r="I317" t="str">
        <f t="shared" si="107"/>
        <v>23Вт</v>
      </c>
      <c r="J317" t="str">
        <f t="shared" si="117"/>
        <v>23</v>
      </c>
      <c r="K317" t="str">
        <f t="shared" si="104"/>
        <v>23</v>
      </c>
      <c r="L317" t="str">
        <f t="shared" si="113"/>
        <v>P866779</v>
      </c>
      <c r="M317" t="str">
        <f>LOOKUP(,-SEARCH(" "&amp;Switches!$A$2:'Switches'!$A$1000&amp;" "," "&amp;TRIM(B317)&amp;" "),Switches!$A$2:'Switches'!$A$1000)</f>
        <v>Osio Line RGBW</v>
      </c>
      <c r="N317">
        <f>IFERROR(LOOKUP(,-SEARCH(" "&amp;Switches!$B$2:'Switches'!$B$1000&amp;" "," "&amp;C317&amp;" "),Switches!$B$2:'Switches'!$B$1000), "")</f>
        <v>708</v>
      </c>
      <c r="O317" t="str">
        <f>LOOKUP(,-SEARCH(" "&amp;Switches!$C$2:'Switches'!$C$1000&amp;" "," "&amp;TRIM(B317)&amp;" "),Switches!$C$2:'Switches'!$C$1000)</f>
        <v>Elliptical</v>
      </c>
      <c r="P317" t="str">
        <f t="shared" si="114"/>
        <v>RGBW-Elliptical-red-5 DEG.ies</v>
      </c>
      <c r="Q317" t="s">
        <v>297</v>
      </c>
      <c r="R317">
        <f t="shared" si="108"/>
        <v>6</v>
      </c>
      <c r="S317" s="7" t="str">
        <f t="shared" si="118"/>
        <v>23</v>
      </c>
      <c r="T317">
        <v>57</v>
      </c>
      <c r="U317">
        <f t="shared" si="116"/>
        <v>342</v>
      </c>
      <c r="V317" t="str">
        <f>IF(ISTEXT(LOOKUP(,-SEARCH(" "&amp;Switches!$K$2:'Switches'!$K$60&amp;" "," "&amp;D317&amp;" "),Switches!$K$2:'Switches'!$K$60)), LOOKUP(,-SEARCH(" "&amp;Switches!$K$2:'Switches'!$K$60&amp;" "," "&amp;D317&amp;" "),Switches!$K$2:'Switches'!$K$60),"")</f>
        <v>DMX-RDM</v>
      </c>
      <c r="W317" t="str">
        <f>IFERROR(LOOKUP(,-SEARCH(" "&amp;Switches!$L$2:'Switches'!$L$1000&amp;" "," "&amp;F317&amp;" "),Switches!$L$2:'Switches'!$L$1000),"")</f>
        <v>5 DEG</v>
      </c>
      <c r="X317" t="str">
        <f>IFERROR(LOOKUP(,-SEARCH(" "&amp;Switches!$M$2:'Switches'!$M$1000&amp;" "," "&amp;M317&amp;" "),Switches!$M$2:'Switches'!$M$1000),"")</f>
        <v>RGBW</v>
      </c>
      <c r="Y317" t="str">
        <f>IFERROR(LOOKUP(,-SEARCH(" "&amp;Switches!$N$2:'Switches'!$N$1000&amp;" "," "&amp;D317&amp;" "),Switches!$N$2:'Switches'!$N$1000),"")</f>
        <v/>
      </c>
      <c r="Z317">
        <v>9.5000000000000001E-2</v>
      </c>
      <c r="AA317">
        <f t="shared" si="115"/>
        <v>0.70799999999999996</v>
      </c>
      <c r="AB317">
        <v>7.0000000000000007E-2</v>
      </c>
      <c r="AC317">
        <v>2</v>
      </c>
      <c r="AD317">
        <v>2</v>
      </c>
      <c r="AE317">
        <v>0</v>
      </c>
    </row>
    <row r="318" spans="1:31" x14ac:dyDescent="0.25">
      <c r="A318" s="1" t="s">
        <v>585</v>
      </c>
      <c r="B318" s="1" t="s">
        <v>586</v>
      </c>
      <c r="C318" t="str">
        <f t="shared" si="110"/>
        <v>708 23W Elliptical DMX-RDM</v>
      </c>
      <c r="D318" t="str">
        <f t="shared" si="111"/>
        <v>23W Elliptical DMX-RDM</v>
      </c>
      <c r="E318" t="str">
        <f t="shared" si="112"/>
        <v>23W DMX-RDM</v>
      </c>
      <c r="F318" t="str">
        <f t="shared" si="109"/>
        <v>23W</v>
      </c>
      <c r="G318" t="str">
        <f t="shared" si="105"/>
        <v>23W</v>
      </c>
      <c r="H318" t="str">
        <f t="shared" si="106"/>
        <v>23W</v>
      </c>
      <c r="I318" t="str">
        <f t="shared" si="107"/>
        <v>23Вт</v>
      </c>
      <c r="J318" t="str">
        <f t="shared" si="117"/>
        <v>23</v>
      </c>
      <c r="K318" t="str">
        <f t="shared" si="104"/>
        <v>23</v>
      </c>
      <c r="L318" t="str">
        <f t="shared" si="113"/>
        <v>P866779</v>
      </c>
      <c r="M318" t="str">
        <f>LOOKUP(,-SEARCH(" "&amp;Switches!$A$2:'Switches'!$A$1000&amp;" "," "&amp;TRIM(B318)&amp;" "),Switches!$A$2:'Switches'!$A$1000)</f>
        <v>Osio Line RGBW</v>
      </c>
      <c r="N318">
        <f>IFERROR(LOOKUP(,-SEARCH(" "&amp;Switches!$B$2:'Switches'!$B$1000&amp;" "," "&amp;C318&amp;" "),Switches!$B$2:'Switches'!$B$1000), "")</f>
        <v>708</v>
      </c>
      <c r="O318" t="str">
        <f>LOOKUP(,-SEARCH(" "&amp;Switches!$C$2:'Switches'!$C$1000&amp;" "," "&amp;TRIM(B318)&amp;" "),Switches!$C$2:'Switches'!$C$1000)</f>
        <v>Elliptical</v>
      </c>
      <c r="P318" t="str">
        <f t="shared" si="114"/>
        <v>RGBW-Elliptical-red.ies</v>
      </c>
      <c r="Q318" t="s">
        <v>297</v>
      </c>
      <c r="R318">
        <f t="shared" si="108"/>
        <v>6</v>
      </c>
      <c r="S318" s="7" t="str">
        <f t="shared" si="118"/>
        <v>23</v>
      </c>
      <c r="T318">
        <v>57</v>
      </c>
      <c r="U318">
        <f t="shared" si="116"/>
        <v>342</v>
      </c>
      <c r="V318" t="str">
        <f>IF(ISTEXT(LOOKUP(,-SEARCH(" "&amp;Switches!$K$2:'Switches'!$K$60&amp;" "," "&amp;D318&amp;" "),Switches!$K$2:'Switches'!$K$60)), LOOKUP(,-SEARCH(" "&amp;Switches!$K$2:'Switches'!$K$60&amp;" "," "&amp;D318&amp;" "),Switches!$K$2:'Switches'!$K$60),"")</f>
        <v>DMX-RDM</v>
      </c>
      <c r="W318" t="str">
        <f>IFERROR(LOOKUP(,-SEARCH(" "&amp;Switches!$L$2:'Switches'!$L$1000&amp;" "," "&amp;F318&amp;" "),Switches!$L$2:'Switches'!$L$1000),"")</f>
        <v/>
      </c>
      <c r="X318" t="str">
        <f>IFERROR(LOOKUP(,-SEARCH(" "&amp;Switches!$M$2:'Switches'!$M$1000&amp;" "," "&amp;M318&amp;" "),Switches!$M$2:'Switches'!$M$1000),"")</f>
        <v>RGBW</v>
      </c>
      <c r="Y318" t="str">
        <f>IFERROR(LOOKUP(,-SEARCH(" "&amp;Switches!$N$2:'Switches'!$N$1000&amp;" "," "&amp;D318&amp;" "),Switches!$N$2:'Switches'!$N$1000),"")</f>
        <v/>
      </c>
      <c r="Z318">
        <v>9.5000000000000001E-2</v>
      </c>
      <c r="AA318">
        <f t="shared" si="115"/>
        <v>0.70799999999999996</v>
      </c>
      <c r="AB318">
        <v>7.0000000000000007E-2</v>
      </c>
      <c r="AC318">
        <v>2</v>
      </c>
      <c r="AD318">
        <v>2</v>
      </c>
      <c r="AE318">
        <v>0</v>
      </c>
    </row>
    <row r="319" spans="1:31" x14ac:dyDescent="0.25">
      <c r="A319" s="1" t="s">
        <v>584</v>
      </c>
      <c r="B319" s="1" t="s">
        <v>700</v>
      </c>
      <c r="C319" t="str">
        <f t="shared" si="110"/>
        <v>708 23W Flood DMX-RDM 5 DEG</v>
      </c>
      <c r="D319" t="str">
        <f t="shared" si="111"/>
        <v>23W Flood DMX-RDM 5 DEG</v>
      </c>
      <c r="E319" t="str">
        <f t="shared" si="112"/>
        <v>23W DMX-RDM 5 DEG</v>
      </c>
      <c r="F319" t="str">
        <f t="shared" si="109"/>
        <v>23W 5 DEG</v>
      </c>
      <c r="G319" t="str">
        <f t="shared" si="105"/>
        <v>23W 5 DEG</v>
      </c>
      <c r="H319" t="str">
        <f t="shared" si="106"/>
        <v>23W</v>
      </c>
      <c r="I319" t="str">
        <f t="shared" si="107"/>
        <v>23Вт</v>
      </c>
      <c r="J319" t="str">
        <f t="shared" si="117"/>
        <v>23</v>
      </c>
      <c r="K319" t="str">
        <f t="shared" ref="K319:K334" si="119">IFERROR(2*REPLACE(J319,1,SEARCH("х",J319),""), J319)</f>
        <v>23</v>
      </c>
      <c r="L319" t="str">
        <f t="shared" si="113"/>
        <v>P866778</v>
      </c>
      <c r="M319" t="str">
        <f>LOOKUP(,-SEARCH(" "&amp;Switches!$A$2:'Switches'!$A$1000&amp;" "," "&amp;TRIM(B319)&amp;" "),Switches!$A$2:'Switches'!$A$1000)</f>
        <v>Osio Line RGBW</v>
      </c>
      <c r="N319">
        <f>IFERROR(LOOKUP(,-SEARCH(" "&amp;Switches!$B$2:'Switches'!$B$1000&amp;" "," "&amp;C319&amp;" "),Switches!$B$2:'Switches'!$B$1000), "")</f>
        <v>708</v>
      </c>
      <c r="O319" t="str">
        <f>LOOKUP(,-SEARCH(" "&amp;Switches!$C$2:'Switches'!$C$1000&amp;" "," "&amp;TRIM(B319)&amp;" "),Switches!$C$2:'Switches'!$C$1000)</f>
        <v>Flood</v>
      </c>
      <c r="P319" t="str">
        <f t="shared" si="114"/>
        <v>RGBW-Flood-red-5 DEG.ies</v>
      </c>
      <c r="Q319" t="s">
        <v>297</v>
      </c>
      <c r="R319">
        <f t="shared" si="108"/>
        <v>6</v>
      </c>
      <c r="S319" s="7" t="str">
        <f t="shared" si="118"/>
        <v>23</v>
      </c>
      <c r="T319">
        <v>57</v>
      </c>
      <c r="U319">
        <f t="shared" si="116"/>
        <v>342</v>
      </c>
      <c r="V319" t="str">
        <f>IF(ISTEXT(LOOKUP(,-SEARCH(" "&amp;Switches!$K$2:'Switches'!$K$60&amp;" "," "&amp;D319&amp;" "),Switches!$K$2:'Switches'!$K$60)), LOOKUP(,-SEARCH(" "&amp;Switches!$K$2:'Switches'!$K$60&amp;" "," "&amp;D319&amp;" "),Switches!$K$2:'Switches'!$K$60),"")</f>
        <v>DMX-RDM</v>
      </c>
      <c r="W319" t="str">
        <f>IFERROR(LOOKUP(,-SEARCH(" "&amp;Switches!$L$2:'Switches'!$L$1000&amp;" "," "&amp;F319&amp;" "),Switches!$L$2:'Switches'!$L$1000),"")</f>
        <v>5 DEG</v>
      </c>
      <c r="X319" t="str">
        <f>IFERROR(LOOKUP(,-SEARCH(" "&amp;Switches!$M$2:'Switches'!$M$1000&amp;" "," "&amp;M319&amp;" "),Switches!$M$2:'Switches'!$M$1000),"")</f>
        <v>RGBW</v>
      </c>
      <c r="Y319" t="str">
        <f>IFERROR(LOOKUP(,-SEARCH(" "&amp;Switches!$N$2:'Switches'!$N$1000&amp;" "," "&amp;D319&amp;" "),Switches!$N$2:'Switches'!$N$1000),"")</f>
        <v/>
      </c>
      <c r="Z319">
        <v>9.5000000000000001E-2</v>
      </c>
      <c r="AA319">
        <f t="shared" si="115"/>
        <v>0.70799999999999996</v>
      </c>
      <c r="AB319">
        <v>7.0000000000000007E-2</v>
      </c>
      <c r="AC319">
        <v>2</v>
      </c>
      <c r="AD319">
        <v>2</v>
      </c>
      <c r="AE319">
        <v>0</v>
      </c>
    </row>
    <row r="320" spans="1:31" x14ac:dyDescent="0.25">
      <c r="A320" s="1" t="s">
        <v>582</v>
      </c>
      <c r="B320" s="1" t="s">
        <v>583</v>
      </c>
      <c r="C320" t="str">
        <f t="shared" si="110"/>
        <v>708 23W Flood DMX-RDM</v>
      </c>
      <c r="D320" t="str">
        <f t="shared" si="111"/>
        <v>23W Flood DMX-RDM</v>
      </c>
      <c r="E320" t="str">
        <f t="shared" si="112"/>
        <v>23W DMX-RDM</v>
      </c>
      <c r="F320" t="str">
        <f t="shared" si="109"/>
        <v>23W</v>
      </c>
      <c r="G320" t="str">
        <f t="shared" si="105"/>
        <v>23W</v>
      </c>
      <c r="H320" t="str">
        <f t="shared" si="106"/>
        <v>23W</v>
      </c>
      <c r="I320" t="str">
        <f t="shared" si="107"/>
        <v>23Вт</v>
      </c>
      <c r="J320" t="str">
        <f t="shared" si="117"/>
        <v>23</v>
      </c>
      <c r="K320" t="str">
        <f t="shared" si="119"/>
        <v>23</v>
      </c>
      <c r="L320" t="str">
        <f t="shared" si="113"/>
        <v>P866778</v>
      </c>
      <c r="M320" t="str">
        <f>LOOKUP(,-SEARCH(" "&amp;Switches!$A$2:'Switches'!$A$1000&amp;" "," "&amp;TRIM(B320)&amp;" "),Switches!$A$2:'Switches'!$A$1000)</f>
        <v>Osio Line RGBW</v>
      </c>
      <c r="N320">
        <f>IFERROR(LOOKUP(,-SEARCH(" "&amp;Switches!$B$2:'Switches'!$B$1000&amp;" "," "&amp;C320&amp;" "),Switches!$B$2:'Switches'!$B$1000), "")</f>
        <v>708</v>
      </c>
      <c r="O320" t="str">
        <f>LOOKUP(,-SEARCH(" "&amp;Switches!$C$2:'Switches'!$C$1000&amp;" "," "&amp;TRIM(B320)&amp;" "),Switches!$C$2:'Switches'!$C$1000)</f>
        <v>Flood</v>
      </c>
      <c r="P320" t="str">
        <f t="shared" si="114"/>
        <v>RGBW-Flood-red.ies</v>
      </c>
      <c r="Q320" t="s">
        <v>297</v>
      </c>
      <c r="R320">
        <f t="shared" si="108"/>
        <v>6</v>
      </c>
      <c r="S320" s="7" t="str">
        <f t="shared" si="118"/>
        <v>23</v>
      </c>
      <c r="T320">
        <v>57</v>
      </c>
      <c r="U320">
        <f t="shared" si="116"/>
        <v>342</v>
      </c>
      <c r="V320" t="str">
        <f>IF(ISTEXT(LOOKUP(,-SEARCH(" "&amp;Switches!$K$2:'Switches'!$K$60&amp;" "," "&amp;D320&amp;" "),Switches!$K$2:'Switches'!$K$60)), LOOKUP(,-SEARCH(" "&amp;Switches!$K$2:'Switches'!$K$60&amp;" "," "&amp;D320&amp;" "),Switches!$K$2:'Switches'!$K$60),"")</f>
        <v>DMX-RDM</v>
      </c>
      <c r="W320" t="str">
        <f>IFERROR(LOOKUP(,-SEARCH(" "&amp;Switches!$L$2:'Switches'!$L$1000&amp;" "," "&amp;F320&amp;" "),Switches!$L$2:'Switches'!$L$1000),"")</f>
        <v/>
      </c>
      <c r="X320" t="str">
        <f>IFERROR(LOOKUP(,-SEARCH(" "&amp;Switches!$M$2:'Switches'!$M$1000&amp;" "," "&amp;M320&amp;" "),Switches!$M$2:'Switches'!$M$1000),"")</f>
        <v>RGBW</v>
      </c>
      <c r="Y320" t="str">
        <f>IFERROR(LOOKUP(,-SEARCH(" "&amp;Switches!$N$2:'Switches'!$N$1000&amp;" "," "&amp;D320&amp;" "),Switches!$N$2:'Switches'!$N$1000),"")</f>
        <v/>
      </c>
      <c r="Z320">
        <v>9.5000000000000001E-2</v>
      </c>
      <c r="AA320">
        <f t="shared" si="115"/>
        <v>0.70799999999999996</v>
      </c>
      <c r="AB320">
        <v>7.0000000000000007E-2</v>
      </c>
      <c r="AC320">
        <v>2</v>
      </c>
      <c r="AD320">
        <v>2</v>
      </c>
      <c r="AE320">
        <v>0</v>
      </c>
    </row>
    <row r="321" spans="1:31" x14ac:dyDescent="0.25">
      <c r="A321" s="1" t="s">
        <v>581</v>
      </c>
      <c r="B321" s="1" t="s">
        <v>701</v>
      </c>
      <c r="C321" t="str">
        <f t="shared" si="110"/>
        <v>708 23W Medium DMX-RDM 5 DEG</v>
      </c>
      <c r="D321" t="str">
        <f t="shared" si="111"/>
        <v>23W Medium DMX-RDM 5 DEG</v>
      </c>
      <c r="E321" t="str">
        <f t="shared" si="112"/>
        <v>23W DMX-RDM 5 DEG</v>
      </c>
      <c r="F321" t="str">
        <f t="shared" si="109"/>
        <v>23W 5 DEG</v>
      </c>
      <c r="G321" t="str">
        <f t="shared" si="105"/>
        <v>23W 5 DEG</v>
      </c>
      <c r="H321" t="str">
        <f t="shared" si="106"/>
        <v>23W</v>
      </c>
      <c r="I321" t="str">
        <f t="shared" si="107"/>
        <v>23Вт</v>
      </c>
      <c r="J321" t="str">
        <f t="shared" si="117"/>
        <v>23</v>
      </c>
      <c r="K321" t="str">
        <f t="shared" si="119"/>
        <v>23</v>
      </c>
      <c r="L321" t="str">
        <f t="shared" si="113"/>
        <v>P866777</v>
      </c>
      <c r="M321" t="str">
        <f>LOOKUP(,-SEARCH(" "&amp;Switches!$A$2:'Switches'!$A$1000&amp;" "," "&amp;TRIM(B321)&amp;" "),Switches!$A$2:'Switches'!$A$1000)</f>
        <v>Osio Line RGBW</v>
      </c>
      <c r="N321">
        <f>IFERROR(LOOKUP(,-SEARCH(" "&amp;Switches!$B$2:'Switches'!$B$1000&amp;" "," "&amp;C321&amp;" "),Switches!$B$2:'Switches'!$B$1000), "")</f>
        <v>708</v>
      </c>
      <c r="O321" t="str">
        <f>LOOKUP(,-SEARCH(" "&amp;Switches!$C$2:'Switches'!$C$1000&amp;" "," "&amp;TRIM(B321)&amp;" "),Switches!$C$2:'Switches'!$C$1000)</f>
        <v>Medium</v>
      </c>
      <c r="P321" t="str">
        <f t="shared" si="114"/>
        <v>RGBW-Medium-red-5 DEG.ies</v>
      </c>
      <c r="Q321" t="s">
        <v>297</v>
      </c>
      <c r="R321">
        <f t="shared" si="108"/>
        <v>6</v>
      </c>
      <c r="S321" s="7" t="str">
        <f t="shared" si="118"/>
        <v>23</v>
      </c>
      <c r="T321">
        <v>57</v>
      </c>
      <c r="U321">
        <f t="shared" si="116"/>
        <v>342</v>
      </c>
      <c r="V321" t="str">
        <f>IF(ISTEXT(LOOKUP(,-SEARCH(" "&amp;Switches!$K$2:'Switches'!$K$60&amp;" "," "&amp;D321&amp;" "),Switches!$K$2:'Switches'!$K$60)), LOOKUP(,-SEARCH(" "&amp;Switches!$K$2:'Switches'!$K$60&amp;" "," "&amp;D321&amp;" "),Switches!$K$2:'Switches'!$K$60),"")</f>
        <v>DMX-RDM</v>
      </c>
      <c r="W321" t="str">
        <f>IFERROR(LOOKUP(,-SEARCH(" "&amp;Switches!$L$2:'Switches'!$L$1000&amp;" "," "&amp;F321&amp;" "),Switches!$L$2:'Switches'!$L$1000),"")</f>
        <v>5 DEG</v>
      </c>
      <c r="X321" t="str">
        <f>IFERROR(LOOKUP(,-SEARCH(" "&amp;Switches!$M$2:'Switches'!$M$1000&amp;" "," "&amp;M321&amp;" "),Switches!$M$2:'Switches'!$M$1000),"")</f>
        <v>RGBW</v>
      </c>
      <c r="Y321" t="str">
        <f>IFERROR(LOOKUP(,-SEARCH(" "&amp;Switches!$N$2:'Switches'!$N$1000&amp;" "," "&amp;D321&amp;" "),Switches!$N$2:'Switches'!$N$1000),"")</f>
        <v/>
      </c>
      <c r="Z321">
        <v>9.5000000000000001E-2</v>
      </c>
      <c r="AA321">
        <f t="shared" si="115"/>
        <v>0.70799999999999996</v>
      </c>
      <c r="AB321">
        <v>7.0000000000000007E-2</v>
      </c>
      <c r="AC321">
        <v>2</v>
      </c>
      <c r="AD321">
        <v>2</v>
      </c>
      <c r="AE321">
        <v>0</v>
      </c>
    </row>
    <row r="322" spans="1:31" x14ac:dyDescent="0.25">
      <c r="A322" s="1" t="s">
        <v>579</v>
      </c>
      <c r="B322" s="1" t="s">
        <v>580</v>
      </c>
      <c r="C322" t="str">
        <f t="shared" si="110"/>
        <v>708 23W Medium DMX-RDM</v>
      </c>
      <c r="D322" t="str">
        <f t="shared" si="111"/>
        <v>23W Medium DMX-RDM</v>
      </c>
      <c r="E322" t="str">
        <f t="shared" si="112"/>
        <v>23W DMX-RDM</v>
      </c>
      <c r="F322" t="str">
        <f t="shared" si="109"/>
        <v>23W</v>
      </c>
      <c r="G322" t="str">
        <f t="shared" si="105"/>
        <v>23W</v>
      </c>
      <c r="H322" t="str">
        <f t="shared" si="106"/>
        <v>23W</v>
      </c>
      <c r="I322" t="str">
        <f t="shared" si="107"/>
        <v>23Вт</v>
      </c>
      <c r="J322" t="str">
        <f t="shared" si="117"/>
        <v>23</v>
      </c>
      <c r="K322" t="str">
        <f t="shared" si="119"/>
        <v>23</v>
      </c>
      <c r="L322" t="str">
        <f t="shared" si="113"/>
        <v>P866777</v>
      </c>
      <c r="M322" t="str">
        <f>LOOKUP(,-SEARCH(" "&amp;Switches!$A$2:'Switches'!$A$1000&amp;" "," "&amp;TRIM(B322)&amp;" "),Switches!$A$2:'Switches'!$A$1000)</f>
        <v>Osio Line RGBW</v>
      </c>
      <c r="N322">
        <f>IFERROR(LOOKUP(,-SEARCH(" "&amp;Switches!$B$2:'Switches'!$B$1000&amp;" "," "&amp;C322&amp;" "),Switches!$B$2:'Switches'!$B$1000), "")</f>
        <v>708</v>
      </c>
      <c r="O322" t="str">
        <f>LOOKUP(,-SEARCH(" "&amp;Switches!$C$2:'Switches'!$C$1000&amp;" "," "&amp;TRIM(B322)&amp;" "),Switches!$C$2:'Switches'!$C$1000)</f>
        <v>Medium</v>
      </c>
      <c r="P322" t="str">
        <f t="shared" si="114"/>
        <v>RGBW-Medium-red.ies</v>
      </c>
      <c r="Q322" t="s">
        <v>297</v>
      </c>
      <c r="R322">
        <f t="shared" si="108"/>
        <v>6</v>
      </c>
      <c r="S322" s="7" t="str">
        <f t="shared" si="118"/>
        <v>23</v>
      </c>
      <c r="T322">
        <v>57</v>
      </c>
      <c r="U322">
        <f t="shared" si="116"/>
        <v>342</v>
      </c>
      <c r="V322" t="str">
        <f>IF(ISTEXT(LOOKUP(,-SEARCH(" "&amp;Switches!$K$2:'Switches'!$K$60&amp;" "," "&amp;D322&amp;" "),Switches!$K$2:'Switches'!$K$60)), LOOKUP(,-SEARCH(" "&amp;Switches!$K$2:'Switches'!$K$60&amp;" "," "&amp;D322&amp;" "),Switches!$K$2:'Switches'!$K$60),"")</f>
        <v>DMX-RDM</v>
      </c>
      <c r="W322" t="str">
        <f>IFERROR(LOOKUP(,-SEARCH(" "&amp;Switches!$L$2:'Switches'!$L$1000&amp;" "," "&amp;F322&amp;" "),Switches!$L$2:'Switches'!$L$1000),"")</f>
        <v/>
      </c>
      <c r="X322" t="str">
        <f>IFERROR(LOOKUP(,-SEARCH(" "&amp;Switches!$M$2:'Switches'!$M$1000&amp;" "," "&amp;M322&amp;" "),Switches!$M$2:'Switches'!$M$1000),"")</f>
        <v>RGBW</v>
      </c>
      <c r="Y322" t="str">
        <f>IFERROR(LOOKUP(,-SEARCH(" "&amp;Switches!$N$2:'Switches'!$N$1000&amp;" "," "&amp;D322&amp;" "),Switches!$N$2:'Switches'!$N$1000),"")</f>
        <v/>
      </c>
      <c r="Z322">
        <v>9.5000000000000001E-2</v>
      </c>
      <c r="AA322">
        <f t="shared" si="115"/>
        <v>0.70799999999999996</v>
      </c>
      <c r="AB322">
        <v>7.0000000000000007E-2</v>
      </c>
      <c r="AC322">
        <v>2</v>
      </c>
      <c r="AD322">
        <v>2</v>
      </c>
      <c r="AE322">
        <v>0</v>
      </c>
    </row>
    <row r="323" spans="1:31" x14ac:dyDescent="0.25">
      <c r="A323" s="1" t="s">
        <v>578</v>
      </c>
      <c r="B323" s="1" t="s">
        <v>702</v>
      </c>
      <c r="C323" t="str">
        <f t="shared" si="110"/>
        <v>708 23W Spot DMX-RDM 5 DEG</v>
      </c>
      <c r="D323" t="str">
        <f t="shared" si="111"/>
        <v>23W Spot DMX-RDM 5 DEG</v>
      </c>
      <c r="E323" t="str">
        <f t="shared" si="112"/>
        <v>23W DMX-RDM 5 DEG</v>
      </c>
      <c r="F323" t="str">
        <f t="shared" si="109"/>
        <v>23W 5 DEG</v>
      </c>
      <c r="G323" t="str">
        <f t="shared" ref="G323:G334" si="120">TRIM(REPLACE(F323,SEARCH(Y323,F323),LEN(Y323),""))</f>
        <v>23W 5 DEG</v>
      </c>
      <c r="H323" t="str">
        <f t="shared" ref="H323:H334" si="121">TRIM(REPLACE(G323,SEARCH(W323,G323),LEN(W323),""))</f>
        <v>23W</v>
      </c>
      <c r="I323" t="str">
        <f t="shared" si="107"/>
        <v>23Вт</v>
      </c>
      <c r="J323" t="str">
        <f t="shared" si="117"/>
        <v>23</v>
      </c>
      <c r="K323" t="str">
        <f t="shared" si="119"/>
        <v>23</v>
      </c>
      <c r="L323" t="str">
        <f t="shared" si="113"/>
        <v>P866776</v>
      </c>
      <c r="M323" t="str">
        <f>LOOKUP(,-SEARCH(" "&amp;Switches!$A$2:'Switches'!$A$1000&amp;" "," "&amp;TRIM(B323)&amp;" "),Switches!$A$2:'Switches'!$A$1000)</f>
        <v>Osio Line RGBW</v>
      </c>
      <c r="N323">
        <f>IFERROR(LOOKUP(,-SEARCH(" "&amp;Switches!$B$2:'Switches'!$B$1000&amp;" "," "&amp;C323&amp;" "),Switches!$B$2:'Switches'!$B$1000), "")</f>
        <v>708</v>
      </c>
      <c r="O323" t="str">
        <f>LOOKUP(,-SEARCH(" "&amp;Switches!$C$2:'Switches'!$C$1000&amp;" "," "&amp;TRIM(B323)&amp;" "),Switches!$C$2:'Switches'!$C$1000)</f>
        <v>Spot</v>
      </c>
      <c r="P323" t="str">
        <f t="shared" si="114"/>
        <v>RGBW-Spot-red-5 DEG.ies</v>
      </c>
      <c r="Q323" t="s">
        <v>297</v>
      </c>
      <c r="R323">
        <f t="shared" si="108"/>
        <v>6</v>
      </c>
      <c r="S323" s="7" t="str">
        <f t="shared" si="118"/>
        <v>23</v>
      </c>
      <c r="T323">
        <v>57</v>
      </c>
      <c r="U323">
        <f t="shared" si="116"/>
        <v>342</v>
      </c>
      <c r="V323" t="str">
        <f>IF(ISTEXT(LOOKUP(,-SEARCH(" "&amp;Switches!$K$2:'Switches'!$K$60&amp;" "," "&amp;D323&amp;" "),Switches!$K$2:'Switches'!$K$60)), LOOKUP(,-SEARCH(" "&amp;Switches!$K$2:'Switches'!$K$60&amp;" "," "&amp;D323&amp;" "),Switches!$K$2:'Switches'!$K$60),"")</f>
        <v>DMX-RDM</v>
      </c>
      <c r="W323" t="str">
        <f>IFERROR(LOOKUP(,-SEARCH(" "&amp;Switches!$L$2:'Switches'!$L$1000&amp;" "," "&amp;F323&amp;" "),Switches!$L$2:'Switches'!$L$1000),"")</f>
        <v>5 DEG</v>
      </c>
      <c r="X323" t="str">
        <f>IFERROR(LOOKUP(,-SEARCH(" "&amp;Switches!$M$2:'Switches'!$M$1000&amp;" "," "&amp;M323&amp;" "),Switches!$M$2:'Switches'!$M$1000),"")</f>
        <v>RGBW</v>
      </c>
      <c r="Y323" t="str">
        <f>IFERROR(LOOKUP(,-SEARCH(" "&amp;Switches!$N$2:'Switches'!$N$1000&amp;" "," "&amp;D323&amp;" "),Switches!$N$2:'Switches'!$N$1000),"")</f>
        <v/>
      </c>
      <c r="Z323">
        <v>9.5000000000000001E-2</v>
      </c>
      <c r="AA323">
        <f t="shared" si="115"/>
        <v>0.70799999999999996</v>
      </c>
      <c r="AB323">
        <v>7.0000000000000007E-2</v>
      </c>
      <c r="AC323">
        <v>2</v>
      </c>
      <c r="AD323">
        <v>2</v>
      </c>
      <c r="AE323">
        <v>0</v>
      </c>
    </row>
    <row r="324" spans="1:31" x14ac:dyDescent="0.25">
      <c r="A324" s="1" t="s">
        <v>576</v>
      </c>
      <c r="B324" s="1" t="s">
        <v>577</v>
      </c>
      <c r="C324" t="str">
        <f t="shared" si="110"/>
        <v>708 23W Spot DMX-RDM</v>
      </c>
      <c r="D324" t="str">
        <f t="shared" si="111"/>
        <v>23W Spot DMX-RDM</v>
      </c>
      <c r="E324" t="str">
        <f t="shared" si="112"/>
        <v>23W DMX-RDM</v>
      </c>
      <c r="F324" t="str">
        <f t="shared" si="109"/>
        <v>23W</v>
      </c>
      <c r="G324" t="str">
        <f t="shared" si="120"/>
        <v>23W</v>
      </c>
      <c r="H324" t="str">
        <f t="shared" si="121"/>
        <v>23W</v>
      </c>
      <c r="I324" t="str">
        <f t="shared" si="107"/>
        <v>23Вт</v>
      </c>
      <c r="J324" t="str">
        <f t="shared" si="117"/>
        <v>23</v>
      </c>
      <c r="K324" t="str">
        <f t="shared" si="119"/>
        <v>23</v>
      </c>
      <c r="L324" t="str">
        <f t="shared" si="113"/>
        <v>P866776</v>
      </c>
      <c r="M324" t="str">
        <f>LOOKUP(,-SEARCH(" "&amp;Switches!$A$2:'Switches'!$A$1000&amp;" "," "&amp;TRIM(B324)&amp;" "),Switches!$A$2:'Switches'!$A$1000)</f>
        <v>Osio Line RGBW</v>
      </c>
      <c r="N324">
        <f>IFERROR(LOOKUP(,-SEARCH(" "&amp;Switches!$B$2:'Switches'!$B$1000&amp;" "," "&amp;C324&amp;" "),Switches!$B$2:'Switches'!$B$1000), "")</f>
        <v>708</v>
      </c>
      <c r="O324" t="str">
        <f>LOOKUP(,-SEARCH(" "&amp;Switches!$C$2:'Switches'!$C$1000&amp;" "," "&amp;TRIM(B324)&amp;" "),Switches!$C$2:'Switches'!$C$1000)</f>
        <v>Spot</v>
      </c>
      <c r="P324" t="str">
        <f t="shared" si="114"/>
        <v>RGBW-Spot-red.ies</v>
      </c>
      <c r="Q324" t="s">
        <v>297</v>
      </c>
      <c r="R324">
        <f t="shared" si="108"/>
        <v>6</v>
      </c>
      <c r="S324" s="7" t="str">
        <f t="shared" si="118"/>
        <v>23</v>
      </c>
      <c r="T324">
        <v>57</v>
      </c>
      <c r="U324">
        <f t="shared" si="116"/>
        <v>342</v>
      </c>
      <c r="V324" t="str">
        <f>IF(ISTEXT(LOOKUP(,-SEARCH(" "&amp;Switches!$K$2:'Switches'!$K$60&amp;" "," "&amp;D324&amp;" "),Switches!$K$2:'Switches'!$K$60)), LOOKUP(,-SEARCH(" "&amp;Switches!$K$2:'Switches'!$K$60&amp;" "," "&amp;D324&amp;" "),Switches!$K$2:'Switches'!$K$60),"")</f>
        <v>DMX-RDM</v>
      </c>
      <c r="W324" t="str">
        <f>IFERROR(LOOKUP(,-SEARCH(" "&amp;Switches!$L$2:'Switches'!$L$1000&amp;" "," "&amp;F324&amp;" "),Switches!$L$2:'Switches'!$L$1000),"")</f>
        <v/>
      </c>
      <c r="X324" t="str">
        <f>IFERROR(LOOKUP(,-SEARCH(" "&amp;Switches!$M$2:'Switches'!$M$1000&amp;" "," "&amp;M324&amp;" "),Switches!$M$2:'Switches'!$M$1000),"")</f>
        <v>RGBW</v>
      </c>
      <c r="Y324" t="str">
        <f>IFERROR(LOOKUP(,-SEARCH(" "&amp;Switches!$N$2:'Switches'!$N$1000&amp;" "," "&amp;D324&amp;" "),Switches!$N$2:'Switches'!$N$1000),"")</f>
        <v/>
      </c>
      <c r="Z324">
        <v>9.5000000000000001E-2</v>
      </c>
      <c r="AA324">
        <f t="shared" si="115"/>
        <v>0.70799999999999996</v>
      </c>
      <c r="AB324">
        <v>7.0000000000000007E-2</v>
      </c>
      <c r="AC324">
        <v>2</v>
      </c>
      <c r="AD324">
        <v>2</v>
      </c>
      <c r="AE324">
        <v>0</v>
      </c>
    </row>
    <row r="325" spans="1:31" x14ac:dyDescent="0.25">
      <c r="A325" s="1" t="s">
        <v>575</v>
      </c>
      <c r="B325" s="1" t="s">
        <v>703</v>
      </c>
      <c r="C325" t="str">
        <f t="shared" si="110"/>
        <v>408 12W Diffuse DMX-RDM 5 DEG</v>
      </c>
      <c r="D325" t="str">
        <f t="shared" si="111"/>
        <v>12W Diffuse DMX-RDM 5 DEG</v>
      </c>
      <c r="E325" t="str">
        <f t="shared" si="112"/>
        <v>12W DMX-RDM 5 DEG</v>
      </c>
      <c r="F325" t="str">
        <f t="shared" si="109"/>
        <v>12W 5 DEG</v>
      </c>
      <c r="G325" t="str">
        <f t="shared" si="120"/>
        <v>12W 5 DEG</v>
      </c>
      <c r="H325" t="str">
        <f t="shared" si="121"/>
        <v>12W</v>
      </c>
      <c r="I325" t="str">
        <f t="shared" ref="I325:I334" si="122">IFERROR(REPLACE(H325,SEARCH("W",H325),1,"Вт"), H325)</f>
        <v>12Вт</v>
      </c>
      <c r="J325" t="str">
        <f t="shared" si="117"/>
        <v>12</v>
      </c>
      <c r="K325" t="str">
        <f t="shared" si="119"/>
        <v>12</v>
      </c>
      <c r="L325" t="str">
        <f t="shared" si="113"/>
        <v>P866775</v>
      </c>
      <c r="M325" t="str">
        <f>LOOKUP(,-SEARCH(" "&amp;Switches!$A$2:'Switches'!$A$1000&amp;" "," "&amp;TRIM(B325)&amp;" "),Switches!$A$2:'Switches'!$A$1000)</f>
        <v>Osio Line RGBW</v>
      </c>
      <c r="N325">
        <f>IFERROR(LOOKUP(,-SEARCH(" "&amp;Switches!$B$2:'Switches'!$B$1000&amp;" "," "&amp;C325&amp;" "),Switches!$B$2:'Switches'!$B$1000), "")</f>
        <v>408</v>
      </c>
      <c r="O325" t="str">
        <f>LOOKUP(,-SEARCH(" "&amp;Switches!$C$2:'Switches'!$C$1000&amp;" "," "&amp;TRIM(B325)&amp;" "),Switches!$C$2:'Switches'!$C$1000)</f>
        <v>Diffuse</v>
      </c>
      <c r="P325" t="str">
        <f t="shared" si="114"/>
        <v>RGBW-Diffuse-red-5 DEG.ies</v>
      </c>
      <c r="Q325" t="s">
        <v>297</v>
      </c>
      <c r="R325">
        <f t="shared" si="108"/>
        <v>3</v>
      </c>
      <c r="S325" s="7" t="str">
        <f t="shared" si="118"/>
        <v>12</v>
      </c>
      <c r="T325">
        <v>57</v>
      </c>
      <c r="U325">
        <f t="shared" si="116"/>
        <v>171</v>
      </c>
      <c r="V325" t="str">
        <f>IF(ISTEXT(LOOKUP(,-SEARCH(" "&amp;Switches!$K$2:'Switches'!$K$60&amp;" "," "&amp;D325&amp;" "),Switches!$K$2:'Switches'!$K$60)), LOOKUP(,-SEARCH(" "&amp;Switches!$K$2:'Switches'!$K$60&amp;" "," "&amp;D325&amp;" "),Switches!$K$2:'Switches'!$K$60),"")</f>
        <v>DMX-RDM</v>
      </c>
      <c r="W325" t="str">
        <f>IFERROR(LOOKUP(,-SEARCH(" "&amp;Switches!$L$2:'Switches'!$L$1000&amp;" "," "&amp;F325&amp;" "),Switches!$L$2:'Switches'!$L$1000),"")</f>
        <v>5 DEG</v>
      </c>
      <c r="X325" t="str">
        <f>IFERROR(LOOKUP(,-SEARCH(" "&amp;Switches!$M$2:'Switches'!$M$1000&amp;" "," "&amp;M325&amp;" "),Switches!$M$2:'Switches'!$M$1000),"")</f>
        <v>RGBW</v>
      </c>
      <c r="Y325" t="str">
        <f>IFERROR(LOOKUP(,-SEARCH(" "&amp;Switches!$N$2:'Switches'!$N$1000&amp;" "," "&amp;D325&amp;" "),Switches!$N$2:'Switches'!$N$1000),"")</f>
        <v/>
      </c>
      <c r="Z325">
        <v>9.5000000000000001E-2</v>
      </c>
      <c r="AA325">
        <f t="shared" si="115"/>
        <v>0.40799999999999997</v>
      </c>
      <c r="AB325">
        <v>7.0000000000000007E-2</v>
      </c>
      <c r="AC325">
        <v>2</v>
      </c>
      <c r="AD325">
        <v>2</v>
      </c>
      <c r="AE325">
        <v>0</v>
      </c>
    </row>
    <row r="326" spans="1:31" x14ac:dyDescent="0.25">
      <c r="A326" s="1" t="s">
        <v>573</v>
      </c>
      <c r="B326" s="1" t="s">
        <v>574</v>
      </c>
      <c r="C326" t="str">
        <f t="shared" si="110"/>
        <v>408 12W Diffuse DMX-RDM</v>
      </c>
      <c r="D326" t="str">
        <f t="shared" si="111"/>
        <v>12W Diffuse DMX-RDM</v>
      </c>
      <c r="E326" t="str">
        <f t="shared" si="112"/>
        <v>12W DMX-RDM</v>
      </c>
      <c r="F326" t="str">
        <f t="shared" si="109"/>
        <v>12W</v>
      </c>
      <c r="G326" t="str">
        <f t="shared" si="120"/>
        <v>12W</v>
      </c>
      <c r="H326" t="str">
        <f t="shared" si="121"/>
        <v>12W</v>
      </c>
      <c r="I326" t="str">
        <f t="shared" si="122"/>
        <v>12Вт</v>
      </c>
      <c r="J326" t="str">
        <f t="shared" si="117"/>
        <v>12</v>
      </c>
      <c r="K326" t="str">
        <f t="shared" si="119"/>
        <v>12</v>
      </c>
      <c r="L326" t="str">
        <f t="shared" si="113"/>
        <v>P866775</v>
      </c>
      <c r="M326" t="str">
        <f>LOOKUP(,-SEARCH(" "&amp;Switches!$A$2:'Switches'!$A$1000&amp;" "," "&amp;TRIM(B326)&amp;" "),Switches!$A$2:'Switches'!$A$1000)</f>
        <v>Osio Line RGBW</v>
      </c>
      <c r="N326">
        <f>IFERROR(LOOKUP(,-SEARCH(" "&amp;Switches!$B$2:'Switches'!$B$1000&amp;" "," "&amp;C326&amp;" "),Switches!$B$2:'Switches'!$B$1000), "")</f>
        <v>408</v>
      </c>
      <c r="O326" t="str">
        <f>LOOKUP(,-SEARCH(" "&amp;Switches!$C$2:'Switches'!$C$1000&amp;" "," "&amp;TRIM(B326)&amp;" "),Switches!$C$2:'Switches'!$C$1000)</f>
        <v>Diffuse</v>
      </c>
      <c r="P326" t="str">
        <f t="shared" si="114"/>
        <v>RGBW-Diffuse-red.ies</v>
      </c>
      <c r="Q326" t="s">
        <v>297</v>
      </c>
      <c r="R326">
        <f t="shared" si="108"/>
        <v>3</v>
      </c>
      <c r="S326" s="7" t="str">
        <f t="shared" si="118"/>
        <v>12</v>
      </c>
      <c r="T326">
        <v>57</v>
      </c>
      <c r="U326">
        <f t="shared" si="116"/>
        <v>171</v>
      </c>
      <c r="V326" t="str">
        <f>IF(ISTEXT(LOOKUP(,-SEARCH(" "&amp;Switches!$K$2:'Switches'!$K$60&amp;" "," "&amp;D326&amp;" "),Switches!$K$2:'Switches'!$K$60)), LOOKUP(,-SEARCH(" "&amp;Switches!$K$2:'Switches'!$K$60&amp;" "," "&amp;D326&amp;" "),Switches!$K$2:'Switches'!$K$60),"")</f>
        <v>DMX-RDM</v>
      </c>
      <c r="W326" t="str">
        <f>IFERROR(LOOKUP(,-SEARCH(" "&amp;Switches!$L$2:'Switches'!$L$1000&amp;" "," "&amp;F326&amp;" "),Switches!$L$2:'Switches'!$L$1000),"")</f>
        <v/>
      </c>
      <c r="X326" t="str">
        <f>IFERROR(LOOKUP(,-SEARCH(" "&amp;Switches!$M$2:'Switches'!$M$1000&amp;" "," "&amp;M326&amp;" "),Switches!$M$2:'Switches'!$M$1000),"")</f>
        <v>RGBW</v>
      </c>
      <c r="Y326" t="str">
        <f>IFERROR(LOOKUP(,-SEARCH(" "&amp;Switches!$N$2:'Switches'!$N$1000&amp;" "," "&amp;D326&amp;" "),Switches!$N$2:'Switches'!$N$1000),"")</f>
        <v/>
      </c>
      <c r="Z326">
        <v>9.5000000000000001E-2</v>
      </c>
      <c r="AA326">
        <f t="shared" si="115"/>
        <v>0.40799999999999997</v>
      </c>
      <c r="AB326">
        <v>7.0000000000000007E-2</v>
      </c>
      <c r="AC326">
        <v>2</v>
      </c>
      <c r="AD326">
        <v>2</v>
      </c>
      <c r="AE326">
        <v>0</v>
      </c>
    </row>
    <row r="327" spans="1:31" x14ac:dyDescent="0.25">
      <c r="A327" s="1" t="s">
        <v>572</v>
      </c>
      <c r="B327" s="1" t="s">
        <v>704</v>
      </c>
      <c r="C327" t="str">
        <f t="shared" si="110"/>
        <v>408 12W Elliptical DMX-RDM 5 DEG</v>
      </c>
      <c r="D327" t="str">
        <f t="shared" si="111"/>
        <v>12W Elliptical DMX-RDM 5 DEG</v>
      </c>
      <c r="E327" t="str">
        <f t="shared" si="112"/>
        <v>12W DMX-RDM 5 DEG</v>
      </c>
      <c r="F327" t="str">
        <f t="shared" si="109"/>
        <v>12W 5 DEG</v>
      </c>
      <c r="G327" t="str">
        <f t="shared" si="120"/>
        <v>12W 5 DEG</v>
      </c>
      <c r="H327" t="str">
        <f t="shared" si="121"/>
        <v>12W</v>
      </c>
      <c r="I327" t="str">
        <f t="shared" si="122"/>
        <v>12Вт</v>
      </c>
      <c r="J327" t="str">
        <f t="shared" si="117"/>
        <v>12</v>
      </c>
      <c r="K327" t="str">
        <f t="shared" si="119"/>
        <v>12</v>
      </c>
      <c r="L327" t="str">
        <f t="shared" si="113"/>
        <v>P866774</v>
      </c>
      <c r="M327" t="str">
        <f>LOOKUP(,-SEARCH(" "&amp;Switches!$A$2:'Switches'!$A$1000&amp;" "," "&amp;TRIM(B327)&amp;" "),Switches!$A$2:'Switches'!$A$1000)</f>
        <v>Osio Line RGBW</v>
      </c>
      <c r="N327">
        <f>IFERROR(LOOKUP(,-SEARCH(" "&amp;Switches!$B$2:'Switches'!$B$1000&amp;" "," "&amp;C327&amp;" "),Switches!$B$2:'Switches'!$B$1000), "")</f>
        <v>408</v>
      </c>
      <c r="O327" t="str">
        <f>LOOKUP(,-SEARCH(" "&amp;Switches!$C$2:'Switches'!$C$1000&amp;" "," "&amp;TRIM(B327)&amp;" "),Switches!$C$2:'Switches'!$C$1000)</f>
        <v>Elliptical</v>
      </c>
      <c r="P327" t="str">
        <f t="shared" si="114"/>
        <v>RGBW-Elliptical-red-5 DEG.ies</v>
      </c>
      <c r="Q327" t="s">
        <v>297</v>
      </c>
      <c r="R327">
        <f t="shared" si="108"/>
        <v>3</v>
      </c>
      <c r="S327" s="7" t="str">
        <f t="shared" si="118"/>
        <v>12</v>
      </c>
      <c r="T327">
        <v>57</v>
      </c>
      <c r="U327">
        <f t="shared" si="116"/>
        <v>171</v>
      </c>
      <c r="V327" t="str">
        <f>IF(ISTEXT(LOOKUP(,-SEARCH(" "&amp;Switches!$K$2:'Switches'!$K$60&amp;" "," "&amp;D327&amp;" "),Switches!$K$2:'Switches'!$K$60)), LOOKUP(,-SEARCH(" "&amp;Switches!$K$2:'Switches'!$K$60&amp;" "," "&amp;D327&amp;" "),Switches!$K$2:'Switches'!$K$60),"")</f>
        <v>DMX-RDM</v>
      </c>
      <c r="W327" t="str">
        <f>IFERROR(LOOKUP(,-SEARCH(" "&amp;Switches!$L$2:'Switches'!$L$1000&amp;" "," "&amp;F327&amp;" "),Switches!$L$2:'Switches'!$L$1000),"")</f>
        <v>5 DEG</v>
      </c>
      <c r="X327" t="str">
        <f>IFERROR(LOOKUP(,-SEARCH(" "&amp;Switches!$M$2:'Switches'!$M$1000&amp;" "," "&amp;M327&amp;" "),Switches!$M$2:'Switches'!$M$1000),"")</f>
        <v>RGBW</v>
      </c>
      <c r="Y327" t="str">
        <f>IFERROR(LOOKUP(,-SEARCH(" "&amp;Switches!$N$2:'Switches'!$N$1000&amp;" "," "&amp;D327&amp;" "),Switches!$N$2:'Switches'!$N$1000),"")</f>
        <v/>
      </c>
      <c r="Z327">
        <v>9.5000000000000001E-2</v>
      </c>
      <c r="AA327">
        <f t="shared" si="115"/>
        <v>0.40799999999999997</v>
      </c>
      <c r="AB327">
        <v>7.0000000000000007E-2</v>
      </c>
      <c r="AC327">
        <v>2</v>
      </c>
      <c r="AD327">
        <v>2</v>
      </c>
      <c r="AE327">
        <v>0</v>
      </c>
    </row>
    <row r="328" spans="1:31" x14ac:dyDescent="0.25">
      <c r="A328" s="1" t="s">
        <v>570</v>
      </c>
      <c r="B328" s="1" t="s">
        <v>571</v>
      </c>
      <c r="C328" t="str">
        <f t="shared" si="110"/>
        <v>408 12W Elliptical DMX-RDM</v>
      </c>
      <c r="D328" t="str">
        <f t="shared" si="111"/>
        <v>12W Elliptical DMX-RDM</v>
      </c>
      <c r="E328" t="str">
        <f t="shared" si="112"/>
        <v>12W DMX-RDM</v>
      </c>
      <c r="F328" t="str">
        <f t="shared" si="109"/>
        <v>12W</v>
      </c>
      <c r="G328" t="str">
        <f t="shared" si="120"/>
        <v>12W</v>
      </c>
      <c r="H328" t="str">
        <f t="shared" si="121"/>
        <v>12W</v>
      </c>
      <c r="I328" t="str">
        <f t="shared" si="122"/>
        <v>12Вт</v>
      </c>
      <c r="J328" t="str">
        <f t="shared" si="117"/>
        <v>12</v>
      </c>
      <c r="K328" t="str">
        <f t="shared" si="119"/>
        <v>12</v>
      </c>
      <c r="L328" t="str">
        <f t="shared" si="113"/>
        <v>P866774</v>
      </c>
      <c r="M328" t="str">
        <f>LOOKUP(,-SEARCH(" "&amp;Switches!$A$2:'Switches'!$A$1000&amp;" "," "&amp;TRIM(B328)&amp;" "),Switches!$A$2:'Switches'!$A$1000)</f>
        <v>Osio Line RGBW</v>
      </c>
      <c r="N328">
        <f>IFERROR(LOOKUP(,-SEARCH(" "&amp;Switches!$B$2:'Switches'!$B$1000&amp;" "," "&amp;C328&amp;" "),Switches!$B$2:'Switches'!$B$1000), "")</f>
        <v>408</v>
      </c>
      <c r="O328" t="str">
        <f>LOOKUP(,-SEARCH(" "&amp;Switches!$C$2:'Switches'!$C$1000&amp;" "," "&amp;TRIM(B328)&amp;" "),Switches!$C$2:'Switches'!$C$1000)</f>
        <v>Elliptical</v>
      </c>
      <c r="P328" t="str">
        <f t="shared" si="114"/>
        <v>RGBW-Elliptical-red.ies</v>
      </c>
      <c r="Q328" t="s">
        <v>297</v>
      </c>
      <c r="R328">
        <f t="shared" si="108"/>
        <v>3</v>
      </c>
      <c r="S328" s="7" t="str">
        <f t="shared" si="118"/>
        <v>12</v>
      </c>
      <c r="T328">
        <v>57</v>
      </c>
      <c r="U328">
        <f t="shared" si="116"/>
        <v>171</v>
      </c>
      <c r="V328" t="str">
        <f>IF(ISTEXT(LOOKUP(,-SEARCH(" "&amp;Switches!$K$2:'Switches'!$K$60&amp;" "," "&amp;D328&amp;" "),Switches!$K$2:'Switches'!$K$60)), LOOKUP(,-SEARCH(" "&amp;Switches!$K$2:'Switches'!$K$60&amp;" "," "&amp;D328&amp;" "),Switches!$K$2:'Switches'!$K$60),"")</f>
        <v>DMX-RDM</v>
      </c>
      <c r="W328" t="str">
        <f>IFERROR(LOOKUP(,-SEARCH(" "&amp;Switches!$L$2:'Switches'!$L$1000&amp;" "," "&amp;F328&amp;" "),Switches!$L$2:'Switches'!$L$1000),"")</f>
        <v/>
      </c>
      <c r="X328" t="str">
        <f>IFERROR(LOOKUP(,-SEARCH(" "&amp;Switches!$M$2:'Switches'!$M$1000&amp;" "," "&amp;M328&amp;" "),Switches!$M$2:'Switches'!$M$1000),"")</f>
        <v>RGBW</v>
      </c>
      <c r="Y328" t="str">
        <f>IFERROR(LOOKUP(,-SEARCH(" "&amp;Switches!$N$2:'Switches'!$N$1000&amp;" "," "&amp;D328&amp;" "),Switches!$N$2:'Switches'!$N$1000),"")</f>
        <v/>
      </c>
      <c r="Z328">
        <v>9.5000000000000001E-2</v>
      </c>
      <c r="AA328">
        <f t="shared" si="115"/>
        <v>0.40799999999999997</v>
      </c>
      <c r="AB328">
        <v>7.0000000000000007E-2</v>
      </c>
      <c r="AC328">
        <v>2</v>
      </c>
      <c r="AD328">
        <v>2</v>
      </c>
      <c r="AE328">
        <v>0</v>
      </c>
    </row>
    <row r="329" spans="1:31" x14ac:dyDescent="0.25">
      <c r="A329" s="1" t="s">
        <v>569</v>
      </c>
      <c r="B329" s="1" t="s">
        <v>705</v>
      </c>
      <c r="C329" t="str">
        <f t="shared" si="110"/>
        <v>408 12W Flood DMX-RDM 5 DEG</v>
      </c>
      <c r="D329" t="str">
        <f t="shared" si="111"/>
        <v>12W Flood DMX-RDM 5 DEG</v>
      </c>
      <c r="E329" t="str">
        <f t="shared" si="112"/>
        <v>12W DMX-RDM 5 DEG</v>
      </c>
      <c r="F329" t="str">
        <f t="shared" si="109"/>
        <v>12W 5 DEG</v>
      </c>
      <c r="G329" t="str">
        <f t="shared" si="120"/>
        <v>12W 5 DEG</v>
      </c>
      <c r="H329" t="str">
        <f t="shared" si="121"/>
        <v>12W</v>
      </c>
      <c r="I329" t="str">
        <f t="shared" si="122"/>
        <v>12Вт</v>
      </c>
      <c r="J329" t="str">
        <f t="shared" si="117"/>
        <v>12</v>
      </c>
      <c r="K329" t="str">
        <f t="shared" si="119"/>
        <v>12</v>
      </c>
      <c r="L329" t="str">
        <f t="shared" si="113"/>
        <v>P866773</v>
      </c>
      <c r="M329" t="str">
        <f>LOOKUP(,-SEARCH(" "&amp;Switches!$A$2:'Switches'!$A$1000&amp;" "," "&amp;TRIM(B329)&amp;" "),Switches!$A$2:'Switches'!$A$1000)</f>
        <v>Osio Line RGBW</v>
      </c>
      <c r="N329">
        <f>IFERROR(LOOKUP(,-SEARCH(" "&amp;Switches!$B$2:'Switches'!$B$1000&amp;" "," "&amp;C329&amp;" "),Switches!$B$2:'Switches'!$B$1000), "")</f>
        <v>408</v>
      </c>
      <c r="O329" t="str">
        <f>LOOKUP(,-SEARCH(" "&amp;Switches!$C$2:'Switches'!$C$1000&amp;" "," "&amp;TRIM(B329)&amp;" "),Switches!$C$2:'Switches'!$C$1000)</f>
        <v>Flood</v>
      </c>
      <c r="P329" t="str">
        <f t="shared" si="114"/>
        <v>RGBW-Flood-red-5 DEG.ies</v>
      </c>
      <c r="Q329" t="s">
        <v>297</v>
      </c>
      <c r="R329">
        <f t="shared" si="108"/>
        <v>3</v>
      </c>
      <c r="S329" s="7" t="str">
        <f t="shared" si="118"/>
        <v>12</v>
      </c>
      <c r="T329">
        <v>57</v>
      </c>
      <c r="U329">
        <f t="shared" si="116"/>
        <v>171</v>
      </c>
      <c r="V329" t="str">
        <f>IF(ISTEXT(LOOKUP(,-SEARCH(" "&amp;Switches!$K$2:'Switches'!$K$60&amp;" "," "&amp;D329&amp;" "),Switches!$K$2:'Switches'!$K$60)), LOOKUP(,-SEARCH(" "&amp;Switches!$K$2:'Switches'!$K$60&amp;" "," "&amp;D329&amp;" "),Switches!$K$2:'Switches'!$K$60),"")</f>
        <v>DMX-RDM</v>
      </c>
      <c r="W329" t="str">
        <f>IFERROR(LOOKUP(,-SEARCH(" "&amp;Switches!$L$2:'Switches'!$L$1000&amp;" "," "&amp;F329&amp;" "),Switches!$L$2:'Switches'!$L$1000),"")</f>
        <v>5 DEG</v>
      </c>
      <c r="X329" t="str">
        <f>IFERROR(LOOKUP(,-SEARCH(" "&amp;Switches!$M$2:'Switches'!$M$1000&amp;" "," "&amp;M329&amp;" "),Switches!$M$2:'Switches'!$M$1000),"")</f>
        <v>RGBW</v>
      </c>
      <c r="Y329" t="str">
        <f>IFERROR(LOOKUP(,-SEARCH(" "&amp;Switches!$N$2:'Switches'!$N$1000&amp;" "," "&amp;D329&amp;" "),Switches!$N$2:'Switches'!$N$1000),"")</f>
        <v/>
      </c>
      <c r="Z329">
        <v>9.5000000000000001E-2</v>
      </c>
      <c r="AA329">
        <f t="shared" si="115"/>
        <v>0.40799999999999997</v>
      </c>
      <c r="AB329">
        <v>7.0000000000000007E-2</v>
      </c>
      <c r="AC329">
        <v>2</v>
      </c>
      <c r="AD329">
        <v>2</v>
      </c>
      <c r="AE329">
        <v>0</v>
      </c>
    </row>
    <row r="330" spans="1:31" x14ac:dyDescent="0.25">
      <c r="A330" s="1" t="s">
        <v>567</v>
      </c>
      <c r="B330" s="1" t="s">
        <v>568</v>
      </c>
      <c r="C330" t="str">
        <f t="shared" si="110"/>
        <v>408 12W Flood DMX-RDM</v>
      </c>
      <c r="D330" t="str">
        <f t="shared" si="111"/>
        <v>12W Flood DMX-RDM</v>
      </c>
      <c r="E330" t="str">
        <f t="shared" si="112"/>
        <v>12W DMX-RDM</v>
      </c>
      <c r="F330" t="str">
        <f t="shared" si="109"/>
        <v>12W</v>
      </c>
      <c r="G330" t="str">
        <f t="shared" si="120"/>
        <v>12W</v>
      </c>
      <c r="H330" t="str">
        <f t="shared" si="121"/>
        <v>12W</v>
      </c>
      <c r="I330" t="str">
        <f t="shared" si="122"/>
        <v>12Вт</v>
      </c>
      <c r="J330" t="str">
        <f t="shared" si="117"/>
        <v>12</v>
      </c>
      <c r="K330" t="str">
        <f t="shared" si="119"/>
        <v>12</v>
      </c>
      <c r="L330" t="str">
        <f t="shared" si="113"/>
        <v>P866773</v>
      </c>
      <c r="M330" t="str">
        <f>LOOKUP(,-SEARCH(" "&amp;Switches!$A$2:'Switches'!$A$1000&amp;" "," "&amp;TRIM(B330)&amp;" "),Switches!$A$2:'Switches'!$A$1000)</f>
        <v>Osio Line RGBW</v>
      </c>
      <c r="N330">
        <f>IFERROR(LOOKUP(,-SEARCH(" "&amp;Switches!$B$2:'Switches'!$B$1000&amp;" "," "&amp;C330&amp;" "),Switches!$B$2:'Switches'!$B$1000), "")</f>
        <v>408</v>
      </c>
      <c r="O330" t="str">
        <f>LOOKUP(,-SEARCH(" "&amp;Switches!$C$2:'Switches'!$C$1000&amp;" "," "&amp;TRIM(B330)&amp;" "),Switches!$C$2:'Switches'!$C$1000)</f>
        <v>Flood</v>
      </c>
      <c r="P330" t="str">
        <f t="shared" si="114"/>
        <v>RGBW-Flood-red.ies</v>
      </c>
      <c r="Q330" t="s">
        <v>297</v>
      </c>
      <c r="R330">
        <f t="shared" si="108"/>
        <v>3</v>
      </c>
      <c r="S330" s="7" t="str">
        <f t="shared" si="118"/>
        <v>12</v>
      </c>
      <c r="T330">
        <v>57</v>
      </c>
      <c r="U330">
        <f t="shared" si="116"/>
        <v>171</v>
      </c>
      <c r="V330" t="str">
        <f>IF(ISTEXT(LOOKUP(,-SEARCH(" "&amp;Switches!$K$2:'Switches'!$K$60&amp;" "," "&amp;D330&amp;" "),Switches!$K$2:'Switches'!$K$60)), LOOKUP(,-SEARCH(" "&amp;Switches!$K$2:'Switches'!$K$60&amp;" "," "&amp;D330&amp;" "),Switches!$K$2:'Switches'!$K$60),"")</f>
        <v>DMX-RDM</v>
      </c>
      <c r="W330" t="str">
        <f>IFERROR(LOOKUP(,-SEARCH(" "&amp;Switches!$L$2:'Switches'!$L$1000&amp;" "," "&amp;F330&amp;" "),Switches!$L$2:'Switches'!$L$1000),"")</f>
        <v/>
      </c>
      <c r="X330" t="str">
        <f>IFERROR(LOOKUP(,-SEARCH(" "&amp;Switches!$M$2:'Switches'!$M$1000&amp;" "," "&amp;M330&amp;" "),Switches!$M$2:'Switches'!$M$1000),"")</f>
        <v>RGBW</v>
      </c>
      <c r="Y330" t="str">
        <f>IFERROR(LOOKUP(,-SEARCH(" "&amp;Switches!$N$2:'Switches'!$N$1000&amp;" "," "&amp;D330&amp;" "),Switches!$N$2:'Switches'!$N$1000),"")</f>
        <v/>
      </c>
      <c r="Z330">
        <v>9.5000000000000001E-2</v>
      </c>
      <c r="AA330">
        <f t="shared" si="115"/>
        <v>0.40799999999999997</v>
      </c>
      <c r="AB330">
        <v>7.0000000000000007E-2</v>
      </c>
      <c r="AC330">
        <v>2</v>
      </c>
      <c r="AD330">
        <v>2</v>
      </c>
      <c r="AE330">
        <v>0</v>
      </c>
    </row>
    <row r="331" spans="1:31" x14ac:dyDescent="0.25">
      <c r="A331" s="1" t="s">
        <v>566</v>
      </c>
      <c r="B331" s="1" t="s">
        <v>706</v>
      </c>
      <c r="C331" t="str">
        <f t="shared" si="110"/>
        <v>408 12W Medium DMX-RDM 5 DEG</v>
      </c>
      <c r="D331" t="str">
        <f t="shared" si="111"/>
        <v>12W Medium DMX-RDM 5 DEG</v>
      </c>
      <c r="E331" t="str">
        <f t="shared" si="112"/>
        <v>12W DMX-RDM 5 DEG</v>
      </c>
      <c r="F331" t="str">
        <f t="shared" si="109"/>
        <v>12W 5 DEG</v>
      </c>
      <c r="G331" t="str">
        <f t="shared" si="120"/>
        <v>12W 5 DEG</v>
      </c>
      <c r="H331" t="str">
        <f t="shared" si="121"/>
        <v>12W</v>
      </c>
      <c r="I331" t="str">
        <f t="shared" si="122"/>
        <v>12Вт</v>
      </c>
      <c r="J331" t="str">
        <f t="shared" si="117"/>
        <v>12</v>
      </c>
      <c r="K331" t="str">
        <f t="shared" si="119"/>
        <v>12</v>
      </c>
      <c r="L331" t="str">
        <f t="shared" si="113"/>
        <v>P866772</v>
      </c>
      <c r="M331" t="str">
        <f>LOOKUP(,-SEARCH(" "&amp;Switches!$A$2:'Switches'!$A$1000&amp;" "," "&amp;TRIM(B331)&amp;" "),Switches!$A$2:'Switches'!$A$1000)</f>
        <v>Osio Line RGBW</v>
      </c>
      <c r="N331">
        <f>IFERROR(LOOKUP(,-SEARCH(" "&amp;Switches!$B$2:'Switches'!$B$1000&amp;" "," "&amp;C331&amp;" "),Switches!$B$2:'Switches'!$B$1000), "")</f>
        <v>408</v>
      </c>
      <c r="O331" t="str">
        <f>LOOKUP(,-SEARCH(" "&amp;Switches!$C$2:'Switches'!$C$1000&amp;" "," "&amp;TRIM(B331)&amp;" "),Switches!$C$2:'Switches'!$C$1000)</f>
        <v>Medium</v>
      </c>
      <c r="P331" t="str">
        <f t="shared" si="114"/>
        <v>RGBW-Medium-red-5 DEG.ies</v>
      </c>
      <c r="Q331" t="s">
        <v>297</v>
      </c>
      <c r="R331">
        <f t="shared" si="108"/>
        <v>3</v>
      </c>
      <c r="S331" s="7" t="str">
        <f t="shared" si="118"/>
        <v>12</v>
      </c>
      <c r="T331">
        <v>57</v>
      </c>
      <c r="U331">
        <f t="shared" si="116"/>
        <v>171</v>
      </c>
      <c r="V331" t="str">
        <f>IF(ISTEXT(LOOKUP(,-SEARCH(" "&amp;Switches!$K$2:'Switches'!$K$60&amp;" "," "&amp;D331&amp;" "),Switches!$K$2:'Switches'!$K$60)), LOOKUP(,-SEARCH(" "&amp;Switches!$K$2:'Switches'!$K$60&amp;" "," "&amp;D331&amp;" "),Switches!$K$2:'Switches'!$K$60),"")</f>
        <v>DMX-RDM</v>
      </c>
      <c r="W331" t="str">
        <f>IFERROR(LOOKUP(,-SEARCH(" "&amp;Switches!$L$2:'Switches'!$L$1000&amp;" "," "&amp;F331&amp;" "),Switches!$L$2:'Switches'!$L$1000),"")</f>
        <v>5 DEG</v>
      </c>
      <c r="X331" t="str">
        <f>IFERROR(LOOKUP(,-SEARCH(" "&amp;Switches!$M$2:'Switches'!$M$1000&amp;" "," "&amp;M331&amp;" "),Switches!$M$2:'Switches'!$M$1000),"")</f>
        <v>RGBW</v>
      </c>
      <c r="Y331" t="str">
        <f>IFERROR(LOOKUP(,-SEARCH(" "&amp;Switches!$N$2:'Switches'!$N$1000&amp;" "," "&amp;D331&amp;" "),Switches!$N$2:'Switches'!$N$1000),"")</f>
        <v/>
      </c>
      <c r="Z331">
        <v>9.5000000000000001E-2</v>
      </c>
      <c r="AA331">
        <f t="shared" si="115"/>
        <v>0.40799999999999997</v>
      </c>
      <c r="AB331">
        <v>7.0000000000000007E-2</v>
      </c>
      <c r="AC331">
        <v>2</v>
      </c>
      <c r="AD331">
        <v>2</v>
      </c>
      <c r="AE331">
        <v>0</v>
      </c>
    </row>
    <row r="332" spans="1:31" x14ac:dyDescent="0.25">
      <c r="A332" s="1" t="s">
        <v>564</v>
      </c>
      <c r="B332" s="1" t="s">
        <v>565</v>
      </c>
      <c r="C332" t="str">
        <f t="shared" si="110"/>
        <v>408 12W Medium DMX-RDM</v>
      </c>
      <c r="D332" t="str">
        <f t="shared" si="111"/>
        <v>12W Medium DMX-RDM</v>
      </c>
      <c r="E332" t="str">
        <f t="shared" si="112"/>
        <v>12W DMX-RDM</v>
      </c>
      <c r="F332" t="str">
        <f t="shared" si="109"/>
        <v>12W</v>
      </c>
      <c r="G332" t="str">
        <f t="shared" si="120"/>
        <v>12W</v>
      </c>
      <c r="H332" t="str">
        <f t="shared" si="121"/>
        <v>12W</v>
      </c>
      <c r="I332" t="str">
        <f t="shared" si="122"/>
        <v>12Вт</v>
      </c>
      <c r="J332" t="str">
        <f t="shared" si="117"/>
        <v>12</v>
      </c>
      <c r="K332" t="str">
        <f t="shared" si="119"/>
        <v>12</v>
      </c>
      <c r="L332" t="str">
        <f t="shared" si="113"/>
        <v>P866772</v>
      </c>
      <c r="M332" t="str">
        <f>LOOKUP(,-SEARCH(" "&amp;Switches!$A$2:'Switches'!$A$1000&amp;" "," "&amp;TRIM(B332)&amp;" "),Switches!$A$2:'Switches'!$A$1000)</f>
        <v>Osio Line RGBW</v>
      </c>
      <c r="N332">
        <f>IFERROR(LOOKUP(,-SEARCH(" "&amp;Switches!$B$2:'Switches'!$B$1000&amp;" "," "&amp;C332&amp;" "),Switches!$B$2:'Switches'!$B$1000), "")</f>
        <v>408</v>
      </c>
      <c r="O332" t="str">
        <f>LOOKUP(,-SEARCH(" "&amp;Switches!$C$2:'Switches'!$C$1000&amp;" "," "&amp;TRIM(B332)&amp;" "),Switches!$C$2:'Switches'!$C$1000)</f>
        <v>Medium</v>
      </c>
      <c r="P332" t="str">
        <f t="shared" si="114"/>
        <v>RGBW-Medium-red.ies</v>
      </c>
      <c r="Q332" t="s">
        <v>297</v>
      </c>
      <c r="R332">
        <f t="shared" si="108"/>
        <v>3</v>
      </c>
      <c r="S332" s="7" t="str">
        <f t="shared" si="118"/>
        <v>12</v>
      </c>
      <c r="T332">
        <v>57</v>
      </c>
      <c r="U332">
        <f t="shared" si="116"/>
        <v>171</v>
      </c>
      <c r="V332" t="str">
        <f>IF(ISTEXT(LOOKUP(,-SEARCH(" "&amp;Switches!$K$2:'Switches'!$K$60&amp;" "," "&amp;D332&amp;" "),Switches!$K$2:'Switches'!$K$60)), LOOKUP(,-SEARCH(" "&amp;Switches!$K$2:'Switches'!$K$60&amp;" "," "&amp;D332&amp;" "),Switches!$K$2:'Switches'!$K$60),"")</f>
        <v>DMX-RDM</v>
      </c>
      <c r="W332" t="str">
        <f>IFERROR(LOOKUP(,-SEARCH(" "&amp;Switches!$L$2:'Switches'!$L$1000&amp;" "," "&amp;F332&amp;" "),Switches!$L$2:'Switches'!$L$1000),"")</f>
        <v/>
      </c>
      <c r="X332" t="str">
        <f>IFERROR(LOOKUP(,-SEARCH(" "&amp;Switches!$M$2:'Switches'!$M$1000&amp;" "," "&amp;M332&amp;" "),Switches!$M$2:'Switches'!$M$1000),"")</f>
        <v>RGBW</v>
      </c>
      <c r="Y332" t="str">
        <f>IFERROR(LOOKUP(,-SEARCH(" "&amp;Switches!$N$2:'Switches'!$N$1000&amp;" "," "&amp;D332&amp;" "),Switches!$N$2:'Switches'!$N$1000),"")</f>
        <v/>
      </c>
      <c r="Z332">
        <v>9.5000000000000001E-2</v>
      </c>
      <c r="AA332">
        <f t="shared" si="115"/>
        <v>0.40799999999999997</v>
      </c>
      <c r="AB332">
        <v>7.0000000000000007E-2</v>
      </c>
      <c r="AC332">
        <v>2</v>
      </c>
      <c r="AD332">
        <v>2</v>
      </c>
      <c r="AE332">
        <v>0</v>
      </c>
    </row>
    <row r="333" spans="1:31" x14ac:dyDescent="0.25">
      <c r="A333" s="1" t="s">
        <v>563</v>
      </c>
      <c r="B333" s="1" t="s">
        <v>707</v>
      </c>
      <c r="C333" t="str">
        <f t="shared" si="110"/>
        <v>408 12W Spot DMX-RDM 5 DEG</v>
      </c>
      <c r="D333" t="str">
        <f t="shared" si="111"/>
        <v>12W Spot DMX-RDM 5 DEG</v>
      </c>
      <c r="E333" t="str">
        <f t="shared" si="112"/>
        <v>12W DMX-RDM 5 DEG</v>
      </c>
      <c r="F333" t="str">
        <f t="shared" si="109"/>
        <v>12W 5 DEG</v>
      </c>
      <c r="G333" t="str">
        <f t="shared" si="120"/>
        <v>12W 5 DEG</v>
      </c>
      <c r="H333" t="str">
        <f t="shared" si="121"/>
        <v>12W</v>
      </c>
      <c r="I333" t="str">
        <f t="shared" si="122"/>
        <v>12Вт</v>
      </c>
      <c r="J333" t="str">
        <f t="shared" si="117"/>
        <v>12</v>
      </c>
      <c r="K333" t="str">
        <f t="shared" si="119"/>
        <v>12</v>
      </c>
      <c r="L333" t="str">
        <f t="shared" si="113"/>
        <v>P866771</v>
      </c>
      <c r="M333" t="str">
        <f>LOOKUP(,-SEARCH(" "&amp;Switches!$A$2:'Switches'!$A$1000&amp;" "," "&amp;TRIM(B333)&amp;" "),Switches!$A$2:'Switches'!$A$1000)</f>
        <v>Osio Line RGBW</v>
      </c>
      <c r="N333">
        <f>IFERROR(LOOKUP(,-SEARCH(" "&amp;Switches!$B$2:'Switches'!$B$1000&amp;" "," "&amp;C333&amp;" "),Switches!$B$2:'Switches'!$B$1000), "")</f>
        <v>408</v>
      </c>
      <c r="O333" t="str">
        <f>LOOKUP(,-SEARCH(" "&amp;Switches!$C$2:'Switches'!$C$1000&amp;" "," "&amp;TRIM(B333)&amp;" "),Switches!$C$2:'Switches'!$C$1000)</f>
        <v>Spot</v>
      </c>
      <c r="P333" t="str">
        <f t="shared" si="114"/>
        <v>RGBW-Spot-red-5 DEG.ies</v>
      </c>
      <c r="Q333" t="s">
        <v>297</v>
      </c>
      <c r="R333">
        <f t="shared" si="108"/>
        <v>3</v>
      </c>
      <c r="S333" s="7" t="str">
        <f t="shared" si="118"/>
        <v>12</v>
      </c>
      <c r="T333">
        <v>57</v>
      </c>
      <c r="U333">
        <f t="shared" si="116"/>
        <v>171</v>
      </c>
      <c r="V333" t="str">
        <f>IF(ISTEXT(LOOKUP(,-SEARCH(" "&amp;Switches!$K$2:'Switches'!$K$60&amp;" "," "&amp;D333&amp;" "),Switches!$K$2:'Switches'!$K$60)), LOOKUP(,-SEARCH(" "&amp;Switches!$K$2:'Switches'!$K$60&amp;" "," "&amp;D333&amp;" "),Switches!$K$2:'Switches'!$K$60),"")</f>
        <v>DMX-RDM</v>
      </c>
      <c r="W333" t="str">
        <f>IFERROR(LOOKUP(,-SEARCH(" "&amp;Switches!$L$2:'Switches'!$L$1000&amp;" "," "&amp;F333&amp;" "),Switches!$L$2:'Switches'!$L$1000),"")</f>
        <v>5 DEG</v>
      </c>
      <c r="X333" t="str">
        <f>IFERROR(LOOKUP(,-SEARCH(" "&amp;Switches!$M$2:'Switches'!$M$1000&amp;" "," "&amp;M333&amp;" "),Switches!$M$2:'Switches'!$M$1000),"")</f>
        <v>RGBW</v>
      </c>
      <c r="Y333" t="str">
        <f>IFERROR(LOOKUP(,-SEARCH(" "&amp;Switches!$N$2:'Switches'!$N$1000&amp;" "," "&amp;D333&amp;" "),Switches!$N$2:'Switches'!$N$1000),"")</f>
        <v/>
      </c>
      <c r="Z333">
        <v>9.5000000000000001E-2</v>
      </c>
      <c r="AA333">
        <f t="shared" si="115"/>
        <v>0.40799999999999997</v>
      </c>
      <c r="AB333">
        <v>7.0000000000000007E-2</v>
      </c>
      <c r="AC333">
        <v>2</v>
      </c>
      <c r="AD333">
        <v>2</v>
      </c>
      <c r="AE333">
        <v>0</v>
      </c>
    </row>
    <row r="334" spans="1:31" x14ac:dyDescent="0.25">
      <c r="A334" s="1" t="s">
        <v>561</v>
      </c>
      <c r="B334" s="1" t="s">
        <v>562</v>
      </c>
      <c r="C334" t="str">
        <f t="shared" si="110"/>
        <v>408 12W Spot DMX-RDM</v>
      </c>
      <c r="D334" t="str">
        <f t="shared" si="111"/>
        <v>12W Spot DMX-RDM</v>
      </c>
      <c r="E334" t="str">
        <f t="shared" si="112"/>
        <v>12W DMX-RDM</v>
      </c>
      <c r="F334" t="str">
        <f t="shared" si="109"/>
        <v>12W</v>
      </c>
      <c r="G334" t="str">
        <f t="shared" si="120"/>
        <v>12W</v>
      </c>
      <c r="H334" t="str">
        <f t="shared" si="121"/>
        <v>12W</v>
      </c>
      <c r="I334" t="str">
        <f t="shared" si="122"/>
        <v>12Вт</v>
      </c>
      <c r="J334" t="str">
        <f t="shared" si="117"/>
        <v>12</v>
      </c>
      <c r="K334" t="str">
        <f t="shared" si="119"/>
        <v>12</v>
      </c>
      <c r="L334" t="str">
        <f t="shared" si="113"/>
        <v>P866771</v>
      </c>
      <c r="M334" t="str">
        <f>LOOKUP(,-SEARCH(" "&amp;Switches!$A$2:'Switches'!$A$1000&amp;" "," "&amp;TRIM(B334)&amp;" "),Switches!$A$2:'Switches'!$A$1000)</f>
        <v>Osio Line RGBW</v>
      </c>
      <c r="N334">
        <f>IFERROR(LOOKUP(,-SEARCH(" "&amp;Switches!$B$2:'Switches'!$B$1000&amp;" "," "&amp;C334&amp;" "),Switches!$B$2:'Switches'!$B$1000), "")</f>
        <v>408</v>
      </c>
      <c r="O334" t="str">
        <f>LOOKUP(,-SEARCH(" "&amp;Switches!$C$2:'Switches'!$C$1000&amp;" "," "&amp;TRIM(B334)&amp;" "),Switches!$C$2:'Switches'!$C$1000)</f>
        <v>Spot</v>
      </c>
      <c r="P334" t="str">
        <f t="shared" si="114"/>
        <v>RGBW-Spot-red.ies</v>
      </c>
      <c r="Q334" t="s">
        <v>297</v>
      </c>
      <c r="R334">
        <f t="shared" si="108"/>
        <v>3</v>
      </c>
      <c r="S334" s="7" t="str">
        <f t="shared" si="118"/>
        <v>12</v>
      </c>
      <c r="T334">
        <v>57</v>
      </c>
      <c r="U334">
        <f t="shared" si="116"/>
        <v>171</v>
      </c>
      <c r="V334" t="str">
        <f>IF(ISTEXT(LOOKUP(,-SEARCH(" "&amp;Switches!$K$2:'Switches'!$K$60&amp;" "," "&amp;D334&amp;" "),Switches!$K$2:'Switches'!$K$60)), LOOKUP(,-SEARCH(" "&amp;Switches!$K$2:'Switches'!$K$60&amp;" "," "&amp;D334&amp;" "),Switches!$K$2:'Switches'!$K$60),"")</f>
        <v>DMX-RDM</v>
      </c>
      <c r="W334" t="str">
        <f>IFERROR(LOOKUP(,-SEARCH(" "&amp;Switches!$L$2:'Switches'!$L$1000&amp;" "," "&amp;F334&amp;" "),Switches!$L$2:'Switches'!$L$1000),"")</f>
        <v/>
      </c>
      <c r="X334" t="str">
        <f>IFERROR(LOOKUP(,-SEARCH(" "&amp;Switches!$M$2:'Switches'!$M$1000&amp;" "," "&amp;M334&amp;" "),Switches!$M$2:'Switches'!$M$1000),"")</f>
        <v>RGBW</v>
      </c>
      <c r="Y334" t="str">
        <f>IFERROR(LOOKUP(,-SEARCH(" "&amp;Switches!$N$2:'Switches'!$N$1000&amp;" "," "&amp;D334&amp;" "),Switches!$N$2:'Switches'!$N$1000),"")</f>
        <v/>
      </c>
      <c r="Z334">
        <v>9.5000000000000001E-2</v>
      </c>
      <c r="AA334">
        <f t="shared" si="115"/>
        <v>0.40799999999999997</v>
      </c>
      <c r="AB334">
        <v>7.0000000000000007E-2</v>
      </c>
      <c r="AC334">
        <v>2</v>
      </c>
      <c r="AD334">
        <v>2</v>
      </c>
      <c r="AE33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9" t="s">
        <v>183</v>
      </c>
      <c r="B1" s="9" t="s">
        <v>184</v>
      </c>
      <c r="C1" s="9" t="s">
        <v>189</v>
      </c>
      <c r="D1" s="9"/>
      <c r="E1" s="9"/>
      <c r="F1" s="9"/>
      <c r="G1" s="9"/>
      <c r="H1" s="9"/>
      <c r="I1" s="9"/>
      <c r="J1" s="9"/>
      <c r="K1" s="9" t="s">
        <v>204</v>
      </c>
      <c r="L1" s="9" t="s">
        <v>205</v>
      </c>
      <c r="M1" s="9" t="s">
        <v>206</v>
      </c>
      <c r="N1" s="9" t="s">
        <v>731</v>
      </c>
      <c r="O1" s="9" t="s">
        <v>732</v>
      </c>
      <c r="P1" s="9" t="s">
        <v>733</v>
      </c>
      <c r="Q1" s="9" t="s">
        <v>649</v>
      </c>
    </row>
    <row r="2" spans="1:17" x14ac:dyDescent="0.25">
      <c r="A2" t="s">
        <v>0</v>
      </c>
      <c r="B2">
        <v>310</v>
      </c>
      <c r="C2" t="s">
        <v>1</v>
      </c>
      <c r="K2" t="s">
        <v>203</v>
      </c>
      <c r="L2" t="s">
        <v>640</v>
      </c>
      <c r="M2" t="s">
        <v>653</v>
      </c>
      <c r="N2" t="s">
        <v>207</v>
      </c>
    </row>
    <row r="3" spans="1:17" x14ac:dyDescent="0.25">
      <c r="A3" t="s">
        <v>293</v>
      </c>
      <c r="B3">
        <v>610</v>
      </c>
      <c r="C3" t="s">
        <v>2</v>
      </c>
      <c r="K3" t="s">
        <v>655</v>
      </c>
      <c r="L3" t="s">
        <v>186</v>
      </c>
    </row>
    <row r="4" spans="1:17" x14ac:dyDescent="0.25">
      <c r="A4" t="s">
        <v>294</v>
      </c>
      <c r="B4">
        <v>910</v>
      </c>
      <c r="C4" t="s">
        <v>4</v>
      </c>
      <c r="K4" t="s">
        <v>215</v>
      </c>
      <c r="L4" t="s">
        <v>187</v>
      </c>
    </row>
    <row r="5" spans="1:17" x14ac:dyDescent="0.25">
      <c r="A5" t="s">
        <v>636</v>
      </c>
      <c r="B5">
        <v>1210</v>
      </c>
      <c r="C5" t="s">
        <v>185</v>
      </c>
      <c r="L5" t="s">
        <v>188</v>
      </c>
    </row>
    <row r="6" spans="1:17" x14ac:dyDescent="0.25">
      <c r="A6" t="s">
        <v>637</v>
      </c>
      <c r="B6">
        <v>1510</v>
      </c>
      <c r="C6" t="s">
        <v>3</v>
      </c>
      <c r="L6" t="s">
        <v>656</v>
      </c>
    </row>
    <row r="7" spans="1:17" x14ac:dyDescent="0.25">
      <c r="A7" t="s">
        <v>646</v>
      </c>
      <c r="B7" t="s">
        <v>295</v>
      </c>
      <c r="C7" t="s">
        <v>5</v>
      </c>
    </row>
    <row r="8" spans="1:17" x14ac:dyDescent="0.25">
      <c r="A8" t="s">
        <v>647</v>
      </c>
      <c r="B8" t="s">
        <v>296</v>
      </c>
      <c r="C8" t="s">
        <v>190</v>
      </c>
    </row>
    <row r="9" spans="1:17" x14ac:dyDescent="0.25">
      <c r="A9" t="s">
        <v>651</v>
      </c>
      <c r="C9" t="s">
        <v>191</v>
      </c>
      <c r="K9" t="s">
        <v>650</v>
      </c>
    </row>
    <row r="10" spans="1:17" x14ac:dyDescent="0.25">
      <c r="A10" t="s">
        <v>648</v>
      </c>
      <c r="B10" t="s">
        <v>643</v>
      </c>
      <c r="C10" t="s">
        <v>195</v>
      </c>
    </row>
    <row r="11" spans="1:17" x14ac:dyDescent="0.25">
      <c r="A11" t="s">
        <v>652</v>
      </c>
      <c r="B11" t="s">
        <v>653</v>
      </c>
      <c r="C11" t="s">
        <v>298</v>
      </c>
    </row>
    <row r="12" spans="1:17" x14ac:dyDescent="0.25">
      <c r="A12" t="s">
        <v>638</v>
      </c>
      <c r="B12">
        <v>408</v>
      </c>
      <c r="C12" t="s">
        <v>441</v>
      </c>
    </row>
    <row r="13" spans="1:17" x14ac:dyDescent="0.25">
      <c r="A13" t="s">
        <v>639</v>
      </c>
      <c r="B13">
        <v>708</v>
      </c>
      <c r="C13" t="s">
        <v>442</v>
      </c>
    </row>
    <row r="14" spans="1:17" x14ac:dyDescent="0.25">
      <c r="A14" t="s">
        <v>657</v>
      </c>
      <c r="B14">
        <v>1008</v>
      </c>
      <c r="C14" t="s">
        <v>638</v>
      </c>
    </row>
    <row r="15" spans="1:17" x14ac:dyDescent="0.25">
      <c r="A15" t="s">
        <v>641</v>
      </c>
      <c r="B15">
        <v>1308</v>
      </c>
    </row>
    <row r="16" spans="1:17" x14ac:dyDescent="0.25">
      <c r="A16" t="s">
        <v>642</v>
      </c>
      <c r="B16">
        <v>1608</v>
      </c>
    </row>
    <row r="17" spans="1:1" x14ac:dyDescent="0.25">
      <c r="A17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2023-07-27T07:31:20Z</dcterms:modified>
</cp:coreProperties>
</file>